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05" windowWidth="15315" windowHeight="11250"/>
  </bookViews>
  <sheets>
    <sheet name="CombineWorksheet" sheetId="11" r:id="rId1"/>
    <sheet name="Old Combined" sheetId="8" r:id="rId2"/>
    <sheet name="JobvsTime" sheetId="9" r:id="rId3"/>
  </sheets>
  <calcPr calcId="145621"/>
</workbook>
</file>

<file path=xl/calcChain.xml><?xml version="1.0" encoding="utf-8"?>
<calcChain xmlns="http://schemas.openxmlformats.org/spreadsheetml/2006/main">
  <c r="AV86" i="11" l="1"/>
  <c r="BC86" i="11" s="1"/>
  <c r="AU86" i="11"/>
  <c r="AT86" i="11"/>
  <c r="AQ86" i="11"/>
  <c r="AO86" i="11"/>
  <c r="AR86" i="11" s="1"/>
  <c r="AF86" i="11"/>
  <c r="AG86" i="11" s="1"/>
  <c r="AE86" i="11"/>
  <c r="D86" i="11"/>
  <c r="BC85" i="11"/>
  <c r="AV85" i="11"/>
  <c r="AU85" i="11"/>
  <c r="AT85" i="11"/>
  <c r="AQ85" i="11"/>
  <c r="AO85" i="11"/>
  <c r="AR85" i="11" s="1"/>
  <c r="AF85" i="11"/>
  <c r="AG85" i="11" s="1"/>
  <c r="AE85" i="11"/>
  <c r="AH85" i="11" s="1"/>
  <c r="AK85" i="11" s="1"/>
  <c r="AL85" i="11" s="1"/>
  <c r="D85" i="11"/>
  <c r="AV84" i="11"/>
  <c r="BC84" i="11" s="1"/>
  <c r="AU84" i="11"/>
  <c r="AT84" i="11"/>
  <c r="AQ84" i="11"/>
  <c r="AO84" i="11"/>
  <c r="AR84" i="11" s="1"/>
  <c r="AF84" i="11"/>
  <c r="AG84" i="11" s="1"/>
  <c r="AE84" i="11"/>
  <c r="AH84" i="11" s="1"/>
  <c r="AK84" i="11" s="1"/>
  <c r="AL84" i="11" s="1"/>
  <c r="I84" i="11"/>
  <c r="D84" i="11"/>
  <c r="ES83" i="11"/>
  <c r="EC83" i="11"/>
  <c r="EG83" i="11" s="1"/>
  <c r="EB83" i="11"/>
  <c r="EA83" i="11"/>
  <c r="DW83" i="11"/>
  <c r="DU83" i="11"/>
  <c r="DS83" i="11"/>
  <c r="DX83" i="11" s="1"/>
  <c r="AF83" i="11"/>
  <c r="AE83" i="11"/>
  <c r="I83" i="11"/>
  <c r="D83" i="11"/>
  <c r="DZ83" i="11" s="1"/>
  <c r="AV82" i="11"/>
  <c r="BC82" i="11" s="1"/>
  <c r="AU82" i="11"/>
  <c r="AT82" i="11"/>
  <c r="AQ82" i="11"/>
  <c r="AO82" i="11"/>
  <c r="AR82" i="11" s="1"/>
  <c r="AF82" i="11"/>
  <c r="AG82" i="11" s="1"/>
  <c r="AE82" i="11"/>
  <c r="I82" i="11"/>
  <c r="D82" i="11"/>
  <c r="AV81" i="11"/>
  <c r="BC81" i="11" s="1"/>
  <c r="AU81" i="11"/>
  <c r="AT81" i="11"/>
  <c r="AQ81" i="11"/>
  <c r="AO81" i="11"/>
  <c r="AR81" i="11" s="1"/>
  <c r="AF81" i="11"/>
  <c r="AG81" i="11" s="1"/>
  <c r="AE81" i="11"/>
  <c r="I81" i="11"/>
  <c r="D81" i="11"/>
  <c r="AV80" i="11"/>
  <c r="BC80" i="11" s="1"/>
  <c r="AU80" i="11"/>
  <c r="AT80" i="11"/>
  <c r="AQ80" i="11"/>
  <c r="AO80" i="11"/>
  <c r="AR80" i="11" s="1"/>
  <c r="AF80" i="11"/>
  <c r="AG80" i="11" s="1"/>
  <c r="AE80" i="11"/>
  <c r="I80" i="11"/>
  <c r="D80" i="11"/>
  <c r="AV79" i="11"/>
  <c r="BC79" i="11" s="1"/>
  <c r="AU79" i="11"/>
  <c r="AT79" i="11"/>
  <c r="AQ79" i="11"/>
  <c r="AO79" i="11"/>
  <c r="AR79" i="11" s="1"/>
  <c r="AF79" i="11"/>
  <c r="AG79" i="11" s="1"/>
  <c r="AE79" i="11"/>
  <c r="I79" i="11"/>
  <c r="D79" i="11"/>
  <c r="ES78" i="11"/>
  <c r="EK78" i="11"/>
  <c r="EC78" i="11"/>
  <c r="EG78" i="11" s="1"/>
  <c r="ET78" i="11" s="1"/>
  <c r="EB78" i="11"/>
  <c r="EA78" i="11"/>
  <c r="DW78" i="11"/>
  <c r="DU78" i="11"/>
  <c r="DS78" i="11"/>
  <c r="AF78" i="11"/>
  <c r="AG78" i="11" s="1"/>
  <c r="AE78" i="11"/>
  <c r="I78" i="11"/>
  <c r="D78" i="11"/>
  <c r="DZ78" i="11" s="1"/>
  <c r="AV77" i="11"/>
  <c r="BC77" i="11" s="1"/>
  <c r="AU77" i="11"/>
  <c r="AT77" i="11"/>
  <c r="AQ77" i="11"/>
  <c r="AO77" i="11"/>
  <c r="AR77" i="11" s="1"/>
  <c r="AF77" i="11"/>
  <c r="AG77" i="11" s="1"/>
  <c r="AE77" i="11"/>
  <c r="I77" i="11"/>
  <c r="D77" i="11"/>
  <c r="AV76" i="11"/>
  <c r="BC76" i="11" s="1"/>
  <c r="AU76" i="11"/>
  <c r="AT76" i="11"/>
  <c r="AQ76" i="11"/>
  <c r="AO76" i="11"/>
  <c r="AR76" i="11" s="1"/>
  <c r="AF76" i="11"/>
  <c r="AG76" i="11" s="1"/>
  <c r="AE76" i="11"/>
  <c r="I76" i="11"/>
  <c r="D76" i="11"/>
  <c r="ES75" i="11"/>
  <c r="EC75" i="11"/>
  <c r="EG75" i="11" s="1"/>
  <c r="ET75" i="11" s="1"/>
  <c r="EB75" i="11"/>
  <c r="EA75" i="11"/>
  <c r="DW75" i="11"/>
  <c r="DU75" i="11"/>
  <c r="DS75" i="11"/>
  <c r="AF75" i="11"/>
  <c r="AE75" i="11"/>
  <c r="I75" i="11"/>
  <c r="D75" i="11"/>
  <c r="DZ75" i="11" s="1"/>
  <c r="AV74" i="11"/>
  <c r="BC74" i="11" s="1"/>
  <c r="AU74" i="11"/>
  <c r="AT74" i="11"/>
  <c r="AQ74" i="11"/>
  <c r="AO74" i="11"/>
  <c r="AR74" i="11" s="1"/>
  <c r="AF74" i="11"/>
  <c r="AG74" i="11" s="1"/>
  <c r="AE74" i="11"/>
  <c r="AH74" i="11" s="1"/>
  <c r="AK74" i="11" s="1"/>
  <c r="AL74" i="11" s="1"/>
  <c r="I74" i="11"/>
  <c r="D74" i="11"/>
  <c r="AV73" i="11"/>
  <c r="BC73" i="11" s="1"/>
  <c r="AU73" i="11"/>
  <c r="AT73" i="11"/>
  <c r="AQ73" i="11"/>
  <c r="AO73" i="11"/>
  <c r="AR73" i="11" s="1"/>
  <c r="AF73" i="11"/>
  <c r="AG73" i="11" s="1"/>
  <c r="AE73" i="11"/>
  <c r="I73" i="11"/>
  <c r="D73" i="11"/>
  <c r="ES72" i="11"/>
  <c r="EK72" i="11"/>
  <c r="EC72" i="11"/>
  <c r="EG72" i="11" s="1"/>
  <c r="EB72" i="11"/>
  <c r="EA72" i="11"/>
  <c r="DW72" i="11"/>
  <c r="DU72" i="11"/>
  <c r="DS72" i="11"/>
  <c r="AF72" i="11"/>
  <c r="AG72" i="11" s="1"/>
  <c r="AE72" i="11"/>
  <c r="I72" i="11"/>
  <c r="D72" i="11"/>
  <c r="DZ72" i="11" s="1"/>
  <c r="ES71" i="11"/>
  <c r="EK71" i="11"/>
  <c r="EL71" i="11" s="1"/>
  <c r="EM71" i="11" s="1"/>
  <c r="EC71" i="11"/>
  <c r="EG71" i="11" s="1"/>
  <c r="ET71" i="11" s="1"/>
  <c r="EB71" i="11"/>
  <c r="EA71" i="11"/>
  <c r="DW71" i="11"/>
  <c r="DU71" i="11"/>
  <c r="DS71" i="11"/>
  <c r="AF71" i="11"/>
  <c r="AG71" i="11" s="1"/>
  <c r="AE71" i="11"/>
  <c r="AH71" i="11" s="1"/>
  <c r="AK71" i="11" s="1"/>
  <c r="AL71" i="11" s="1"/>
  <c r="I71" i="11"/>
  <c r="D71" i="11"/>
  <c r="DZ71" i="11" s="1"/>
  <c r="AV70" i="11"/>
  <c r="BC70" i="11" s="1"/>
  <c r="AU70" i="11"/>
  <c r="AT70" i="11"/>
  <c r="AQ70" i="11"/>
  <c r="AO70" i="11"/>
  <c r="AR70" i="11" s="1"/>
  <c r="AF70" i="11"/>
  <c r="AG70" i="11" s="1"/>
  <c r="AE70" i="11"/>
  <c r="I70" i="11"/>
  <c r="D70" i="11"/>
  <c r="ES69" i="11"/>
  <c r="EK69" i="11"/>
  <c r="EC69" i="11"/>
  <c r="EG69" i="11" s="1"/>
  <c r="EB69" i="11"/>
  <c r="EA69" i="11"/>
  <c r="DZ69" i="11"/>
  <c r="DW69" i="11"/>
  <c r="DU69" i="11"/>
  <c r="DS69" i="11"/>
  <c r="AF69" i="11"/>
  <c r="AG69" i="11" s="1"/>
  <c r="AE69" i="11"/>
  <c r="AH69" i="11" s="1"/>
  <c r="AK69" i="11" s="1"/>
  <c r="AL69" i="11" s="1"/>
  <c r="I69" i="11"/>
  <c r="D69" i="11"/>
  <c r="ES68" i="11"/>
  <c r="EK68" i="11"/>
  <c r="EL68" i="11" s="1"/>
  <c r="EM68" i="11" s="1"/>
  <c r="EC68" i="11"/>
  <c r="EG68" i="11" s="1"/>
  <c r="EB68" i="11"/>
  <c r="EA68" i="11"/>
  <c r="DZ68" i="11"/>
  <c r="DW68" i="11"/>
  <c r="DU68" i="11"/>
  <c r="DS68" i="11"/>
  <c r="AF68" i="11"/>
  <c r="AG68" i="11" s="1"/>
  <c r="AE68" i="11"/>
  <c r="AH68" i="11" s="1"/>
  <c r="AK68" i="11" s="1"/>
  <c r="AL68" i="11" s="1"/>
  <c r="I68" i="11"/>
  <c r="D68" i="11"/>
  <c r="ES67" i="11"/>
  <c r="EK67" i="11"/>
  <c r="EC67" i="11"/>
  <c r="EG67" i="11" s="1"/>
  <c r="ET67" i="11" s="1"/>
  <c r="EB67" i="11"/>
  <c r="EA67" i="11"/>
  <c r="DW67" i="11"/>
  <c r="DU67" i="11"/>
  <c r="DS67" i="11"/>
  <c r="AF67" i="11"/>
  <c r="AG67" i="11" s="1"/>
  <c r="AE67" i="11"/>
  <c r="I67" i="11"/>
  <c r="D67" i="11"/>
  <c r="DZ67" i="11" s="1"/>
  <c r="AV66" i="11"/>
  <c r="BC66" i="11" s="1"/>
  <c r="AU66" i="11"/>
  <c r="AT66" i="11"/>
  <c r="AQ66" i="11"/>
  <c r="AO66" i="11"/>
  <c r="AR66" i="11" s="1"/>
  <c r="AF66" i="11"/>
  <c r="AG66" i="11" s="1"/>
  <c r="AE66" i="11"/>
  <c r="I66" i="11"/>
  <c r="D66" i="11"/>
  <c r="ES65" i="11"/>
  <c r="EK65" i="11"/>
  <c r="EC65" i="11"/>
  <c r="EG65" i="11" s="1"/>
  <c r="EB65" i="11"/>
  <c r="EA65" i="11"/>
  <c r="DW65" i="11"/>
  <c r="DU65" i="11"/>
  <c r="DS65" i="11"/>
  <c r="AF65" i="11"/>
  <c r="AG65" i="11" s="1"/>
  <c r="AE65" i="11"/>
  <c r="I65" i="11"/>
  <c r="D65" i="11"/>
  <c r="DZ65" i="11" s="1"/>
  <c r="ES64" i="11"/>
  <c r="EK64" i="11"/>
  <c r="EC64" i="11"/>
  <c r="EG64" i="11" s="1"/>
  <c r="ET64" i="11" s="1"/>
  <c r="EB64" i="11"/>
  <c r="EA64" i="11"/>
  <c r="DW64" i="11"/>
  <c r="DU64" i="11"/>
  <c r="DS64" i="11"/>
  <c r="AF64" i="11"/>
  <c r="AG64" i="11" s="1"/>
  <c r="AE64" i="11"/>
  <c r="I64" i="11"/>
  <c r="D64" i="11"/>
  <c r="DZ64" i="11" s="1"/>
  <c r="ES63" i="11"/>
  <c r="EC63" i="11"/>
  <c r="EG63" i="11" s="1"/>
  <c r="EB63" i="11"/>
  <c r="EA63" i="11"/>
  <c r="DW63" i="11"/>
  <c r="DU63" i="11"/>
  <c r="DS63" i="11"/>
  <c r="AF63" i="11"/>
  <c r="AG63" i="11" s="1"/>
  <c r="AE63" i="11"/>
  <c r="I63" i="11"/>
  <c r="D63" i="11"/>
  <c r="DZ63" i="11" s="1"/>
  <c r="ES62" i="11"/>
  <c r="EK62" i="11"/>
  <c r="EC62" i="11"/>
  <c r="EG62" i="11" s="1"/>
  <c r="ET62" i="11" s="1"/>
  <c r="EB62" i="11"/>
  <c r="EA62" i="11"/>
  <c r="DW62" i="11"/>
  <c r="DU62" i="11"/>
  <c r="DS62" i="11"/>
  <c r="AF62" i="11"/>
  <c r="AG62" i="11" s="1"/>
  <c r="AE62" i="11"/>
  <c r="AH62" i="11" s="1"/>
  <c r="AK62" i="11" s="1"/>
  <c r="AL62" i="11" s="1"/>
  <c r="I62" i="11"/>
  <c r="D62" i="11"/>
  <c r="DZ62" i="11" s="1"/>
  <c r="ES61" i="11"/>
  <c r="EK61" i="11"/>
  <c r="EC61" i="11"/>
  <c r="EG61" i="11" s="1"/>
  <c r="ET61" i="11" s="1"/>
  <c r="EB61" i="11"/>
  <c r="EA61" i="11"/>
  <c r="DW61" i="11"/>
  <c r="DU61" i="11"/>
  <c r="DS61" i="11"/>
  <c r="AF61" i="11"/>
  <c r="AG61" i="11" s="1"/>
  <c r="AE61" i="11"/>
  <c r="I61" i="11"/>
  <c r="D61" i="11"/>
  <c r="DZ61" i="11" s="1"/>
  <c r="ES60" i="11"/>
  <c r="EK60" i="11"/>
  <c r="EC60" i="11"/>
  <c r="EG60" i="11" s="1"/>
  <c r="EB60" i="11"/>
  <c r="EA60" i="11"/>
  <c r="DW60" i="11"/>
  <c r="DU60" i="11"/>
  <c r="DS60" i="11"/>
  <c r="AF60" i="11"/>
  <c r="AG60" i="11" s="1"/>
  <c r="AE60" i="11"/>
  <c r="I60" i="11"/>
  <c r="D60" i="11"/>
  <c r="DZ60" i="11" s="1"/>
  <c r="ES59" i="11"/>
  <c r="EK59" i="11"/>
  <c r="EC59" i="11"/>
  <c r="EG59" i="11" s="1"/>
  <c r="ET59" i="11" s="1"/>
  <c r="EB59" i="11"/>
  <c r="EA59" i="11"/>
  <c r="DW59" i="11"/>
  <c r="DU59" i="11"/>
  <c r="DS59" i="11"/>
  <c r="AF59" i="11"/>
  <c r="AG59" i="11" s="1"/>
  <c r="AE59" i="11"/>
  <c r="I59" i="11"/>
  <c r="D59" i="11"/>
  <c r="DZ59" i="11" s="1"/>
  <c r="AF58" i="11"/>
  <c r="AG58" i="11" s="1"/>
  <c r="AE58" i="11"/>
  <c r="I58" i="11"/>
  <c r="D58" i="11"/>
  <c r="AV57" i="11"/>
  <c r="BC57" i="11" s="1"/>
  <c r="AU57" i="11"/>
  <c r="AT57" i="11"/>
  <c r="AQ57" i="11"/>
  <c r="AO57" i="11"/>
  <c r="AR57" i="11" s="1"/>
  <c r="AF57" i="11"/>
  <c r="AG57" i="11" s="1"/>
  <c r="AE57" i="11"/>
  <c r="I57" i="11"/>
  <c r="D57" i="11"/>
  <c r="ES56" i="11"/>
  <c r="EK56" i="11"/>
  <c r="EL56" i="11" s="1"/>
  <c r="EM56" i="11" s="1"/>
  <c r="EC56" i="11"/>
  <c r="EG56" i="11" s="1"/>
  <c r="EB56" i="11"/>
  <c r="EA56" i="11"/>
  <c r="DZ56" i="11"/>
  <c r="DW56" i="11"/>
  <c r="DU56" i="11"/>
  <c r="DS56" i="11"/>
  <c r="AF56" i="11"/>
  <c r="AG56" i="11" s="1"/>
  <c r="AE56" i="11"/>
  <c r="AH56" i="11" s="1"/>
  <c r="AK56" i="11" s="1"/>
  <c r="AL56" i="11" s="1"/>
  <c r="I56" i="11"/>
  <c r="D56" i="11"/>
  <c r="ES55" i="11"/>
  <c r="EK55" i="11"/>
  <c r="EL55" i="11" s="1"/>
  <c r="EM55" i="11" s="1"/>
  <c r="EC55" i="11"/>
  <c r="EG55" i="11" s="1"/>
  <c r="EB55" i="11"/>
  <c r="EA55" i="11"/>
  <c r="DZ55" i="11"/>
  <c r="DW55" i="11"/>
  <c r="DU55" i="11"/>
  <c r="DS55" i="11"/>
  <c r="AF55" i="11"/>
  <c r="AG55" i="11" s="1"/>
  <c r="AE55" i="11"/>
  <c r="I55" i="11"/>
  <c r="D55" i="11"/>
  <c r="AU54" i="11"/>
  <c r="AQ54" i="11"/>
  <c r="AO54" i="11"/>
  <c r="AR54" i="11" s="1"/>
  <c r="AF54" i="11"/>
  <c r="AG54" i="11" s="1"/>
  <c r="AE54" i="11"/>
  <c r="AC54" i="11"/>
  <c r="AV54" i="11" s="1"/>
  <c r="BC54" i="11" s="1"/>
  <c r="I54" i="11"/>
  <c r="D54" i="11"/>
  <c r="ES53" i="11"/>
  <c r="EK53" i="11"/>
  <c r="EC53" i="11"/>
  <c r="EG53" i="11" s="1"/>
  <c r="EB53" i="11"/>
  <c r="EA53" i="11"/>
  <c r="DW53" i="11"/>
  <c r="DU53" i="11"/>
  <c r="DS53" i="11"/>
  <c r="AF53" i="11"/>
  <c r="AG53" i="11" s="1"/>
  <c r="AE53" i="11"/>
  <c r="I53" i="11"/>
  <c r="D53" i="11"/>
  <c r="DZ53" i="11" s="1"/>
  <c r="ES52" i="11"/>
  <c r="EK52" i="11"/>
  <c r="EC52" i="11"/>
  <c r="EG52" i="11" s="1"/>
  <c r="ET52" i="11" s="1"/>
  <c r="EB52" i="11"/>
  <c r="EA52" i="11"/>
  <c r="DW52" i="11"/>
  <c r="DU52" i="11"/>
  <c r="DS52" i="11"/>
  <c r="AF52" i="11"/>
  <c r="AG52" i="11" s="1"/>
  <c r="AE52" i="11"/>
  <c r="AH52" i="11" s="1"/>
  <c r="AK52" i="11" s="1"/>
  <c r="AL52" i="11" s="1"/>
  <c r="I52" i="11"/>
  <c r="D52" i="11"/>
  <c r="DZ52" i="11" s="1"/>
  <c r="ES51" i="11"/>
  <c r="EK51" i="11"/>
  <c r="EC51" i="11"/>
  <c r="EB51" i="11"/>
  <c r="EA51" i="11"/>
  <c r="DW51" i="11"/>
  <c r="DU51" i="11"/>
  <c r="DS51" i="11"/>
  <c r="AF51" i="11"/>
  <c r="AG51" i="11" s="1"/>
  <c r="AE51" i="11"/>
  <c r="I51" i="11"/>
  <c r="D51" i="11"/>
  <c r="DZ51" i="11" s="1"/>
  <c r="ES50" i="11"/>
  <c r="EK50" i="11"/>
  <c r="EC50" i="11"/>
  <c r="EG50" i="11" s="1"/>
  <c r="ET50" i="11" s="1"/>
  <c r="EB50" i="11"/>
  <c r="EA50" i="11"/>
  <c r="DZ50" i="11"/>
  <c r="DW50" i="11"/>
  <c r="DU50" i="11"/>
  <c r="DS50" i="11"/>
  <c r="AF50" i="11"/>
  <c r="AG50" i="11" s="1"/>
  <c r="AE50" i="11"/>
  <c r="I50" i="11"/>
  <c r="D50" i="11"/>
  <c r="AV49" i="11"/>
  <c r="BC49" i="11" s="1"/>
  <c r="AU49" i="11"/>
  <c r="AT49" i="11"/>
  <c r="AQ49" i="11"/>
  <c r="AO49" i="11"/>
  <c r="AR49" i="11" s="1"/>
  <c r="AG49" i="11"/>
  <c r="AF49" i="11"/>
  <c r="AE49" i="11"/>
  <c r="I49" i="11"/>
  <c r="D49" i="11"/>
  <c r="AV48" i="11"/>
  <c r="BC48" i="11" s="1"/>
  <c r="AU48" i="11"/>
  <c r="AT48" i="11"/>
  <c r="AQ48" i="11"/>
  <c r="AO48" i="11"/>
  <c r="AR48" i="11" s="1"/>
  <c r="AF48" i="11"/>
  <c r="AG48" i="11" s="1"/>
  <c r="AE48" i="11"/>
  <c r="I48" i="11"/>
  <c r="D48" i="11"/>
  <c r="ES47" i="11"/>
  <c r="EK47" i="11"/>
  <c r="EL47" i="11" s="1"/>
  <c r="EM47" i="11" s="1"/>
  <c r="EC47" i="11"/>
  <c r="EG47" i="11" s="1"/>
  <c r="EB47" i="11"/>
  <c r="EA47" i="11"/>
  <c r="DW47" i="11"/>
  <c r="DU47" i="11"/>
  <c r="DS47" i="11"/>
  <c r="AF47" i="11"/>
  <c r="AG47" i="11" s="1"/>
  <c r="AE47" i="11"/>
  <c r="I47" i="11"/>
  <c r="D47" i="11"/>
  <c r="DZ47" i="11" s="1"/>
  <c r="ES46" i="11"/>
  <c r="EK46" i="11"/>
  <c r="EC46" i="11"/>
  <c r="EG46" i="11" s="1"/>
  <c r="EB46" i="11"/>
  <c r="EA46" i="11"/>
  <c r="DW46" i="11"/>
  <c r="DU46" i="11"/>
  <c r="DS46" i="11"/>
  <c r="AF46" i="11"/>
  <c r="AG46" i="11" s="1"/>
  <c r="AE46" i="11"/>
  <c r="I46" i="11"/>
  <c r="D46" i="11"/>
  <c r="DZ46" i="11" s="1"/>
  <c r="AV45" i="11"/>
  <c r="BC45" i="11" s="1"/>
  <c r="AU45" i="11"/>
  <c r="AT45" i="11"/>
  <c r="AQ45" i="11"/>
  <c r="AO45" i="11"/>
  <c r="AR45" i="11" s="1"/>
  <c r="AF45" i="11"/>
  <c r="AG45" i="11" s="1"/>
  <c r="AE45" i="11"/>
  <c r="I45" i="11"/>
  <c r="D45" i="11"/>
  <c r="ES44" i="11"/>
  <c r="EK44" i="11"/>
  <c r="EC44" i="11"/>
  <c r="EG44" i="11" s="1"/>
  <c r="EB44" i="11"/>
  <c r="EA44" i="11"/>
  <c r="DW44" i="11"/>
  <c r="DU44" i="11"/>
  <c r="DS44" i="11"/>
  <c r="AF44" i="11"/>
  <c r="AG44" i="11" s="1"/>
  <c r="AE44" i="11"/>
  <c r="I44" i="11"/>
  <c r="D44" i="11"/>
  <c r="DZ44" i="11" s="1"/>
  <c r="AV43" i="11"/>
  <c r="BC43" i="11" s="1"/>
  <c r="AU43" i="11"/>
  <c r="AT43" i="11"/>
  <c r="AR43" i="11"/>
  <c r="AQ43" i="11"/>
  <c r="AO43" i="11"/>
  <c r="AF43" i="11"/>
  <c r="AG43" i="11" s="1"/>
  <c r="AE43" i="11"/>
  <c r="AH43" i="11" s="1"/>
  <c r="AK43" i="11" s="1"/>
  <c r="AL43" i="11" s="1"/>
  <c r="I43" i="11"/>
  <c r="D43" i="11"/>
  <c r="AV42" i="11"/>
  <c r="BC42" i="11" s="1"/>
  <c r="AU42" i="11"/>
  <c r="AT42" i="11"/>
  <c r="AQ42" i="11"/>
  <c r="AO42" i="11"/>
  <c r="AR42" i="11" s="1"/>
  <c r="AF42" i="11"/>
  <c r="AG42" i="11" s="1"/>
  <c r="AE42" i="11"/>
  <c r="I42" i="11"/>
  <c r="D42" i="11"/>
  <c r="EC41" i="11"/>
  <c r="EG41" i="11" s="1"/>
  <c r="EB41" i="11"/>
  <c r="EA41" i="11"/>
  <c r="DW41" i="11"/>
  <c r="DU41" i="11"/>
  <c r="DS41" i="11"/>
  <c r="AF41" i="11"/>
  <c r="AG41" i="11" s="1"/>
  <c r="AE41" i="11"/>
  <c r="I41" i="11"/>
  <c r="D41" i="11"/>
  <c r="DZ41" i="11" s="1"/>
  <c r="ES40" i="11"/>
  <c r="EK40" i="11"/>
  <c r="EC40" i="11"/>
  <c r="EG40" i="11" s="1"/>
  <c r="EB40" i="11"/>
  <c r="EA40" i="11"/>
  <c r="DW40" i="11"/>
  <c r="DU40" i="11"/>
  <c r="DS40" i="11"/>
  <c r="AF40" i="11"/>
  <c r="AG40" i="11" s="1"/>
  <c r="AE40" i="11"/>
  <c r="AH40" i="11" s="1"/>
  <c r="AK40" i="11" s="1"/>
  <c r="AL40" i="11" s="1"/>
  <c r="I40" i="11"/>
  <c r="D40" i="11"/>
  <c r="DZ40" i="11" s="1"/>
  <c r="ES39" i="11"/>
  <c r="EK39" i="11"/>
  <c r="EC39" i="11"/>
  <c r="EG39" i="11" s="1"/>
  <c r="EB39" i="11"/>
  <c r="EA39" i="11"/>
  <c r="DZ39" i="11"/>
  <c r="DW39" i="11"/>
  <c r="DU39" i="11"/>
  <c r="DS39" i="11"/>
  <c r="AF39" i="11"/>
  <c r="AG39" i="11" s="1"/>
  <c r="AE39" i="11"/>
  <c r="I39" i="11"/>
  <c r="D39" i="11"/>
  <c r="ES38" i="11"/>
  <c r="EK38" i="11"/>
  <c r="EL38" i="11" s="1"/>
  <c r="EM38" i="11" s="1"/>
  <c r="EC38" i="11"/>
  <c r="EG38" i="11" s="1"/>
  <c r="EB38" i="11"/>
  <c r="EA38" i="11"/>
  <c r="DW38" i="11"/>
  <c r="DU38" i="11"/>
  <c r="DS38" i="11"/>
  <c r="AF38" i="11"/>
  <c r="AG38" i="11" s="1"/>
  <c r="AE38" i="11"/>
  <c r="I38" i="11"/>
  <c r="D38" i="11"/>
  <c r="DZ38" i="11" s="1"/>
  <c r="ES37" i="11"/>
  <c r="EK37" i="11"/>
  <c r="EL37" i="11" s="1"/>
  <c r="EM37" i="11" s="1"/>
  <c r="EC37" i="11"/>
  <c r="EG37" i="11" s="1"/>
  <c r="EB37" i="11"/>
  <c r="EA37" i="11"/>
  <c r="DW37" i="11"/>
  <c r="DU37" i="11"/>
  <c r="DS37" i="11"/>
  <c r="AF37" i="11"/>
  <c r="AG37" i="11" s="1"/>
  <c r="AE37" i="11"/>
  <c r="AH37" i="11" s="1"/>
  <c r="AK37" i="11" s="1"/>
  <c r="AL37" i="11" s="1"/>
  <c r="I37" i="11"/>
  <c r="D37" i="11"/>
  <c r="DZ37" i="11" s="1"/>
  <c r="ES36" i="11"/>
  <c r="EK36" i="11"/>
  <c r="EL36" i="11" s="1"/>
  <c r="EM36" i="11" s="1"/>
  <c r="EC36" i="11"/>
  <c r="EG36" i="11" s="1"/>
  <c r="EB36" i="11"/>
  <c r="EA36" i="11"/>
  <c r="DW36" i="11"/>
  <c r="DU36" i="11"/>
  <c r="DS36" i="11"/>
  <c r="AF36" i="11"/>
  <c r="AG36" i="11" s="1"/>
  <c r="AE36" i="11"/>
  <c r="I36" i="11"/>
  <c r="D36" i="11"/>
  <c r="DZ36" i="11" s="1"/>
  <c r="AV35" i="11"/>
  <c r="BC35" i="11" s="1"/>
  <c r="AU35" i="11"/>
  <c r="AT35" i="11"/>
  <c r="AQ35" i="11"/>
  <c r="AO35" i="11"/>
  <c r="AR35" i="11" s="1"/>
  <c r="AF35" i="11"/>
  <c r="AG35" i="11" s="1"/>
  <c r="AE35" i="11"/>
  <c r="I35" i="11"/>
  <c r="D35" i="11"/>
  <c r="ES34" i="11"/>
  <c r="EK34" i="11"/>
  <c r="EL34" i="11" s="1"/>
  <c r="EM34" i="11" s="1"/>
  <c r="EC34" i="11"/>
  <c r="EG34" i="11" s="1"/>
  <c r="EB34" i="11"/>
  <c r="EA34" i="11"/>
  <c r="DW34" i="11"/>
  <c r="DU34" i="11"/>
  <c r="DS34" i="11"/>
  <c r="AF34" i="11"/>
  <c r="AG34" i="11" s="1"/>
  <c r="AE34" i="11"/>
  <c r="I34" i="11"/>
  <c r="D34" i="11"/>
  <c r="DZ34" i="11" s="1"/>
  <c r="AV33" i="11"/>
  <c r="BC33" i="11" s="1"/>
  <c r="AU33" i="11"/>
  <c r="AT33" i="11"/>
  <c r="AQ33" i="11"/>
  <c r="AO33" i="11"/>
  <c r="AR33" i="11" s="1"/>
  <c r="AF33" i="11"/>
  <c r="AG33" i="11" s="1"/>
  <c r="AE33" i="11"/>
  <c r="I33" i="11"/>
  <c r="D33" i="11"/>
  <c r="ES32" i="11"/>
  <c r="EK32" i="11"/>
  <c r="EL32" i="11" s="1"/>
  <c r="EM32" i="11" s="1"/>
  <c r="EC32" i="11"/>
  <c r="EG32" i="11" s="1"/>
  <c r="EB32" i="11"/>
  <c r="EA32" i="11"/>
  <c r="DW32" i="11"/>
  <c r="DU32" i="11"/>
  <c r="DS32" i="11"/>
  <c r="AF32" i="11"/>
  <c r="AG32" i="11" s="1"/>
  <c r="AE32" i="11"/>
  <c r="I32" i="11"/>
  <c r="D32" i="11"/>
  <c r="DZ32" i="11" s="1"/>
  <c r="ES31" i="11"/>
  <c r="EK31" i="11"/>
  <c r="EL31" i="11" s="1"/>
  <c r="EM31" i="11" s="1"/>
  <c r="EC31" i="11"/>
  <c r="EG31" i="11" s="1"/>
  <c r="ET31" i="11" s="1"/>
  <c r="EB31" i="11"/>
  <c r="EA31" i="11"/>
  <c r="DW31" i="11"/>
  <c r="DU31" i="11"/>
  <c r="DS31" i="11"/>
  <c r="CG31" i="11"/>
  <c r="BQ31" i="11"/>
  <c r="BU31" i="11" s="1"/>
  <c r="CH31" i="11" s="1"/>
  <c r="BP31" i="11"/>
  <c r="BO31" i="11"/>
  <c r="BL31" i="11"/>
  <c r="BJ31" i="11"/>
  <c r="BH31" i="11"/>
  <c r="AF31" i="11"/>
  <c r="AG31" i="11" s="1"/>
  <c r="AE31" i="11"/>
  <c r="I31" i="11"/>
  <c r="D31" i="11"/>
  <c r="DZ31" i="11" s="1"/>
  <c r="AV30" i="11"/>
  <c r="BC30" i="11" s="1"/>
  <c r="AU30" i="11"/>
  <c r="AT30" i="11"/>
  <c r="AQ30" i="11"/>
  <c r="AO30" i="11"/>
  <c r="AR30" i="11" s="1"/>
  <c r="AF30" i="11"/>
  <c r="AG30" i="11" s="1"/>
  <c r="AE30" i="11"/>
  <c r="AH30" i="11" s="1"/>
  <c r="AK30" i="11" s="1"/>
  <c r="AL30" i="11" s="1"/>
  <c r="I30" i="11"/>
  <c r="D30" i="11"/>
  <c r="CG29" i="11"/>
  <c r="BQ29" i="11"/>
  <c r="BU29" i="11" s="1"/>
  <c r="BP29" i="11"/>
  <c r="BO29" i="11"/>
  <c r="BL29" i="11"/>
  <c r="BJ29" i="11"/>
  <c r="BH29" i="11"/>
  <c r="AV29" i="11"/>
  <c r="BC29" i="11" s="1"/>
  <c r="AU29" i="11"/>
  <c r="AT29" i="11"/>
  <c r="AQ29" i="11"/>
  <c r="AO29" i="11"/>
  <c r="AR29" i="11" s="1"/>
  <c r="AF29" i="11"/>
  <c r="AG29" i="11" s="1"/>
  <c r="AE29" i="11"/>
  <c r="I29" i="11"/>
  <c r="D29" i="11"/>
  <c r="ES28" i="11"/>
  <c r="EK28" i="11"/>
  <c r="EC28" i="11"/>
  <c r="EG28" i="11" s="1"/>
  <c r="EB28" i="11"/>
  <c r="EA28" i="11"/>
  <c r="DW28" i="11"/>
  <c r="DU28" i="11"/>
  <c r="DS28" i="11"/>
  <c r="CG28" i="11"/>
  <c r="BY28" i="11"/>
  <c r="BZ28" i="11" s="1"/>
  <c r="CC28" i="11" s="1"/>
  <c r="BQ28" i="11"/>
  <c r="BU28" i="11" s="1"/>
  <c r="BP28" i="11"/>
  <c r="BO28" i="11"/>
  <c r="BL28" i="11"/>
  <c r="BJ28" i="11"/>
  <c r="BH28" i="11"/>
  <c r="AF28" i="11"/>
  <c r="AG28" i="11" s="1"/>
  <c r="AE28" i="11"/>
  <c r="I28" i="11"/>
  <c r="D28" i="11"/>
  <c r="DZ28" i="11" s="1"/>
  <c r="AF27" i="11"/>
  <c r="AG27" i="11" s="1"/>
  <c r="AE27" i="11"/>
  <c r="AH27" i="11" s="1"/>
  <c r="AK27" i="11" s="1"/>
  <c r="AL27" i="11" s="1"/>
  <c r="I27" i="11"/>
  <c r="D27" i="11"/>
  <c r="ES26" i="11"/>
  <c r="EK26" i="11"/>
  <c r="EC26" i="11"/>
  <c r="EG26" i="11" s="1"/>
  <c r="EB26" i="11"/>
  <c r="EA26" i="11"/>
  <c r="DW26" i="11"/>
  <c r="DU26" i="11"/>
  <c r="DS26" i="11"/>
  <c r="CG26" i="11"/>
  <c r="BY26" i="11"/>
  <c r="BZ26" i="11" s="1"/>
  <c r="CC26" i="11" s="1"/>
  <c r="BQ26" i="11"/>
  <c r="BU26" i="11" s="1"/>
  <c r="BP26" i="11"/>
  <c r="BO26" i="11"/>
  <c r="BL26" i="11"/>
  <c r="BJ26" i="11"/>
  <c r="BH26" i="11"/>
  <c r="AF26" i="11"/>
  <c r="AE26" i="11"/>
  <c r="I26" i="11"/>
  <c r="D26" i="11"/>
  <c r="DZ26" i="11" s="1"/>
  <c r="ES25" i="11"/>
  <c r="EK25" i="11"/>
  <c r="EL25" i="11" s="1"/>
  <c r="EM25" i="11" s="1"/>
  <c r="EC25" i="11"/>
  <c r="EG25" i="11" s="1"/>
  <c r="EB25" i="11"/>
  <c r="EA25" i="11"/>
  <c r="DW25" i="11"/>
  <c r="DU25" i="11"/>
  <c r="DS25" i="11"/>
  <c r="CG25" i="11"/>
  <c r="BY25" i="11"/>
  <c r="BZ25" i="11" s="1"/>
  <c r="CC25" i="11" s="1"/>
  <c r="BQ25" i="11"/>
  <c r="BU25" i="11" s="1"/>
  <c r="BP25" i="11"/>
  <c r="BO25" i="11"/>
  <c r="BL25" i="11"/>
  <c r="BJ25" i="11"/>
  <c r="BH25" i="11"/>
  <c r="AF25" i="11"/>
  <c r="AG25" i="11" s="1"/>
  <c r="AE25" i="11"/>
  <c r="AH25" i="11" s="1"/>
  <c r="AK25" i="11" s="1"/>
  <c r="AL25" i="11" s="1"/>
  <c r="I25" i="11"/>
  <c r="D25" i="11"/>
  <c r="DZ25" i="11" s="1"/>
  <c r="AV24" i="11"/>
  <c r="BC24" i="11" s="1"/>
  <c r="AU24" i="11"/>
  <c r="AT24" i="11"/>
  <c r="AQ24" i="11"/>
  <c r="AO24" i="11"/>
  <c r="AR24" i="11" s="1"/>
  <c r="AF24" i="11"/>
  <c r="AG24" i="11" s="1"/>
  <c r="AE24" i="11"/>
  <c r="I24" i="11"/>
  <c r="D24" i="11"/>
  <c r="ES23" i="11"/>
  <c r="EK23" i="11"/>
  <c r="EC23" i="11"/>
  <c r="EG23" i="11" s="1"/>
  <c r="EB23" i="11"/>
  <c r="EA23" i="11"/>
  <c r="DW23" i="11"/>
  <c r="DU23" i="11"/>
  <c r="DS23" i="11"/>
  <c r="CG23" i="11"/>
  <c r="BY23" i="11"/>
  <c r="BZ23" i="11" s="1"/>
  <c r="CC23" i="11" s="1"/>
  <c r="BQ23" i="11"/>
  <c r="BU23" i="11" s="1"/>
  <c r="CH23" i="11" s="1"/>
  <c r="BP23" i="11"/>
  <c r="BO23" i="11"/>
  <c r="BL23" i="11"/>
  <c r="BJ23" i="11"/>
  <c r="BH23" i="11"/>
  <c r="AF23" i="11"/>
  <c r="AG23" i="11" s="1"/>
  <c r="AE23" i="11"/>
  <c r="I23" i="11"/>
  <c r="D23" i="11"/>
  <c r="DZ23" i="11" s="1"/>
  <c r="CG22" i="11"/>
  <c r="BY22" i="11"/>
  <c r="BQ22" i="11"/>
  <c r="BU22" i="11" s="1"/>
  <c r="BP22" i="11"/>
  <c r="BO22" i="11"/>
  <c r="BL22" i="11"/>
  <c r="BJ22" i="11"/>
  <c r="BH22" i="11"/>
  <c r="BM22" i="11" s="1"/>
  <c r="AV22" i="11"/>
  <c r="BC22" i="11" s="1"/>
  <c r="AU22" i="11"/>
  <c r="AT22" i="11"/>
  <c r="AQ22" i="11"/>
  <c r="AO22" i="11"/>
  <c r="AR22" i="11" s="1"/>
  <c r="AF22" i="11"/>
  <c r="AG22" i="11" s="1"/>
  <c r="AE22" i="11"/>
  <c r="I22" i="11"/>
  <c r="D22" i="11"/>
  <c r="ES21" i="11"/>
  <c r="EK21" i="11"/>
  <c r="EL21" i="11" s="1"/>
  <c r="EM21" i="11" s="1"/>
  <c r="EC21" i="11"/>
  <c r="EG21" i="11" s="1"/>
  <c r="EB21" i="11"/>
  <c r="EA21" i="11"/>
  <c r="DW21" i="11"/>
  <c r="DU21" i="11"/>
  <c r="DS21" i="11"/>
  <c r="CG21" i="11"/>
  <c r="BY21" i="11"/>
  <c r="BZ21" i="11" s="1"/>
  <c r="CA21" i="11" s="1"/>
  <c r="BQ21" i="11"/>
  <c r="BU21" i="11" s="1"/>
  <c r="BP21" i="11"/>
  <c r="BO21" i="11"/>
  <c r="BL21" i="11"/>
  <c r="BJ21" i="11"/>
  <c r="BH21" i="11"/>
  <c r="AF21" i="11"/>
  <c r="AG21" i="11" s="1"/>
  <c r="AE21" i="11"/>
  <c r="I21" i="11"/>
  <c r="D21" i="11"/>
  <c r="DZ21" i="11" s="1"/>
  <c r="ES20" i="11"/>
  <c r="EK20" i="11"/>
  <c r="EL20" i="11" s="1"/>
  <c r="EM20" i="11" s="1"/>
  <c r="EC20" i="11"/>
  <c r="EG20" i="11" s="1"/>
  <c r="ET20" i="11" s="1"/>
  <c r="EB20" i="11"/>
  <c r="EA20" i="11"/>
  <c r="DW20" i="11"/>
  <c r="DU20" i="11"/>
  <c r="DX20" i="11" s="1"/>
  <c r="DS20" i="11"/>
  <c r="CG20" i="11"/>
  <c r="BY20" i="11"/>
  <c r="BZ20" i="11" s="1"/>
  <c r="CC20" i="11" s="1"/>
  <c r="BQ20" i="11"/>
  <c r="BU20" i="11" s="1"/>
  <c r="CH20" i="11" s="1"/>
  <c r="BP20" i="11"/>
  <c r="BO20" i="11"/>
  <c r="BL20" i="11"/>
  <c r="BJ20" i="11"/>
  <c r="BH20" i="11"/>
  <c r="AF20" i="11"/>
  <c r="AG20" i="11" s="1"/>
  <c r="AE20" i="11"/>
  <c r="I20" i="11"/>
  <c r="D20" i="11"/>
  <c r="DZ20" i="11" s="1"/>
  <c r="ES19" i="11"/>
  <c r="EK19" i="11"/>
  <c r="EL19" i="11" s="1"/>
  <c r="EM19" i="11" s="1"/>
  <c r="EC19" i="11"/>
  <c r="EG19" i="11" s="1"/>
  <c r="EB19" i="11"/>
  <c r="EA19" i="11"/>
  <c r="DW19" i="11"/>
  <c r="DU19" i="11"/>
  <c r="DS19" i="11"/>
  <c r="CG19" i="11"/>
  <c r="BY19" i="11"/>
  <c r="BZ19" i="11" s="1"/>
  <c r="CC19" i="11" s="1"/>
  <c r="BQ19" i="11"/>
  <c r="BU19" i="11" s="1"/>
  <c r="BP19" i="11"/>
  <c r="BO19" i="11"/>
  <c r="BL19" i="11"/>
  <c r="BJ19" i="11"/>
  <c r="BH19" i="11"/>
  <c r="AF19" i="11"/>
  <c r="AG19" i="11" s="1"/>
  <c r="AE19" i="11"/>
  <c r="I19" i="11"/>
  <c r="D19" i="11"/>
  <c r="DZ19" i="11" s="1"/>
  <c r="ES18" i="11"/>
  <c r="EK18" i="11"/>
  <c r="EL18" i="11" s="1"/>
  <c r="EM18" i="11" s="1"/>
  <c r="EC18" i="11"/>
  <c r="EG18" i="11" s="1"/>
  <c r="EB18" i="11"/>
  <c r="EA18" i="11"/>
  <c r="DW18" i="11"/>
  <c r="DU18" i="11"/>
  <c r="DS18" i="11"/>
  <c r="CG18" i="11"/>
  <c r="BY18" i="11"/>
  <c r="BZ18" i="11" s="1"/>
  <c r="CA18" i="11" s="1"/>
  <c r="BQ18" i="11"/>
  <c r="BU18" i="11" s="1"/>
  <c r="BP18" i="11"/>
  <c r="BO18" i="11"/>
  <c r="BL18" i="11"/>
  <c r="BJ18" i="11"/>
  <c r="BH18" i="11"/>
  <c r="AF18" i="11"/>
  <c r="AG18" i="11" s="1"/>
  <c r="AE18" i="11"/>
  <c r="I18" i="11"/>
  <c r="D18" i="11"/>
  <c r="DZ18" i="11" s="1"/>
  <c r="ES17" i="11"/>
  <c r="EK17" i="11"/>
  <c r="EC17" i="11"/>
  <c r="EG17" i="11" s="1"/>
  <c r="EB17" i="11"/>
  <c r="EA17" i="11"/>
  <c r="DW17" i="11"/>
  <c r="DU17" i="11"/>
  <c r="DS17" i="11"/>
  <c r="CG17" i="11"/>
  <c r="BY17" i="11"/>
  <c r="BZ17" i="11" s="1"/>
  <c r="CA17" i="11" s="1"/>
  <c r="BQ17" i="11"/>
  <c r="BU17" i="11" s="1"/>
  <c r="BP17" i="11"/>
  <c r="BO17" i="11"/>
  <c r="BL17" i="11"/>
  <c r="BJ17" i="11"/>
  <c r="BH17" i="11"/>
  <c r="AF17" i="11"/>
  <c r="AG17" i="11" s="1"/>
  <c r="AE17" i="11"/>
  <c r="I17" i="11"/>
  <c r="D17" i="11"/>
  <c r="DZ17" i="11" s="1"/>
  <c r="ES16" i="11"/>
  <c r="EK16" i="11"/>
  <c r="EC16" i="11"/>
  <c r="EG16" i="11" s="1"/>
  <c r="ET16" i="11" s="1"/>
  <c r="EB16" i="11"/>
  <c r="EA16" i="11"/>
  <c r="DW16" i="11"/>
  <c r="DU16" i="11"/>
  <c r="DS16" i="11"/>
  <c r="CG16" i="11"/>
  <c r="BY16" i="11"/>
  <c r="BZ16" i="11" s="1"/>
  <c r="CA16" i="11" s="1"/>
  <c r="BQ16" i="11"/>
  <c r="BU16" i="11" s="1"/>
  <c r="BP16" i="11"/>
  <c r="BO16" i="11"/>
  <c r="BL16" i="11"/>
  <c r="BJ16" i="11"/>
  <c r="BH16" i="11"/>
  <c r="AF16" i="11"/>
  <c r="AG16" i="11" s="1"/>
  <c r="AE16" i="11"/>
  <c r="I16" i="11"/>
  <c r="D16" i="11"/>
  <c r="DZ16" i="11" s="1"/>
  <c r="CG15" i="11"/>
  <c r="BY15" i="11"/>
  <c r="BZ15" i="11" s="1"/>
  <c r="CA15" i="11" s="1"/>
  <c r="BQ15" i="11"/>
  <c r="BU15" i="11" s="1"/>
  <c r="BP15" i="11"/>
  <c r="BO15" i="11"/>
  <c r="BL15" i="11"/>
  <c r="BJ15" i="11"/>
  <c r="BH15" i="11"/>
  <c r="BM15" i="11" s="1"/>
  <c r="AV15" i="11"/>
  <c r="BC15" i="11" s="1"/>
  <c r="AU15" i="11"/>
  <c r="AT15" i="11"/>
  <c r="AQ15" i="11"/>
  <c r="AO15" i="11"/>
  <c r="AR15" i="11" s="1"/>
  <c r="AF15" i="11"/>
  <c r="AG15" i="11" s="1"/>
  <c r="AE15" i="11"/>
  <c r="I15" i="11"/>
  <c r="D15" i="11"/>
  <c r="ES14" i="11"/>
  <c r="EK14" i="11"/>
  <c r="EC14" i="11"/>
  <c r="EG14" i="11" s="1"/>
  <c r="EB14" i="11"/>
  <c r="EA14" i="11"/>
  <c r="DW14" i="11"/>
  <c r="DU14" i="11"/>
  <c r="DS14" i="11"/>
  <c r="CG14" i="11"/>
  <c r="BY14" i="11"/>
  <c r="BZ14" i="11" s="1"/>
  <c r="CA14" i="11" s="1"/>
  <c r="BQ14" i="11"/>
  <c r="BU14" i="11" s="1"/>
  <c r="CH14" i="11" s="1"/>
  <c r="BP14" i="11"/>
  <c r="BO14" i="11"/>
  <c r="BL14" i="11"/>
  <c r="BJ14" i="11"/>
  <c r="BH14" i="11"/>
  <c r="AF14" i="11"/>
  <c r="AG14" i="11" s="1"/>
  <c r="AE14" i="11"/>
  <c r="AH14" i="11" s="1"/>
  <c r="AK14" i="11" s="1"/>
  <c r="AL14" i="11" s="1"/>
  <c r="I14" i="11"/>
  <c r="D14" i="11"/>
  <c r="DZ14" i="11" s="1"/>
  <c r="CG13" i="11"/>
  <c r="BY13" i="11"/>
  <c r="BQ13" i="11"/>
  <c r="BU13" i="11" s="1"/>
  <c r="BP13" i="11"/>
  <c r="BO13" i="11"/>
  <c r="BL13" i="11"/>
  <c r="BJ13" i="11"/>
  <c r="BH13" i="11"/>
  <c r="AV13" i="11"/>
  <c r="BC13" i="11" s="1"/>
  <c r="AU13" i="11"/>
  <c r="AT13" i="11"/>
  <c r="AQ13" i="11"/>
  <c r="AO13" i="11"/>
  <c r="AR13" i="11" s="1"/>
  <c r="AF13" i="11"/>
  <c r="AG13" i="11" s="1"/>
  <c r="AE13" i="11"/>
  <c r="I13" i="11"/>
  <c r="D13" i="11"/>
  <c r="CG12" i="11"/>
  <c r="BY12" i="11"/>
  <c r="BQ12" i="11"/>
  <c r="BU12" i="11" s="1"/>
  <c r="CH12" i="11" s="1"/>
  <c r="BP12" i="11"/>
  <c r="BO12" i="11"/>
  <c r="BL12" i="11"/>
  <c r="BJ12" i="11"/>
  <c r="BH12" i="11"/>
  <c r="AV12" i="11"/>
  <c r="BC12" i="11" s="1"/>
  <c r="AU12" i="11"/>
  <c r="AT12" i="11"/>
  <c r="AQ12" i="11"/>
  <c r="AO12" i="11"/>
  <c r="AR12" i="11" s="1"/>
  <c r="AF12" i="11"/>
  <c r="AG12" i="11" s="1"/>
  <c r="AE12" i="11"/>
  <c r="I12" i="11"/>
  <c r="D12" i="11"/>
  <c r="CG11" i="11"/>
  <c r="BY11" i="11"/>
  <c r="BP11" i="11"/>
  <c r="BJ11" i="11"/>
  <c r="BH11" i="11"/>
  <c r="BM11" i="11" s="1"/>
  <c r="BG11" i="11"/>
  <c r="BQ11" i="11" s="1"/>
  <c r="BU11" i="11" s="1"/>
  <c r="AV11" i="11"/>
  <c r="BC11" i="11" s="1"/>
  <c r="AU11" i="11"/>
  <c r="AT11" i="11"/>
  <c r="AQ11" i="11"/>
  <c r="AO11" i="11"/>
  <c r="AR11" i="11" s="1"/>
  <c r="AF11" i="11"/>
  <c r="AG11" i="11" s="1"/>
  <c r="AE11" i="11"/>
  <c r="AH11" i="11" s="1"/>
  <c r="AK11" i="11" s="1"/>
  <c r="AL11" i="11" s="1"/>
  <c r="I11" i="11"/>
  <c r="D11" i="11"/>
  <c r="CG10" i="11"/>
  <c r="BY10" i="11"/>
  <c r="BQ10" i="11"/>
  <c r="BU10" i="11" s="1"/>
  <c r="BP10" i="11"/>
  <c r="BO10" i="11"/>
  <c r="BL10" i="11"/>
  <c r="BJ10" i="11"/>
  <c r="BH10" i="11"/>
  <c r="BM10" i="11" s="1"/>
  <c r="AV10" i="11"/>
  <c r="BC10" i="11" s="1"/>
  <c r="AU10" i="11"/>
  <c r="AT10" i="11"/>
  <c r="AQ10" i="11"/>
  <c r="AO10" i="11"/>
  <c r="AR10" i="11" s="1"/>
  <c r="AF10" i="11"/>
  <c r="AG10" i="11" s="1"/>
  <c r="AE10" i="11"/>
  <c r="I10" i="11"/>
  <c r="D10" i="11"/>
  <c r="ES9" i="11"/>
  <c r="EK9" i="11"/>
  <c r="EC9" i="11"/>
  <c r="EG9" i="11" s="1"/>
  <c r="EB9" i="11"/>
  <c r="EA9" i="11"/>
  <c r="DW9" i="11"/>
  <c r="DU9" i="11"/>
  <c r="DS9" i="11"/>
  <c r="CG9" i="11"/>
  <c r="BY9" i="11"/>
  <c r="BZ9" i="11" s="1"/>
  <c r="CC9" i="11" s="1"/>
  <c r="CD9" i="11" s="1"/>
  <c r="CE9" i="11" s="1"/>
  <c r="BQ9" i="11"/>
  <c r="BU9" i="11" s="1"/>
  <c r="BP9" i="11"/>
  <c r="BO9" i="11"/>
  <c r="BL9" i="11"/>
  <c r="BJ9" i="11"/>
  <c r="BH9" i="11"/>
  <c r="AF9" i="11"/>
  <c r="AG9" i="11" s="1"/>
  <c r="AE9" i="11"/>
  <c r="I9" i="11"/>
  <c r="D9" i="11"/>
  <c r="DZ9" i="11" s="1"/>
  <c r="CG8" i="11"/>
  <c r="BY8" i="11"/>
  <c r="BZ8" i="11" s="1"/>
  <c r="CA8" i="11" s="1"/>
  <c r="BQ8" i="11"/>
  <c r="BU8" i="11" s="1"/>
  <c r="BP8" i="11"/>
  <c r="BO8" i="11"/>
  <c r="BL8" i="11"/>
  <c r="BJ8" i="11"/>
  <c r="BH8" i="11"/>
  <c r="AV8" i="11"/>
  <c r="BC8" i="11" s="1"/>
  <c r="AU8" i="11"/>
  <c r="AT8" i="11"/>
  <c r="AQ8" i="11"/>
  <c r="AO8" i="11"/>
  <c r="AR8" i="11" s="1"/>
  <c r="AF8" i="11"/>
  <c r="AG8" i="11" s="1"/>
  <c r="AE8" i="11"/>
  <c r="I8" i="11"/>
  <c r="D8" i="11"/>
  <c r="CG7" i="11"/>
  <c r="BY7" i="11"/>
  <c r="BZ7" i="11" s="1"/>
  <c r="CA7" i="11" s="1"/>
  <c r="BQ7" i="11"/>
  <c r="BU7" i="11" s="1"/>
  <c r="BP7" i="11"/>
  <c r="BO7" i="11"/>
  <c r="BL7" i="11"/>
  <c r="BJ7" i="11"/>
  <c r="BH7" i="11"/>
  <c r="BM7" i="11" s="1"/>
  <c r="AV7" i="11"/>
  <c r="BC7" i="11" s="1"/>
  <c r="AU7" i="11"/>
  <c r="AT7" i="11"/>
  <c r="AQ7" i="11"/>
  <c r="AO7" i="11"/>
  <c r="AR7" i="11" s="1"/>
  <c r="AF7" i="11"/>
  <c r="AG7" i="11" s="1"/>
  <c r="AE7" i="11"/>
  <c r="I7" i="11"/>
  <c r="D7" i="11"/>
  <c r="ES6" i="11"/>
  <c r="EK6" i="11"/>
  <c r="EL6" i="11" s="1"/>
  <c r="EM6" i="11" s="1"/>
  <c r="EC6" i="11"/>
  <c r="EG6" i="11" s="1"/>
  <c r="EB6" i="11"/>
  <c r="EA6" i="11"/>
  <c r="DW6" i="11"/>
  <c r="DU6" i="11"/>
  <c r="DS6" i="11"/>
  <c r="CG6" i="11"/>
  <c r="BY6" i="11"/>
  <c r="BZ6" i="11" s="1"/>
  <c r="CA6" i="11" s="1"/>
  <c r="BQ6" i="11"/>
  <c r="BU6" i="11" s="1"/>
  <c r="BP6" i="11"/>
  <c r="BO6" i="11"/>
  <c r="BL6" i="11"/>
  <c r="BJ6" i="11"/>
  <c r="BH6" i="11"/>
  <c r="AF6" i="11"/>
  <c r="AG6" i="11" s="1"/>
  <c r="AE6" i="11"/>
  <c r="AH6" i="11" s="1"/>
  <c r="AK6" i="11" s="1"/>
  <c r="AL6" i="11" s="1"/>
  <c r="I6" i="11"/>
  <c r="D6" i="11"/>
  <c r="DZ6" i="11" s="1"/>
  <c r="CG5" i="11"/>
  <c r="BY5" i="11"/>
  <c r="BZ5" i="11" s="1"/>
  <c r="CA5" i="11" s="1"/>
  <c r="BQ5" i="11"/>
  <c r="BU5" i="11" s="1"/>
  <c r="BP5" i="11"/>
  <c r="BO5" i="11"/>
  <c r="BL5" i="11"/>
  <c r="BJ5" i="11"/>
  <c r="BH5" i="11"/>
  <c r="AV5" i="11"/>
  <c r="BC5" i="11" s="1"/>
  <c r="AU5" i="11"/>
  <c r="AT5" i="11"/>
  <c r="AQ5" i="11"/>
  <c r="AO5" i="11"/>
  <c r="AR5" i="11" s="1"/>
  <c r="AF5" i="11"/>
  <c r="AG5" i="11" s="1"/>
  <c r="AE5" i="11"/>
  <c r="I5" i="11"/>
  <c r="D5" i="11"/>
  <c r="CG4" i="11"/>
  <c r="BY4" i="11"/>
  <c r="BQ4" i="11"/>
  <c r="BU4" i="11" s="1"/>
  <c r="BP4" i="11"/>
  <c r="BO4" i="11"/>
  <c r="BL4" i="11"/>
  <c r="BJ4" i="11"/>
  <c r="BH4" i="11"/>
  <c r="AV4" i="11"/>
  <c r="BC4" i="11" s="1"/>
  <c r="AU4" i="11"/>
  <c r="AT4" i="11"/>
  <c r="AQ4" i="11"/>
  <c r="AO4" i="11"/>
  <c r="AR4" i="11" s="1"/>
  <c r="AF4" i="11"/>
  <c r="AG4" i="11" s="1"/>
  <c r="AE4" i="11"/>
  <c r="I4" i="11"/>
  <c r="D4" i="11"/>
  <c r="ES3" i="11"/>
  <c r="EK3" i="11"/>
  <c r="EC3" i="11"/>
  <c r="EB3" i="11"/>
  <c r="EA3" i="11"/>
  <c r="DW3" i="11"/>
  <c r="DU3" i="11"/>
  <c r="DS3" i="11"/>
  <c r="CG3" i="11"/>
  <c r="BY3" i="11"/>
  <c r="BQ3" i="11"/>
  <c r="BU3" i="11" s="1"/>
  <c r="CH3" i="11" s="1"/>
  <c r="BP3" i="11"/>
  <c r="BO3" i="11"/>
  <c r="BL3" i="11"/>
  <c r="BJ3" i="11"/>
  <c r="BH3" i="11"/>
  <c r="AX3" i="11"/>
  <c r="AF3" i="11"/>
  <c r="AG3" i="11" s="1"/>
  <c r="AE3" i="11"/>
  <c r="I3" i="11"/>
  <c r="D3" i="11"/>
  <c r="DZ3" i="11" s="1"/>
  <c r="DQ2" i="11"/>
  <c r="BF2" i="11"/>
  <c r="CD25" i="11" l="1"/>
  <c r="CE25" i="11" s="1"/>
  <c r="CH11" i="11"/>
  <c r="BM8" i="11"/>
  <c r="CH28" i="11"/>
  <c r="ET56" i="11"/>
  <c r="AH70" i="11"/>
  <c r="AK70" i="11" s="1"/>
  <c r="AL70" i="11" s="1"/>
  <c r="DX6" i="11"/>
  <c r="BM4" i="11"/>
  <c r="BL11" i="11"/>
  <c r="ET14" i="11"/>
  <c r="DX16" i="11"/>
  <c r="BM18" i="11"/>
  <c r="DX18" i="11"/>
  <c r="BM31" i="11"/>
  <c r="AH50" i="11"/>
  <c r="AK50" i="11" s="1"/>
  <c r="AL50" i="11" s="1"/>
  <c r="ET63" i="11"/>
  <c r="CH10" i="11"/>
  <c r="BO11" i="11"/>
  <c r="CH19" i="11"/>
  <c r="CH21" i="11"/>
  <c r="CH6" i="11"/>
  <c r="ET6" i="11"/>
  <c r="CD19" i="11"/>
  <c r="CE19" i="11" s="1"/>
  <c r="AH21" i="11"/>
  <c r="AK21" i="11" s="1"/>
  <c r="AL21" i="11" s="1"/>
  <c r="ET36" i="11"/>
  <c r="DX47" i="11"/>
  <c r="AH55" i="11"/>
  <c r="AK55" i="11" s="1"/>
  <c r="AL55" i="11" s="1"/>
  <c r="DX72" i="11"/>
  <c r="AH81" i="11"/>
  <c r="AK81" i="11" s="1"/>
  <c r="AL81" i="11" s="1"/>
  <c r="BM21" i="11"/>
  <c r="AH76" i="11"/>
  <c r="AK76" i="11" s="1"/>
  <c r="AL76" i="11" s="1"/>
  <c r="DX9" i="11"/>
  <c r="CH17" i="11"/>
  <c r="CD23" i="11"/>
  <c r="CE23" i="11" s="1"/>
  <c r="DX25" i="11"/>
  <c r="ET34" i="11"/>
  <c r="ET40" i="11"/>
  <c r="ET55" i="11"/>
  <c r="ET69" i="11"/>
  <c r="BM3" i="11"/>
  <c r="CH5" i="11"/>
  <c r="AH10" i="11"/>
  <c r="AK10" i="11" s="1"/>
  <c r="AL10" i="11" s="1"/>
  <c r="AH17" i="11"/>
  <c r="AK17" i="11" s="1"/>
  <c r="AL17" i="11" s="1"/>
  <c r="AH34" i="11"/>
  <c r="AK34" i="11" s="1"/>
  <c r="AL34" i="11" s="1"/>
  <c r="DX36" i="11"/>
  <c r="AH45" i="11"/>
  <c r="AK45" i="11" s="1"/>
  <c r="AL45" i="11" s="1"/>
  <c r="AH48" i="11"/>
  <c r="AK48" i="11" s="1"/>
  <c r="AL48" i="11" s="1"/>
  <c r="DX63" i="11"/>
  <c r="AH82" i="11"/>
  <c r="AK82" i="11" s="1"/>
  <c r="AL82" i="11" s="1"/>
  <c r="ET83" i="11"/>
  <c r="CH16" i="11"/>
  <c r="BM23" i="11"/>
  <c r="CD28" i="11"/>
  <c r="CE28" i="11" s="1"/>
  <c r="ET39" i="11"/>
  <c r="DX40" i="11"/>
  <c r="ET68" i="11"/>
  <c r="ET72" i="11"/>
  <c r="DX62" i="11"/>
  <c r="CD20" i="11"/>
  <c r="CE20" i="11" s="1"/>
  <c r="ET9" i="11"/>
  <c r="AH12" i="11"/>
  <c r="AK12" i="11" s="1"/>
  <c r="AL12" i="11" s="1"/>
  <c r="BM13" i="11"/>
  <c r="BM17" i="11"/>
  <c r="ET18" i="11"/>
  <c r="ET25" i="11"/>
  <c r="AH32" i="11"/>
  <c r="AK32" i="11" s="1"/>
  <c r="AL32" i="11" s="1"/>
  <c r="DX34" i="11"/>
  <c r="AH44" i="11"/>
  <c r="AK44" i="11" s="1"/>
  <c r="AL44" i="11" s="1"/>
  <c r="ET47" i="11"/>
  <c r="AH15" i="11"/>
  <c r="AK15" i="11" s="1"/>
  <c r="AL15" i="11" s="1"/>
  <c r="BM26" i="11"/>
  <c r="DX44" i="11"/>
  <c r="CH4" i="11"/>
  <c r="AH13" i="11"/>
  <c r="AK13" i="11" s="1"/>
  <c r="AL13" i="11" s="1"/>
  <c r="ET17" i="11"/>
  <c r="ET21" i="11"/>
  <c r="ET23" i="11"/>
  <c r="ET28" i="11"/>
  <c r="ET37" i="11"/>
  <c r="DX38" i="11"/>
  <c r="DX41" i="11"/>
  <c r="AH49" i="11"/>
  <c r="AK49" i="11" s="1"/>
  <c r="AL49" i="11" s="1"/>
  <c r="AH53" i="11"/>
  <c r="AK53" i="11" s="1"/>
  <c r="AL53" i="11" s="1"/>
  <c r="AH65" i="11"/>
  <c r="AK65" i="11" s="1"/>
  <c r="AL65" i="11" s="1"/>
  <c r="DX3" i="11"/>
  <c r="AH8" i="11"/>
  <c r="AK8" i="11" s="1"/>
  <c r="AL8" i="11" s="1"/>
  <c r="CH9" i="11"/>
  <c r="AH20" i="11"/>
  <c r="AK20" i="11" s="1"/>
  <c r="AL20" i="11" s="1"/>
  <c r="CH22" i="11"/>
  <c r="BM25" i="11"/>
  <c r="DX26" i="11"/>
  <c r="AH33" i="11"/>
  <c r="AK33" i="11" s="1"/>
  <c r="AL33" i="11" s="1"/>
  <c r="AH42" i="11"/>
  <c r="AK42" i="11" s="1"/>
  <c r="AL42" i="11" s="1"/>
  <c r="AH47" i="11"/>
  <c r="AK47" i="11" s="1"/>
  <c r="AL47" i="11" s="1"/>
  <c r="DX51" i="11"/>
  <c r="ET53" i="11"/>
  <c r="AH57" i="11"/>
  <c r="AK57" i="11" s="1"/>
  <c r="AL57" i="11" s="1"/>
  <c r="AH58" i="11"/>
  <c r="AK58" i="11" s="1"/>
  <c r="AL58" i="11" s="1"/>
  <c r="DX59" i="11"/>
  <c r="AH61" i="11"/>
  <c r="AK61" i="11" s="1"/>
  <c r="AL61" i="11" s="1"/>
  <c r="ET65" i="11"/>
  <c r="AH67" i="11"/>
  <c r="AK67" i="11" s="1"/>
  <c r="AL67" i="11" s="1"/>
  <c r="DX75" i="11"/>
  <c r="AH78" i="11"/>
  <c r="AK78" i="11" s="1"/>
  <c r="AL78" i="11" s="1"/>
  <c r="AH7" i="11"/>
  <c r="AK7" i="11" s="1"/>
  <c r="AL7" i="11" s="1"/>
  <c r="AH64" i="11"/>
  <c r="AK64" i="11" s="1"/>
  <c r="AL64" i="11" s="1"/>
  <c r="AH4" i="11"/>
  <c r="AK4" i="11" s="1"/>
  <c r="AL4" i="11" s="1"/>
  <c r="BM6" i="11"/>
  <c r="CH13" i="11"/>
  <c r="BM14" i="11"/>
  <c r="BM16" i="11"/>
  <c r="DX17" i="11"/>
  <c r="DX21" i="11"/>
  <c r="DX23" i="11"/>
  <c r="CD26" i="11"/>
  <c r="CE26" i="11" s="1"/>
  <c r="DX28" i="11"/>
  <c r="DX31" i="11"/>
  <c r="AH36" i="11"/>
  <c r="AK36" i="11" s="1"/>
  <c r="AL36" i="11" s="1"/>
  <c r="AH46" i="11"/>
  <c r="AK46" i="11" s="1"/>
  <c r="AL46" i="11" s="1"/>
  <c r="AH60" i="11"/>
  <c r="AK60" i="11" s="1"/>
  <c r="AL60" i="11" s="1"/>
  <c r="AH66" i="11"/>
  <c r="AK66" i="11" s="1"/>
  <c r="AL66" i="11" s="1"/>
  <c r="DX46" i="11"/>
  <c r="DX60" i="11"/>
  <c r="AH72" i="11"/>
  <c r="AK72" i="11" s="1"/>
  <c r="AL72" i="11" s="1"/>
  <c r="CH7" i="11"/>
  <c r="CH15" i="11"/>
  <c r="CH18" i="11"/>
  <c r="ET19" i="11"/>
  <c r="BM20" i="11"/>
  <c r="CH26" i="11"/>
  <c r="ET32" i="11"/>
  <c r="AH41" i="11"/>
  <c r="AK41" i="11" s="1"/>
  <c r="AL41" i="11" s="1"/>
  <c r="ET44" i="11"/>
  <c r="ET46" i="11"/>
  <c r="DX53" i="11"/>
  <c r="ET60" i="11"/>
  <c r="DX67" i="11"/>
  <c r="AH73" i="11"/>
  <c r="AK73" i="11" s="1"/>
  <c r="AL73" i="11" s="1"/>
  <c r="AH79" i="11"/>
  <c r="AK79" i="11" s="1"/>
  <c r="AL79" i="11" s="1"/>
  <c r="AH23" i="11"/>
  <c r="AK23" i="11" s="1"/>
  <c r="AL23" i="11" s="1"/>
  <c r="AH28" i="11"/>
  <c r="AK28" i="11" s="1"/>
  <c r="AL28" i="11" s="1"/>
  <c r="DX19" i="11"/>
  <c r="AH35" i="11"/>
  <c r="AK35" i="11" s="1"/>
  <c r="AL35" i="11" s="1"/>
  <c r="AH3" i="11"/>
  <c r="AK3" i="11" s="1"/>
  <c r="AL3" i="11" s="1"/>
  <c r="BM5" i="11"/>
  <c r="CH8" i="11"/>
  <c r="BM9" i="11"/>
  <c r="BM12" i="11"/>
  <c r="DX14" i="11"/>
  <c r="AH18" i="11"/>
  <c r="AK18" i="11" s="1"/>
  <c r="AL18" i="11" s="1"/>
  <c r="BM19" i="11"/>
  <c r="AH22" i="11"/>
  <c r="AK22" i="11" s="1"/>
  <c r="AL22" i="11" s="1"/>
  <c r="AH24" i="11"/>
  <c r="AK24" i="11" s="1"/>
  <c r="AL24" i="11" s="1"/>
  <c r="CH25" i="11"/>
  <c r="ET26" i="11"/>
  <c r="AH29" i="11"/>
  <c r="AK29" i="11" s="1"/>
  <c r="AL29" i="11" s="1"/>
  <c r="BM29" i="11"/>
  <c r="ET38" i="11"/>
  <c r="DX39" i="11"/>
  <c r="AH59" i="11"/>
  <c r="AK59" i="11" s="1"/>
  <c r="AL59" i="11" s="1"/>
  <c r="DX61" i="11"/>
  <c r="AH77" i="11"/>
  <c r="AK77" i="11" s="1"/>
  <c r="AL77" i="11" s="1"/>
  <c r="AH80" i="11"/>
  <c r="AK80" i="11" s="1"/>
  <c r="AL80" i="11" s="1"/>
  <c r="AH86" i="11"/>
  <c r="AK86" i="11" s="1"/>
  <c r="AL86" i="11" s="1"/>
  <c r="AG83" i="11"/>
  <c r="AH83" i="11" s="1"/>
  <c r="AK83" i="11" s="1"/>
  <c r="AL83" i="11" s="1"/>
  <c r="DX78" i="11"/>
  <c r="EL78" i="11"/>
  <c r="EM78" i="11" s="1"/>
  <c r="AG75" i="11"/>
  <c r="AH75" i="11" s="1"/>
  <c r="AK75" i="11" s="1"/>
  <c r="AL75" i="11" s="1"/>
  <c r="EL72" i="11"/>
  <c r="EM72" i="11" s="1"/>
  <c r="DX71" i="11"/>
  <c r="EO71" i="11"/>
  <c r="EP71" i="11"/>
  <c r="EQ71" i="11" s="1"/>
  <c r="DX69" i="11"/>
  <c r="EL69" i="11"/>
  <c r="EM69" i="11" s="1"/>
  <c r="DX68" i="11"/>
  <c r="EO68" i="11"/>
  <c r="EP68" i="11" s="1"/>
  <c r="EQ68" i="11" s="1"/>
  <c r="EL67" i="11"/>
  <c r="EM67" i="11" s="1"/>
  <c r="DX65" i="11"/>
  <c r="EL65" i="11"/>
  <c r="EM65" i="11" s="1"/>
  <c r="DX64" i="11"/>
  <c r="EL64" i="11"/>
  <c r="EM64" i="11" s="1"/>
  <c r="AH63" i="11"/>
  <c r="AK63" i="11" s="1"/>
  <c r="AL63" i="11" s="1"/>
  <c r="EL62" i="11"/>
  <c r="EM62" i="11" s="1"/>
  <c r="EL61" i="11"/>
  <c r="EM61" i="11" s="1"/>
  <c r="EL60" i="11"/>
  <c r="EM60" i="11" s="1"/>
  <c r="EL59" i="11"/>
  <c r="EM59" i="11" s="1"/>
  <c r="DX56" i="11"/>
  <c r="EO56" i="11"/>
  <c r="EP56" i="11" s="1"/>
  <c r="EQ56" i="11" s="1"/>
  <c r="DX55" i="11"/>
  <c r="EO55" i="11"/>
  <c r="EP55" i="11" s="1"/>
  <c r="EQ55" i="11" s="1"/>
  <c r="AH54" i="11"/>
  <c r="AK54" i="11" s="1"/>
  <c r="AL54" i="11" s="1"/>
  <c r="AT54" i="11"/>
  <c r="EL53" i="11"/>
  <c r="EM53" i="11" s="1"/>
  <c r="DX52" i="11"/>
  <c r="EL52" i="11"/>
  <c r="EM52" i="11" s="1"/>
  <c r="AH51" i="11"/>
  <c r="AK51" i="11" s="1"/>
  <c r="AL51" i="11" s="1"/>
  <c r="EL51" i="11"/>
  <c r="EM51" i="11" s="1"/>
  <c r="DX50" i="11"/>
  <c r="EG51" i="11"/>
  <c r="ET51" i="11" s="1"/>
  <c r="EL50" i="11"/>
  <c r="EM50" i="11" s="1"/>
  <c r="EO47" i="11"/>
  <c r="EP47" i="11" s="1"/>
  <c r="EQ47" i="11" s="1"/>
  <c r="EL46" i="11"/>
  <c r="EM46" i="11" s="1"/>
  <c r="EL44" i="11"/>
  <c r="EM44" i="11" s="1"/>
  <c r="EL40" i="11"/>
  <c r="EM40" i="11" s="1"/>
  <c r="AH39" i="11"/>
  <c r="AK39" i="11" s="1"/>
  <c r="AL39" i="11" s="1"/>
  <c r="EL39" i="11"/>
  <c r="EM39" i="11" s="1"/>
  <c r="AH38" i="11"/>
  <c r="AK38" i="11" s="1"/>
  <c r="AL38" i="11" s="1"/>
  <c r="EO38" i="11"/>
  <c r="EP38" i="11" s="1"/>
  <c r="EQ38" i="11" s="1"/>
  <c r="DX37" i="11"/>
  <c r="EO37" i="11"/>
  <c r="EP37" i="11" s="1"/>
  <c r="EQ37" i="11" s="1"/>
  <c r="EO36" i="11"/>
  <c r="EP36" i="11" s="1"/>
  <c r="EQ36" i="11" s="1"/>
  <c r="EO34" i="11"/>
  <c r="EP34" i="11" s="1"/>
  <c r="EQ34" i="11" s="1"/>
  <c r="DX32" i="11"/>
  <c r="EO32" i="11"/>
  <c r="EP32" i="11"/>
  <c r="EQ32" i="11" s="1"/>
  <c r="AH31" i="11"/>
  <c r="AK31" i="11" s="1"/>
  <c r="AL31" i="11" s="1"/>
  <c r="EO31" i="11"/>
  <c r="EP31" i="11" s="1"/>
  <c r="EQ31" i="11" s="1"/>
  <c r="CH29" i="11"/>
  <c r="BW29" i="11"/>
  <c r="BM28" i="11"/>
  <c r="CA28" i="11"/>
  <c r="EL28" i="11"/>
  <c r="EM28" i="11" s="1"/>
  <c r="CA26" i="11"/>
  <c r="EL26" i="11"/>
  <c r="EM26" i="11" s="1"/>
  <c r="AG26" i="11"/>
  <c r="AH26" i="11" s="1"/>
  <c r="AK26" i="11" s="1"/>
  <c r="AL26" i="11" s="1"/>
  <c r="CA25" i="11"/>
  <c r="EO25" i="11"/>
  <c r="EP25" i="11" s="1"/>
  <c r="EQ25" i="11" s="1"/>
  <c r="CA23" i="11"/>
  <c r="EL23" i="11"/>
  <c r="EM23" i="11" s="1"/>
  <c r="BZ22" i="11"/>
  <c r="CA22" i="11" s="1"/>
  <c r="CC21" i="11"/>
  <c r="CD21" i="11" s="1"/>
  <c r="CE21" i="11" s="1"/>
  <c r="EO21" i="11"/>
  <c r="EP21" i="11" s="1"/>
  <c r="EQ21" i="11" s="1"/>
  <c r="CA20" i="11"/>
  <c r="EO20" i="11"/>
  <c r="EP20" i="11" s="1"/>
  <c r="EQ20" i="11" s="1"/>
  <c r="AH19" i="11"/>
  <c r="AK19" i="11" s="1"/>
  <c r="AL19" i="11" s="1"/>
  <c r="CA19" i="11"/>
  <c r="EO19" i="11"/>
  <c r="EP19" i="11" s="1"/>
  <c r="EQ19" i="11" s="1"/>
  <c r="CC18" i="11"/>
  <c r="CD18" i="11" s="1"/>
  <c r="CE18" i="11" s="1"/>
  <c r="EO18" i="11"/>
  <c r="EP18" i="11" s="1"/>
  <c r="EQ18" i="11" s="1"/>
  <c r="EL17" i="11"/>
  <c r="EM17" i="11" s="1"/>
  <c r="CC17" i="11"/>
  <c r="CD17" i="11" s="1"/>
  <c r="CE17" i="11" s="1"/>
  <c r="AH16" i="11"/>
  <c r="AK16" i="11" s="1"/>
  <c r="AL16" i="11" s="1"/>
  <c r="CC16" i="11"/>
  <c r="CD16" i="11" s="1"/>
  <c r="CE16" i="11" s="1"/>
  <c r="EL16" i="11"/>
  <c r="EM16" i="11" s="1"/>
  <c r="CC15" i="11"/>
  <c r="CD15" i="11" s="1"/>
  <c r="CE15" i="11" s="1"/>
  <c r="CC14" i="11"/>
  <c r="CD14" i="11" s="1"/>
  <c r="CE14" i="11" s="1"/>
  <c r="EL14" i="11"/>
  <c r="EM14" i="11" s="1"/>
  <c r="BZ13" i="11"/>
  <c r="CA13" i="11" s="1"/>
  <c r="BZ12" i="11"/>
  <c r="CA12" i="11" s="1"/>
  <c r="BZ11" i="11"/>
  <c r="CA11" i="11" s="1"/>
  <c r="BZ10" i="11"/>
  <c r="CA10" i="11" s="1"/>
  <c r="AH9" i="11"/>
  <c r="AK9" i="11" s="1"/>
  <c r="AL9" i="11" s="1"/>
  <c r="CA9" i="11"/>
  <c r="EL9" i="11"/>
  <c r="EM9" i="11" s="1"/>
  <c r="CC8" i="11"/>
  <c r="CD8" i="11" s="1"/>
  <c r="CE8" i="11" s="1"/>
  <c r="CC7" i="11"/>
  <c r="CD7" i="11" s="1"/>
  <c r="CE7" i="11" s="1"/>
  <c r="EO6" i="11"/>
  <c r="EP6" i="11" s="1"/>
  <c r="EQ6" i="11" s="1"/>
  <c r="CC6" i="11"/>
  <c r="CD6" i="11" s="1"/>
  <c r="CE6" i="11" s="1"/>
  <c r="AH5" i="11"/>
  <c r="AK5" i="11" s="1"/>
  <c r="AL5" i="11" s="1"/>
  <c r="CC5" i="11"/>
  <c r="CD5" i="11" s="1"/>
  <c r="CE5" i="11" s="1"/>
  <c r="BZ4" i="11"/>
  <c r="CA4" i="11" s="1"/>
  <c r="EG3" i="11"/>
  <c r="ET3" i="11" s="1"/>
  <c r="EL3" i="11"/>
  <c r="EM3" i="11" s="1"/>
  <c r="BZ3" i="11"/>
  <c r="CA3" i="11" s="1"/>
  <c r="W90" i="8"/>
  <c r="EO39" i="11" l="1"/>
  <c r="EP39" i="11" s="1"/>
  <c r="EQ39" i="11" s="1"/>
  <c r="EO78" i="11"/>
  <c r="EP78" i="11" s="1"/>
  <c r="EQ78" i="11" s="1"/>
  <c r="EO72" i="11"/>
  <c r="EP72" i="11" s="1"/>
  <c r="EQ72" i="11" s="1"/>
  <c r="EO69" i="11"/>
  <c r="EP69" i="11" s="1"/>
  <c r="EQ69" i="11" s="1"/>
  <c r="EO67" i="11"/>
  <c r="EP67" i="11" s="1"/>
  <c r="EQ67" i="11" s="1"/>
  <c r="EO65" i="11"/>
  <c r="EP65" i="11" s="1"/>
  <c r="EQ65" i="11" s="1"/>
  <c r="EO64" i="11"/>
  <c r="EP64" i="11" s="1"/>
  <c r="EQ64" i="11" s="1"/>
  <c r="EO62" i="11"/>
  <c r="EP62" i="11" s="1"/>
  <c r="EQ62" i="11" s="1"/>
  <c r="EO61" i="11"/>
  <c r="EP61" i="11" s="1"/>
  <c r="EQ61" i="11" s="1"/>
  <c r="EO60" i="11"/>
  <c r="EP60" i="11" s="1"/>
  <c r="EQ60" i="11" s="1"/>
  <c r="EO59" i="11"/>
  <c r="EP59" i="11" s="1"/>
  <c r="EQ59" i="11" s="1"/>
  <c r="EO53" i="11"/>
  <c r="EP53" i="11" s="1"/>
  <c r="EQ53" i="11" s="1"/>
  <c r="EO52" i="11"/>
  <c r="EP52" i="11" s="1"/>
  <c r="EQ52" i="11" s="1"/>
  <c r="EO51" i="11"/>
  <c r="EP51" i="11" s="1"/>
  <c r="EQ51" i="11" s="1"/>
  <c r="EO50" i="11"/>
  <c r="EP50" i="11" s="1"/>
  <c r="EQ50" i="11" s="1"/>
  <c r="EO46" i="11"/>
  <c r="EP46" i="11" s="1"/>
  <c r="EQ46" i="11" s="1"/>
  <c r="EO44" i="11"/>
  <c r="EP44" i="11" s="1"/>
  <c r="EQ44" i="11" s="1"/>
  <c r="EO40" i="11"/>
  <c r="EP40" i="11" s="1"/>
  <c r="EQ40" i="11" s="1"/>
  <c r="EO28" i="11"/>
  <c r="EP28" i="11" s="1"/>
  <c r="EQ28" i="11" s="1"/>
  <c r="EO26" i="11"/>
  <c r="EP26" i="11" s="1"/>
  <c r="EQ26" i="11" s="1"/>
  <c r="EO23" i="11"/>
  <c r="EP23" i="11" s="1"/>
  <c r="EQ23" i="11" s="1"/>
  <c r="CC22" i="11"/>
  <c r="CD22" i="11" s="1"/>
  <c r="CE22" i="11" s="1"/>
  <c r="EO17" i="11"/>
  <c r="EP17" i="11" s="1"/>
  <c r="EQ17" i="11" s="1"/>
  <c r="EO16" i="11"/>
  <c r="EP16" i="11" s="1"/>
  <c r="EQ16" i="11" s="1"/>
  <c r="EO14" i="11"/>
  <c r="EP14" i="11" s="1"/>
  <c r="EQ14" i="11" s="1"/>
  <c r="CC13" i="11"/>
  <c r="CD13" i="11" s="1"/>
  <c r="CE13" i="11" s="1"/>
  <c r="CC12" i="11"/>
  <c r="CD12" i="11" s="1"/>
  <c r="CE12" i="11" s="1"/>
  <c r="CC11" i="11"/>
  <c r="CD11" i="11" s="1"/>
  <c r="CE11" i="11" s="1"/>
  <c r="CC10" i="11"/>
  <c r="CD10" i="11" s="1"/>
  <c r="CE10" i="11" s="1"/>
  <c r="EO9" i="11"/>
  <c r="EP9" i="11" s="1"/>
  <c r="EQ9" i="11" s="1"/>
  <c r="CC4" i="11"/>
  <c r="CD4" i="11" s="1"/>
  <c r="CE4" i="11" s="1"/>
  <c r="EO3" i="11"/>
  <c r="EP3" i="11" s="1"/>
  <c r="EQ3" i="11" s="1"/>
  <c r="CC3" i="11"/>
  <c r="CD3" i="11" s="1"/>
  <c r="CE3" i="11" s="1"/>
  <c r="AJ3" i="8"/>
  <c r="W4" i="8"/>
  <c r="X4" i="8" s="1"/>
  <c r="W5" i="8"/>
  <c r="X5" i="8"/>
  <c r="W6" i="8"/>
  <c r="X6" i="8"/>
  <c r="W7" i="8"/>
  <c r="X7" i="8"/>
  <c r="W8" i="8"/>
  <c r="X8" i="8" s="1"/>
  <c r="W9" i="8"/>
  <c r="X9" i="8"/>
  <c r="W10" i="8"/>
  <c r="X10" i="8"/>
  <c r="W11" i="8"/>
  <c r="X11" i="8"/>
  <c r="W12" i="8"/>
  <c r="X12" i="8" s="1"/>
  <c r="W13" i="8"/>
  <c r="X13" i="8"/>
  <c r="W14" i="8"/>
  <c r="X14" i="8"/>
  <c r="W15" i="8"/>
  <c r="X15" i="8"/>
  <c r="W16" i="8"/>
  <c r="X16" i="8" s="1"/>
  <c r="W17" i="8"/>
  <c r="X17" i="8"/>
  <c r="W18" i="8"/>
  <c r="X18" i="8"/>
  <c r="W19" i="8"/>
  <c r="X19" i="8"/>
  <c r="W20" i="8"/>
  <c r="X20" i="8" s="1"/>
  <c r="W21" i="8"/>
  <c r="X21" i="8"/>
  <c r="W22" i="8"/>
  <c r="X22" i="8"/>
  <c r="W23" i="8"/>
  <c r="X23" i="8"/>
  <c r="W24" i="8"/>
  <c r="X24" i="8" s="1"/>
  <c r="W25" i="8"/>
  <c r="X25" i="8"/>
  <c r="W26" i="8"/>
  <c r="X26" i="8"/>
  <c r="W27" i="8"/>
  <c r="X27" i="8"/>
  <c r="W28" i="8"/>
  <c r="X28" i="8" s="1"/>
  <c r="W29" i="8"/>
  <c r="X29" i="8"/>
  <c r="W30" i="8"/>
  <c r="X30" i="8"/>
  <c r="W31" i="8"/>
  <c r="X31" i="8"/>
  <c r="W32" i="8"/>
  <c r="X32" i="8" s="1"/>
  <c r="W33" i="8"/>
  <c r="X33" i="8"/>
  <c r="W34" i="8"/>
  <c r="X34" i="8"/>
  <c r="W35" i="8"/>
  <c r="X35" i="8"/>
  <c r="W36" i="8"/>
  <c r="X36" i="8" s="1"/>
  <c r="W37" i="8"/>
  <c r="X37" i="8"/>
  <c r="W38" i="8"/>
  <c r="X38" i="8"/>
  <c r="W39" i="8"/>
  <c r="X39" i="8"/>
  <c r="W40" i="8"/>
  <c r="X40" i="8" s="1"/>
  <c r="W41" i="8"/>
  <c r="X41" i="8"/>
  <c r="W42" i="8"/>
  <c r="X42" i="8"/>
  <c r="W43" i="8"/>
  <c r="X43" i="8"/>
  <c r="W44" i="8"/>
  <c r="X44" i="8" s="1"/>
  <c r="W45" i="8"/>
  <c r="X45" i="8"/>
  <c r="W46" i="8"/>
  <c r="X46" i="8"/>
  <c r="W47" i="8"/>
  <c r="X47" i="8"/>
  <c r="W48" i="8"/>
  <c r="X48" i="8" s="1"/>
  <c r="W49" i="8"/>
  <c r="X49" i="8"/>
  <c r="W50" i="8"/>
  <c r="X50" i="8"/>
  <c r="W51" i="8"/>
  <c r="X51" i="8"/>
  <c r="W52" i="8"/>
  <c r="X52" i="8" s="1"/>
  <c r="W53" i="8"/>
  <c r="X53" i="8"/>
  <c r="W54" i="8"/>
  <c r="X54" i="8"/>
  <c r="W55" i="8"/>
  <c r="X55" i="8"/>
  <c r="W56" i="8"/>
  <c r="X56" i="8" s="1"/>
  <c r="W57" i="8"/>
  <c r="X57" i="8"/>
  <c r="W58" i="8"/>
  <c r="X58" i="8"/>
  <c r="W59" i="8"/>
  <c r="X59" i="8"/>
  <c r="W60" i="8"/>
  <c r="X60" i="8" s="1"/>
  <c r="W61" i="8"/>
  <c r="X61" i="8"/>
  <c r="W62" i="8"/>
  <c r="X62" i="8"/>
  <c r="W63" i="8"/>
  <c r="X63" i="8"/>
  <c r="W64" i="8"/>
  <c r="X64" i="8" s="1"/>
  <c r="W65" i="8"/>
  <c r="X65" i="8"/>
  <c r="W66" i="8"/>
  <c r="X66" i="8"/>
  <c r="W67" i="8"/>
  <c r="X67" i="8"/>
  <c r="W68" i="8"/>
  <c r="X68" i="8" s="1"/>
  <c r="W69" i="8"/>
  <c r="X69" i="8"/>
  <c r="W70" i="8"/>
  <c r="X70" i="8"/>
  <c r="W71" i="8"/>
  <c r="X71" i="8"/>
  <c r="W72" i="8"/>
  <c r="X72" i="8" s="1"/>
  <c r="W73" i="8"/>
  <c r="X73" i="8"/>
  <c r="W74" i="8"/>
  <c r="X74" i="8"/>
  <c r="W75" i="8"/>
  <c r="X75" i="8"/>
  <c r="W76" i="8"/>
  <c r="X76" i="8" s="1"/>
  <c r="W77" i="8"/>
  <c r="X77" i="8"/>
  <c r="W78" i="8"/>
  <c r="X78" i="8"/>
  <c r="W79" i="8"/>
  <c r="X79" i="8"/>
  <c r="W80" i="8"/>
  <c r="X80" i="8" s="1"/>
  <c r="W81" i="8"/>
  <c r="X81" i="8"/>
  <c r="W82" i="8"/>
  <c r="X82" i="8"/>
  <c r="W83" i="8"/>
  <c r="X83" i="8"/>
  <c r="W84" i="8"/>
  <c r="X84" i="8" s="1"/>
  <c r="W85" i="8"/>
  <c r="X85" i="8"/>
  <c r="W86" i="8"/>
  <c r="X86" i="8"/>
  <c r="X3" i="8"/>
  <c r="W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3" i="8"/>
  <c r="I84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3" i="8"/>
  <c r="EQ83" i="8"/>
  <c r="EA83" i="8"/>
  <c r="EE83" i="8" s="1"/>
  <c r="DZ83" i="8"/>
  <c r="DY83" i="8"/>
  <c r="DU83" i="8"/>
  <c r="DS83" i="8"/>
  <c r="DQ83" i="8"/>
  <c r="EQ78" i="8"/>
  <c r="EI78" i="8"/>
  <c r="EJ78" i="8" s="1"/>
  <c r="EK78" i="8" s="1"/>
  <c r="EA78" i="8"/>
  <c r="EE78" i="8" s="1"/>
  <c r="ER78" i="8" s="1"/>
  <c r="DZ78" i="8"/>
  <c r="DY78" i="8"/>
  <c r="DU78" i="8"/>
  <c r="DS78" i="8"/>
  <c r="DQ78" i="8"/>
  <c r="DV78" i="8" s="1"/>
  <c r="EQ75" i="8"/>
  <c r="EA75" i="8"/>
  <c r="EE75" i="8" s="1"/>
  <c r="DZ75" i="8"/>
  <c r="DY75" i="8"/>
  <c r="DU75" i="8"/>
  <c r="DS75" i="8"/>
  <c r="DQ75" i="8"/>
  <c r="EQ72" i="8"/>
  <c r="EI72" i="8"/>
  <c r="EA72" i="8"/>
  <c r="EE72" i="8" s="1"/>
  <c r="DZ72" i="8"/>
  <c r="DY72" i="8"/>
  <c r="DU72" i="8"/>
  <c r="DS72" i="8"/>
  <c r="DQ72" i="8"/>
  <c r="EQ71" i="8"/>
  <c r="EI71" i="8"/>
  <c r="EJ71" i="8" s="1"/>
  <c r="EK71" i="8" s="1"/>
  <c r="EA71" i="8"/>
  <c r="EE71" i="8" s="1"/>
  <c r="DZ71" i="8"/>
  <c r="DY71" i="8"/>
  <c r="DU71" i="8"/>
  <c r="DS71" i="8"/>
  <c r="DQ71" i="8"/>
  <c r="EQ69" i="8"/>
  <c r="EI69" i="8"/>
  <c r="EA69" i="8"/>
  <c r="EE69" i="8" s="1"/>
  <c r="DZ69" i="8"/>
  <c r="DY69" i="8"/>
  <c r="DU69" i="8"/>
  <c r="DS69" i="8"/>
  <c r="DQ69" i="8"/>
  <c r="EQ68" i="8"/>
  <c r="EI68" i="8"/>
  <c r="EJ68" i="8" s="1"/>
  <c r="EK68" i="8" s="1"/>
  <c r="EA68" i="8"/>
  <c r="EE68" i="8" s="1"/>
  <c r="DZ68" i="8"/>
  <c r="DY68" i="8"/>
  <c r="DU68" i="8"/>
  <c r="DS68" i="8"/>
  <c r="DQ68" i="8"/>
  <c r="EQ67" i="8"/>
  <c r="EI67" i="8"/>
  <c r="EJ67" i="8" s="1"/>
  <c r="EK67" i="8" s="1"/>
  <c r="EA67" i="8"/>
  <c r="EE67" i="8" s="1"/>
  <c r="DZ67" i="8"/>
  <c r="DY67" i="8"/>
  <c r="DU67" i="8"/>
  <c r="DS67" i="8"/>
  <c r="DQ67" i="8"/>
  <c r="EQ65" i="8"/>
  <c r="EI65" i="8"/>
  <c r="EA65" i="8"/>
  <c r="EE65" i="8" s="1"/>
  <c r="DZ65" i="8"/>
  <c r="DY65" i="8"/>
  <c r="DU65" i="8"/>
  <c r="DS65" i="8"/>
  <c r="DQ65" i="8"/>
  <c r="EQ64" i="8"/>
  <c r="EI64" i="8"/>
  <c r="EJ64" i="8" s="1"/>
  <c r="EK64" i="8" s="1"/>
  <c r="EA64" i="8"/>
  <c r="EE64" i="8" s="1"/>
  <c r="DZ64" i="8"/>
  <c r="DY64" i="8"/>
  <c r="DU64" i="8"/>
  <c r="DS64" i="8"/>
  <c r="DQ64" i="8"/>
  <c r="EQ63" i="8"/>
  <c r="EA63" i="8"/>
  <c r="EE63" i="8" s="1"/>
  <c r="DZ63" i="8"/>
  <c r="DY63" i="8"/>
  <c r="DU63" i="8"/>
  <c r="DS63" i="8"/>
  <c r="DQ63" i="8"/>
  <c r="DV63" i="8" s="1"/>
  <c r="EQ62" i="8"/>
  <c r="EI62" i="8"/>
  <c r="EJ62" i="8" s="1"/>
  <c r="EA62" i="8"/>
  <c r="EE62" i="8" s="1"/>
  <c r="DZ62" i="8"/>
  <c r="DY62" i="8"/>
  <c r="DU62" i="8"/>
  <c r="DS62" i="8"/>
  <c r="DQ62" i="8"/>
  <c r="DV62" i="8" s="1"/>
  <c r="EQ61" i="8"/>
  <c r="EI61" i="8"/>
  <c r="EJ61" i="8" s="1"/>
  <c r="EK61" i="8" s="1"/>
  <c r="EA61" i="8"/>
  <c r="EE61" i="8" s="1"/>
  <c r="DZ61" i="8"/>
  <c r="DY61" i="8"/>
  <c r="DU61" i="8"/>
  <c r="DS61" i="8"/>
  <c r="DQ61" i="8"/>
  <c r="EQ60" i="8"/>
  <c r="EI60" i="8"/>
  <c r="EA60" i="8"/>
  <c r="EE60" i="8" s="1"/>
  <c r="DZ60" i="8"/>
  <c r="DY60" i="8"/>
  <c r="DU60" i="8"/>
  <c r="DS60" i="8"/>
  <c r="DQ60" i="8"/>
  <c r="EQ59" i="8"/>
  <c r="EI59" i="8"/>
  <c r="EA59" i="8"/>
  <c r="EE59" i="8" s="1"/>
  <c r="DZ59" i="8"/>
  <c r="DY59" i="8"/>
  <c r="DU59" i="8"/>
  <c r="DS59" i="8"/>
  <c r="DQ59" i="8"/>
  <c r="EQ56" i="8"/>
  <c r="EI56" i="8"/>
  <c r="EA56" i="8"/>
  <c r="EE56" i="8" s="1"/>
  <c r="DZ56" i="8"/>
  <c r="DY56" i="8"/>
  <c r="DU56" i="8"/>
  <c r="DS56" i="8"/>
  <c r="DQ56" i="8"/>
  <c r="EQ55" i="8"/>
  <c r="EI55" i="8"/>
  <c r="EA55" i="8"/>
  <c r="EE55" i="8" s="1"/>
  <c r="DZ55" i="8"/>
  <c r="DY55" i="8"/>
  <c r="DU55" i="8"/>
  <c r="DS55" i="8"/>
  <c r="DQ55" i="8"/>
  <c r="EQ53" i="8"/>
  <c r="EI53" i="8"/>
  <c r="EJ53" i="8" s="1"/>
  <c r="EK53" i="8" s="1"/>
  <c r="EA53" i="8"/>
  <c r="EE53" i="8" s="1"/>
  <c r="DZ53" i="8"/>
  <c r="DY53" i="8"/>
  <c r="DU53" i="8"/>
  <c r="DS53" i="8"/>
  <c r="DQ53" i="8"/>
  <c r="EQ52" i="8"/>
  <c r="EI52" i="8"/>
  <c r="EA52" i="8"/>
  <c r="EE52" i="8" s="1"/>
  <c r="DZ52" i="8"/>
  <c r="DY52" i="8"/>
  <c r="DU52" i="8"/>
  <c r="DS52" i="8"/>
  <c r="DQ52" i="8"/>
  <c r="EQ51" i="8"/>
  <c r="EI51" i="8"/>
  <c r="EA51" i="8"/>
  <c r="EE51" i="8" s="1"/>
  <c r="DZ51" i="8"/>
  <c r="DY51" i="8"/>
  <c r="DU51" i="8"/>
  <c r="DS51" i="8"/>
  <c r="DQ51" i="8"/>
  <c r="EQ50" i="8"/>
  <c r="EI50" i="8"/>
  <c r="EJ50" i="8" s="1"/>
  <c r="EK50" i="8" s="1"/>
  <c r="EA50" i="8"/>
  <c r="EE50" i="8" s="1"/>
  <c r="DZ50" i="8"/>
  <c r="DY50" i="8"/>
  <c r="DU50" i="8"/>
  <c r="DS50" i="8"/>
  <c r="DQ50" i="8"/>
  <c r="EQ47" i="8"/>
  <c r="EI47" i="8"/>
  <c r="EJ47" i="8" s="1"/>
  <c r="EK47" i="8" s="1"/>
  <c r="EA47" i="8"/>
  <c r="EE47" i="8" s="1"/>
  <c r="DZ47" i="8"/>
  <c r="DY47" i="8"/>
  <c r="DU47" i="8"/>
  <c r="DS47" i="8"/>
  <c r="DQ47" i="8"/>
  <c r="EQ46" i="8"/>
  <c r="EI46" i="8"/>
  <c r="EA46" i="8"/>
  <c r="EE46" i="8" s="1"/>
  <c r="DZ46" i="8"/>
  <c r="DY46" i="8"/>
  <c r="DU46" i="8"/>
  <c r="DS46" i="8"/>
  <c r="DQ46" i="8"/>
  <c r="EQ44" i="8"/>
  <c r="EI44" i="8"/>
  <c r="EA44" i="8"/>
  <c r="EE44" i="8" s="1"/>
  <c r="DZ44" i="8"/>
  <c r="DY44" i="8"/>
  <c r="DU44" i="8"/>
  <c r="DS44" i="8"/>
  <c r="DQ44" i="8"/>
  <c r="EA41" i="8"/>
  <c r="EE41" i="8" s="1"/>
  <c r="DZ41" i="8"/>
  <c r="DY41" i="8"/>
  <c r="DU41" i="8"/>
  <c r="DS41" i="8"/>
  <c r="DQ41" i="8"/>
  <c r="EQ40" i="8"/>
  <c r="EI40" i="8"/>
  <c r="EJ40" i="8" s="1"/>
  <c r="EK40" i="8" s="1"/>
  <c r="EA40" i="8"/>
  <c r="EE40" i="8" s="1"/>
  <c r="DZ40" i="8"/>
  <c r="DY40" i="8"/>
  <c r="DU40" i="8"/>
  <c r="DS40" i="8"/>
  <c r="DQ40" i="8"/>
  <c r="EQ39" i="8"/>
  <c r="EI39" i="8"/>
  <c r="EJ39" i="8" s="1"/>
  <c r="EK39" i="8" s="1"/>
  <c r="EA39" i="8"/>
  <c r="EE39" i="8" s="1"/>
  <c r="DZ39" i="8"/>
  <c r="DY39" i="8"/>
  <c r="DU39" i="8"/>
  <c r="DS39" i="8"/>
  <c r="DQ39" i="8"/>
  <c r="EQ38" i="8"/>
  <c r="EI38" i="8"/>
  <c r="EJ38" i="8" s="1"/>
  <c r="EK38" i="8" s="1"/>
  <c r="EA38" i="8"/>
  <c r="EE38" i="8" s="1"/>
  <c r="DZ38" i="8"/>
  <c r="DY38" i="8"/>
  <c r="DU38" i="8"/>
  <c r="DS38" i="8"/>
  <c r="DQ38" i="8"/>
  <c r="EQ37" i="8"/>
  <c r="EI37" i="8"/>
  <c r="EA37" i="8"/>
  <c r="EE37" i="8" s="1"/>
  <c r="DZ37" i="8"/>
  <c r="DY37" i="8"/>
  <c r="DU37" i="8"/>
  <c r="DS37" i="8"/>
  <c r="DQ37" i="8"/>
  <c r="EQ36" i="8"/>
  <c r="EI36" i="8"/>
  <c r="EA36" i="8"/>
  <c r="EE36" i="8" s="1"/>
  <c r="DZ36" i="8"/>
  <c r="DY36" i="8"/>
  <c r="DU36" i="8"/>
  <c r="DS36" i="8"/>
  <c r="DQ36" i="8"/>
  <c r="EQ34" i="8"/>
  <c r="EI34" i="8"/>
  <c r="EJ34" i="8" s="1"/>
  <c r="EK34" i="8" s="1"/>
  <c r="EA34" i="8"/>
  <c r="EE34" i="8" s="1"/>
  <c r="DZ34" i="8"/>
  <c r="DY34" i="8"/>
  <c r="DU34" i="8"/>
  <c r="DS34" i="8"/>
  <c r="DQ34" i="8"/>
  <c r="EQ32" i="8"/>
  <c r="EI32" i="8"/>
  <c r="EA32" i="8"/>
  <c r="EE32" i="8" s="1"/>
  <c r="DZ32" i="8"/>
  <c r="DY32" i="8"/>
  <c r="DU32" i="8"/>
  <c r="DS32" i="8"/>
  <c r="DQ32" i="8"/>
  <c r="EQ31" i="8"/>
  <c r="EI31" i="8"/>
  <c r="EA31" i="8"/>
  <c r="EE31" i="8" s="1"/>
  <c r="DZ31" i="8"/>
  <c r="DY31" i="8"/>
  <c r="DU31" i="8"/>
  <c r="DS31" i="8"/>
  <c r="DQ31" i="8"/>
  <c r="EQ28" i="8"/>
  <c r="EI28" i="8"/>
  <c r="EA28" i="8"/>
  <c r="EE28" i="8" s="1"/>
  <c r="DZ28" i="8"/>
  <c r="DY28" i="8"/>
  <c r="DU28" i="8"/>
  <c r="DS28" i="8"/>
  <c r="DQ28" i="8"/>
  <c r="EQ26" i="8"/>
  <c r="EI26" i="8"/>
  <c r="EJ26" i="8" s="1"/>
  <c r="EK26" i="8" s="1"/>
  <c r="EA26" i="8"/>
  <c r="EE26" i="8" s="1"/>
  <c r="DZ26" i="8"/>
  <c r="DY26" i="8"/>
  <c r="DU26" i="8"/>
  <c r="DS26" i="8"/>
  <c r="DQ26" i="8"/>
  <c r="EQ25" i="8"/>
  <c r="EI25" i="8"/>
  <c r="EJ25" i="8" s="1"/>
  <c r="EK25" i="8" s="1"/>
  <c r="EA25" i="8"/>
  <c r="EE25" i="8" s="1"/>
  <c r="DZ25" i="8"/>
  <c r="DY25" i="8"/>
  <c r="DU25" i="8"/>
  <c r="DS25" i="8"/>
  <c r="DQ25" i="8"/>
  <c r="EQ23" i="8"/>
  <c r="EI23" i="8"/>
  <c r="EA23" i="8"/>
  <c r="EE23" i="8" s="1"/>
  <c r="DZ23" i="8"/>
  <c r="DY23" i="8"/>
  <c r="DU23" i="8"/>
  <c r="DS23" i="8"/>
  <c r="DQ23" i="8"/>
  <c r="EQ21" i="8"/>
  <c r="EI21" i="8"/>
  <c r="EA21" i="8"/>
  <c r="EE21" i="8" s="1"/>
  <c r="DZ21" i="8"/>
  <c r="DY21" i="8"/>
  <c r="DU21" i="8"/>
  <c r="DS21" i="8"/>
  <c r="DQ21" i="8"/>
  <c r="EQ20" i="8"/>
  <c r="EI20" i="8"/>
  <c r="EA20" i="8"/>
  <c r="EE20" i="8" s="1"/>
  <c r="DZ20" i="8"/>
  <c r="DY20" i="8"/>
  <c r="DU20" i="8"/>
  <c r="DS20" i="8"/>
  <c r="DQ20" i="8"/>
  <c r="EQ19" i="8"/>
  <c r="EI19" i="8"/>
  <c r="EA19" i="8"/>
  <c r="EE19" i="8" s="1"/>
  <c r="DZ19" i="8"/>
  <c r="DY19" i="8"/>
  <c r="DU19" i="8"/>
  <c r="DS19" i="8"/>
  <c r="DQ19" i="8"/>
  <c r="EQ18" i="8"/>
  <c r="EI18" i="8"/>
  <c r="EJ18" i="8" s="1"/>
  <c r="EK18" i="8" s="1"/>
  <c r="EA18" i="8"/>
  <c r="EE18" i="8" s="1"/>
  <c r="DZ18" i="8"/>
  <c r="DY18" i="8"/>
  <c r="DU18" i="8"/>
  <c r="DS18" i="8"/>
  <c r="DQ18" i="8"/>
  <c r="EQ17" i="8"/>
  <c r="EI17" i="8"/>
  <c r="EJ17" i="8" s="1"/>
  <c r="EA17" i="8"/>
  <c r="EE17" i="8" s="1"/>
  <c r="DZ17" i="8"/>
  <c r="DY17" i="8"/>
  <c r="DU17" i="8"/>
  <c r="DS17" i="8"/>
  <c r="DQ17" i="8"/>
  <c r="EQ16" i="8"/>
  <c r="EI16" i="8"/>
  <c r="EA16" i="8"/>
  <c r="EE16" i="8" s="1"/>
  <c r="DZ16" i="8"/>
  <c r="DY16" i="8"/>
  <c r="DU16" i="8"/>
  <c r="DS16" i="8"/>
  <c r="DQ16" i="8"/>
  <c r="EQ14" i="8"/>
  <c r="EI14" i="8"/>
  <c r="EA14" i="8"/>
  <c r="EE14" i="8" s="1"/>
  <c r="DZ14" i="8"/>
  <c r="DY14" i="8"/>
  <c r="DU14" i="8"/>
  <c r="DS14" i="8"/>
  <c r="DQ14" i="8"/>
  <c r="EQ9" i="8"/>
  <c r="EI9" i="8"/>
  <c r="EJ9" i="8" s="1"/>
  <c r="EA9" i="8"/>
  <c r="EE9" i="8" s="1"/>
  <c r="DZ9" i="8"/>
  <c r="DY9" i="8"/>
  <c r="DU9" i="8"/>
  <c r="DS9" i="8"/>
  <c r="DQ9" i="8"/>
  <c r="EQ6" i="8"/>
  <c r="EI6" i="8"/>
  <c r="EA6" i="8"/>
  <c r="EE6" i="8" s="1"/>
  <c r="DZ6" i="8"/>
  <c r="DY6" i="8"/>
  <c r="DU6" i="8"/>
  <c r="DS6" i="8"/>
  <c r="DQ6" i="8"/>
  <c r="EQ3" i="8"/>
  <c r="EI3" i="8"/>
  <c r="EA3" i="8"/>
  <c r="EE3" i="8" s="1"/>
  <c r="DZ3" i="8"/>
  <c r="DY3" i="8"/>
  <c r="DU3" i="8"/>
  <c r="DS3" i="8"/>
  <c r="DQ3" i="8"/>
  <c r="DO2" i="8"/>
  <c r="BS31" i="8"/>
  <c r="BC31" i="8"/>
  <c r="BG31" i="8" s="1"/>
  <c r="BB31" i="8"/>
  <c r="BA31" i="8"/>
  <c r="AX31" i="8"/>
  <c r="AV31" i="8"/>
  <c r="AT31" i="8"/>
  <c r="BS29" i="8"/>
  <c r="BC29" i="8"/>
  <c r="BG29" i="8" s="1"/>
  <c r="BT29" i="8" s="1"/>
  <c r="BB29" i="8"/>
  <c r="BA29" i="8"/>
  <c r="AX29" i="8"/>
  <c r="AV29" i="8"/>
  <c r="AT29" i="8"/>
  <c r="BS28" i="8"/>
  <c r="BK28" i="8"/>
  <c r="BC28" i="8"/>
  <c r="BG28" i="8" s="1"/>
  <c r="BB28" i="8"/>
  <c r="BA28" i="8"/>
  <c r="AX28" i="8"/>
  <c r="AV28" i="8"/>
  <c r="AT28" i="8"/>
  <c r="BS26" i="8"/>
  <c r="BK26" i="8"/>
  <c r="BC26" i="8"/>
  <c r="BG26" i="8" s="1"/>
  <c r="BB26" i="8"/>
  <c r="BA26" i="8"/>
  <c r="AX26" i="8"/>
  <c r="AV26" i="8"/>
  <c r="AT26" i="8"/>
  <c r="BS25" i="8"/>
  <c r="BK25" i="8"/>
  <c r="BL25" i="8" s="1"/>
  <c r="BC25" i="8"/>
  <c r="BG25" i="8" s="1"/>
  <c r="BB25" i="8"/>
  <c r="BA25" i="8"/>
  <c r="AX25" i="8"/>
  <c r="AV25" i="8"/>
  <c r="AT25" i="8"/>
  <c r="AY25" i="8" s="1"/>
  <c r="BS23" i="8"/>
  <c r="BK23" i="8"/>
  <c r="BL23" i="8" s="1"/>
  <c r="BM23" i="8" s="1"/>
  <c r="BC23" i="8"/>
  <c r="BG23" i="8" s="1"/>
  <c r="BB23" i="8"/>
  <c r="BA23" i="8"/>
  <c r="AX23" i="8"/>
  <c r="AV23" i="8"/>
  <c r="AT23" i="8"/>
  <c r="BS22" i="8"/>
  <c r="BK22" i="8"/>
  <c r="BC22" i="8"/>
  <c r="BG22" i="8" s="1"/>
  <c r="BB22" i="8"/>
  <c r="BA22" i="8"/>
  <c r="AX22" i="8"/>
  <c r="AV22" i="8"/>
  <c r="AT22" i="8"/>
  <c r="BS21" i="8"/>
  <c r="BK21" i="8"/>
  <c r="BC21" i="8"/>
  <c r="BG21" i="8" s="1"/>
  <c r="BB21" i="8"/>
  <c r="BA21" i="8"/>
  <c r="AX21" i="8"/>
  <c r="AV21" i="8"/>
  <c r="AT21" i="8"/>
  <c r="BS20" i="8"/>
  <c r="BK20" i="8"/>
  <c r="BC20" i="8"/>
  <c r="BG20" i="8" s="1"/>
  <c r="BB20" i="8"/>
  <c r="BA20" i="8"/>
  <c r="AX20" i="8"/>
  <c r="AV20" i="8"/>
  <c r="AT20" i="8"/>
  <c r="BS19" i="8"/>
  <c r="BK19" i="8"/>
  <c r="BL19" i="8" s="1"/>
  <c r="BM19" i="8" s="1"/>
  <c r="BC19" i="8"/>
  <c r="BG19" i="8" s="1"/>
  <c r="BB19" i="8"/>
  <c r="BA19" i="8"/>
  <c r="AX19" i="8"/>
  <c r="AV19" i="8"/>
  <c r="AT19" i="8"/>
  <c r="BS18" i="8"/>
  <c r="BK18" i="8"/>
  <c r="BC18" i="8"/>
  <c r="BG18" i="8" s="1"/>
  <c r="BB18" i="8"/>
  <c r="BA18" i="8"/>
  <c r="AX18" i="8"/>
  <c r="AV18" i="8"/>
  <c r="AT18" i="8"/>
  <c r="BS17" i="8"/>
  <c r="BK17" i="8"/>
  <c r="BC17" i="8"/>
  <c r="BG17" i="8" s="1"/>
  <c r="BB17" i="8"/>
  <c r="BA17" i="8"/>
  <c r="AX17" i="8"/>
  <c r="AV17" i="8"/>
  <c r="AT17" i="8"/>
  <c r="BS16" i="8"/>
  <c r="BK16" i="8"/>
  <c r="BL16" i="8" s="1"/>
  <c r="BM16" i="8" s="1"/>
  <c r="BC16" i="8"/>
  <c r="BG16" i="8" s="1"/>
  <c r="BB16" i="8"/>
  <c r="BA16" i="8"/>
  <c r="AX16" i="8"/>
  <c r="AV16" i="8"/>
  <c r="AT16" i="8"/>
  <c r="BS15" i="8"/>
  <c r="BK15" i="8"/>
  <c r="BC15" i="8"/>
  <c r="BG15" i="8" s="1"/>
  <c r="BB15" i="8"/>
  <c r="BA15" i="8"/>
  <c r="AX15" i="8"/>
  <c r="AV15" i="8"/>
  <c r="AT15" i="8"/>
  <c r="BS14" i="8"/>
  <c r="BK14" i="8"/>
  <c r="BL14" i="8" s="1"/>
  <c r="BM14" i="8" s="1"/>
  <c r="BC14" i="8"/>
  <c r="BG14" i="8" s="1"/>
  <c r="BB14" i="8"/>
  <c r="BA14" i="8"/>
  <c r="AX14" i="8"/>
  <c r="AV14" i="8"/>
  <c r="AT14" i="8"/>
  <c r="BS13" i="8"/>
  <c r="BK13" i="8"/>
  <c r="BC13" i="8"/>
  <c r="BG13" i="8" s="1"/>
  <c r="BB13" i="8"/>
  <c r="BA13" i="8"/>
  <c r="AX13" i="8"/>
  <c r="AV13" i="8"/>
  <c r="AT13" i="8"/>
  <c r="BS12" i="8"/>
  <c r="BK12" i="8"/>
  <c r="BC12" i="8"/>
  <c r="BG12" i="8" s="1"/>
  <c r="BB12" i="8"/>
  <c r="BA12" i="8"/>
  <c r="AX12" i="8"/>
  <c r="AV12" i="8"/>
  <c r="AT12" i="8"/>
  <c r="BS11" i="8"/>
  <c r="BK11" i="8"/>
  <c r="BB11" i="8"/>
  <c r="AV11" i="8"/>
  <c r="AT11" i="8"/>
  <c r="AS11" i="8"/>
  <c r="BC11" i="8" s="1"/>
  <c r="BS10" i="8"/>
  <c r="BK10" i="8"/>
  <c r="BL10" i="8" s="1"/>
  <c r="BM10" i="8" s="1"/>
  <c r="BC10" i="8"/>
  <c r="BG10" i="8" s="1"/>
  <c r="BT10" i="8" s="1"/>
  <c r="BB10" i="8"/>
  <c r="BA10" i="8"/>
  <c r="AX10" i="8"/>
  <c r="AV10" i="8"/>
  <c r="AT10" i="8"/>
  <c r="BS9" i="8"/>
  <c r="BK9" i="8"/>
  <c r="BC9" i="8"/>
  <c r="BG9" i="8" s="1"/>
  <c r="BT9" i="8" s="1"/>
  <c r="BB9" i="8"/>
  <c r="BA9" i="8"/>
  <c r="AX9" i="8"/>
  <c r="AV9" i="8"/>
  <c r="AT9" i="8"/>
  <c r="BS8" i="8"/>
  <c r="BK8" i="8"/>
  <c r="BC8" i="8"/>
  <c r="BG8" i="8" s="1"/>
  <c r="BT8" i="8" s="1"/>
  <c r="BB8" i="8"/>
  <c r="BA8" i="8"/>
  <c r="AX8" i="8"/>
  <c r="AV8" i="8"/>
  <c r="AT8" i="8"/>
  <c r="BS7" i="8"/>
  <c r="BK7" i="8"/>
  <c r="BC7" i="8"/>
  <c r="BG7" i="8" s="1"/>
  <c r="BT7" i="8" s="1"/>
  <c r="BB7" i="8"/>
  <c r="BA7" i="8"/>
  <c r="AX7" i="8"/>
  <c r="AV7" i="8"/>
  <c r="AT7" i="8"/>
  <c r="BS6" i="8"/>
  <c r="BK6" i="8"/>
  <c r="BL6" i="8" s="1"/>
  <c r="BM6" i="8" s="1"/>
  <c r="BC6" i="8"/>
  <c r="BG6" i="8" s="1"/>
  <c r="BT6" i="8" s="1"/>
  <c r="BB6" i="8"/>
  <c r="BA6" i="8"/>
  <c r="AX6" i="8"/>
  <c r="AV6" i="8"/>
  <c r="AT6" i="8"/>
  <c r="BS5" i="8"/>
  <c r="BK5" i="8"/>
  <c r="BC5" i="8"/>
  <c r="BG5" i="8" s="1"/>
  <c r="BT5" i="8" s="1"/>
  <c r="BB5" i="8"/>
  <c r="BA5" i="8"/>
  <c r="AX5" i="8"/>
  <c r="AV5" i="8"/>
  <c r="AT5" i="8"/>
  <c r="BS4" i="8"/>
  <c r="BK4" i="8"/>
  <c r="BL4" i="8" s="1"/>
  <c r="BM4" i="8" s="1"/>
  <c r="BC4" i="8"/>
  <c r="BG4" i="8" s="1"/>
  <c r="BB4" i="8"/>
  <c r="BA4" i="8"/>
  <c r="AX4" i="8"/>
  <c r="AV4" i="8"/>
  <c r="AT4" i="8"/>
  <c r="BS3" i="8"/>
  <c r="BK3" i="8"/>
  <c r="BL3" i="8" s="1"/>
  <c r="BM3" i="8" s="1"/>
  <c r="BC3" i="8"/>
  <c r="BG3" i="8" s="1"/>
  <c r="BB3" i="8"/>
  <c r="BA3" i="8"/>
  <c r="AX3" i="8"/>
  <c r="AV3" i="8"/>
  <c r="AT3" i="8"/>
  <c r="AR2" i="8"/>
  <c r="AH86" i="8"/>
  <c r="AO86" i="8" s="1"/>
  <c r="AG86" i="8"/>
  <c r="AF86" i="8"/>
  <c r="AC86" i="8"/>
  <c r="AA86" i="8"/>
  <c r="AH85" i="8"/>
  <c r="AO85" i="8" s="1"/>
  <c r="AG85" i="8"/>
  <c r="AF85" i="8"/>
  <c r="AC85" i="8"/>
  <c r="AA85" i="8"/>
  <c r="AH84" i="8"/>
  <c r="AO84" i="8" s="1"/>
  <c r="AG84" i="8"/>
  <c r="AF84" i="8"/>
  <c r="AC84" i="8"/>
  <c r="AA84" i="8"/>
  <c r="AD84" i="8" s="1"/>
  <c r="AH82" i="8"/>
  <c r="AO82" i="8" s="1"/>
  <c r="AG82" i="8"/>
  <c r="AF82" i="8"/>
  <c r="AC82" i="8"/>
  <c r="AA82" i="8"/>
  <c r="AH81" i="8"/>
  <c r="AO81" i="8" s="1"/>
  <c r="AG81" i="8"/>
  <c r="AF81" i="8"/>
  <c r="AC81" i="8"/>
  <c r="AA81" i="8"/>
  <c r="AH80" i="8"/>
  <c r="AO80" i="8" s="1"/>
  <c r="AG80" i="8"/>
  <c r="AF80" i="8"/>
  <c r="AC80" i="8"/>
  <c r="AA80" i="8"/>
  <c r="AH79" i="8"/>
  <c r="AO79" i="8" s="1"/>
  <c r="AG79" i="8"/>
  <c r="AF79" i="8"/>
  <c r="AC79" i="8"/>
  <c r="AA79" i="8"/>
  <c r="AH77" i="8"/>
  <c r="AO77" i="8" s="1"/>
  <c r="AG77" i="8"/>
  <c r="AF77" i="8"/>
  <c r="AC77" i="8"/>
  <c r="AA77" i="8"/>
  <c r="AH76" i="8"/>
  <c r="AO76" i="8" s="1"/>
  <c r="AG76" i="8"/>
  <c r="AF76" i="8"/>
  <c r="AC76" i="8"/>
  <c r="AA76" i="8"/>
  <c r="AH74" i="8"/>
  <c r="AO74" i="8" s="1"/>
  <c r="AG74" i="8"/>
  <c r="AF74" i="8"/>
  <c r="AC74" i="8"/>
  <c r="AA74" i="8"/>
  <c r="AH73" i="8"/>
  <c r="AO73" i="8" s="1"/>
  <c r="AG73" i="8"/>
  <c r="AF73" i="8"/>
  <c r="AC73" i="8"/>
  <c r="AA73" i="8"/>
  <c r="AD73" i="8" s="1"/>
  <c r="AH70" i="8"/>
  <c r="AO70" i="8" s="1"/>
  <c r="AG70" i="8"/>
  <c r="AF70" i="8"/>
  <c r="AC70" i="8"/>
  <c r="AA70" i="8"/>
  <c r="AD70" i="8" s="1"/>
  <c r="AH66" i="8"/>
  <c r="AO66" i="8" s="1"/>
  <c r="AG66" i="8"/>
  <c r="AF66" i="8"/>
  <c r="AC66" i="8"/>
  <c r="AA66" i="8"/>
  <c r="AD66" i="8" s="1"/>
  <c r="AH57" i="8"/>
  <c r="AO57" i="8" s="1"/>
  <c r="AG57" i="8"/>
  <c r="AF57" i="8"/>
  <c r="AC57" i="8"/>
  <c r="AA57" i="8"/>
  <c r="AG54" i="8"/>
  <c r="AC54" i="8"/>
  <c r="AA54" i="8"/>
  <c r="O54" i="8"/>
  <c r="AH54" i="8" s="1"/>
  <c r="AO54" i="8" s="1"/>
  <c r="AH49" i="8"/>
  <c r="AO49" i="8" s="1"/>
  <c r="AG49" i="8"/>
  <c r="AF49" i="8"/>
  <c r="AC49" i="8"/>
  <c r="AA49" i="8"/>
  <c r="AH48" i="8"/>
  <c r="AO48" i="8" s="1"/>
  <c r="AG48" i="8"/>
  <c r="AF48" i="8"/>
  <c r="AC48" i="8"/>
  <c r="AA48" i="8"/>
  <c r="AH45" i="8"/>
  <c r="AO45" i="8" s="1"/>
  <c r="AG45" i="8"/>
  <c r="AF45" i="8"/>
  <c r="AC45" i="8"/>
  <c r="AA45" i="8"/>
  <c r="AH43" i="8"/>
  <c r="AO43" i="8" s="1"/>
  <c r="AG43" i="8"/>
  <c r="AF43" i="8"/>
  <c r="AC43" i="8"/>
  <c r="AA43" i="8"/>
  <c r="AH42" i="8"/>
  <c r="AO42" i="8" s="1"/>
  <c r="AG42" i="8"/>
  <c r="AF42" i="8"/>
  <c r="AC42" i="8"/>
  <c r="AA42" i="8"/>
  <c r="AH35" i="8"/>
  <c r="AO35" i="8" s="1"/>
  <c r="AG35" i="8"/>
  <c r="AF35" i="8"/>
  <c r="AC35" i="8"/>
  <c r="AA35" i="8"/>
  <c r="AH33" i="8"/>
  <c r="AO33" i="8" s="1"/>
  <c r="AG33" i="8"/>
  <c r="AF33" i="8"/>
  <c r="AC33" i="8"/>
  <c r="AA33" i="8"/>
  <c r="AH30" i="8"/>
  <c r="AO30" i="8" s="1"/>
  <c r="AG30" i="8"/>
  <c r="AF30" i="8"/>
  <c r="AC30" i="8"/>
  <c r="AA30" i="8"/>
  <c r="AH29" i="8"/>
  <c r="AO29" i="8" s="1"/>
  <c r="AG29" i="8"/>
  <c r="AF29" i="8"/>
  <c r="AC29" i="8"/>
  <c r="AA29" i="8"/>
  <c r="AH24" i="8"/>
  <c r="AO24" i="8" s="1"/>
  <c r="AG24" i="8"/>
  <c r="AF24" i="8"/>
  <c r="AC24" i="8"/>
  <c r="AA24" i="8"/>
  <c r="AH22" i="8"/>
  <c r="AO22" i="8" s="1"/>
  <c r="AG22" i="8"/>
  <c r="AF22" i="8"/>
  <c r="AC22" i="8"/>
  <c r="AA22" i="8"/>
  <c r="AH15" i="8"/>
  <c r="AO15" i="8" s="1"/>
  <c r="AG15" i="8"/>
  <c r="AF15" i="8"/>
  <c r="AC15" i="8"/>
  <c r="AA15" i="8"/>
  <c r="AH13" i="8"/>
  <c r="AO13" i="8" s="1"/>
  <c r="AG13" i="8"/>
  <c r="AF13" i="8"/>
  <c r="AC13" i="8"/>
  <c r="AA13" i="8"/>
  <c r="AH12" i="8"/>
  <c r="AO12" i="8" s="1"/>
  <c r="AG12" i="8"/>
  <c r="AF12" i="8"/>
  <c r="AC12" i="8"/>
  <c r="AA12" i="8"/>
  <c r="AH11" i="8"/>
  <c r="AO11" i="8" s="1"/>
  <c r="AG11" i="8"/>
  <c r="AF11" i="8"/>
  <c r="AC11" i="8"/>
  <c r="AA11" i="8"/>
  <c r="AH10" i="8"/>
  <c r="AO10" i="8" s="1"/>
  <c r="AG10" i="8"/>
  <c r="AF10" i="8"/>
  <c r="AC10" i="8"/>
  <c r="AA10" i="8"/>
  <c r="AH8" i="8"/>
  <c r="AO8" i="8" s="1"/>
  <c r="AG8" i="8"/>
  <c r="AF8" i="8"/>
  <c r="AC8" i="8"/>
  <c r="AA8" i="8"/>
  <c r="AH7" i="8"/>
  <c r="AO7" i="8" s="1"/>
  <c r="AG7" i="8"/>
  <c r="AF7" i="8"/>
  <c r="AC7" i="8"/>
  <c r="AA7" i="8"/>
  <c r="AH5" i="8"/>
  <c r="AO5" i="8" s="1"/>
  <c r="AG5" i="8"/>
  <c r="AF5" i="8"/>
  <c r="AC5" i="8"/>
  <c r="AA5" i="8"/>
  <c r="AH4" i="8"/>
  <c r="AO4" i="8" s="1"/>
  <c r="AG4" i="8"/>
  <c r="AF4" i="8"/>
  <c r="AC4" i="8"/>
  <c r="AA4" i="8"/>
  <c r="D86" i="8"/>
  <c r="D85" i="8"/>
  <c r="D84" i="8"/>
  <c r="I83" i="8"/>
  <c r="D83" i="8"/>
  <c r="DX83" i="8" s="1"/>
  <c r="I82" i="8"/>
  <c r="D82" i="8"/>
  <c r="I81" i="8"/>
  <c r="D81" i="8"/>
  <c r="I80" i="8"/>
  <c r="D80" i="8"/>
  <c r="I79" i="8"/>
  <c r="D79" i="8"/>
  <c r="I78" i="8"/>
  <c r="D78" i="8"/>
  <c r="DX78" i="8" s="1"/>
  <c r="I77" i="8"/>
  <c r="D77" i="8"/>
  <c r="I76" i="8"/>
  <c r="D76" i="8"/>
  <c r="I75" i="8"/>
  <c r="D75" i="8"/>
  <c r="DX75" i="8" s="1"/>
  <c r="I74" i="8"/>
  <c r="D74" i="8"/>
  <c r="I73" i="8"/>
  <c r="D73" i="8"/>
  <c r="I72" i="8"/>
  <c r="D72" i="8"/>
  <c r="DX72" i="8" s="1"/>
  <c r="I71" i="8"/>
  <c r="D71" i="8"/>
  <c r="DX71" i="8" s="1"/>
  <c r="I70" i="8"/>
  <c r="D70" i="8"/>
  <c r="I69" i="8"/>
  <c r="D69" i="8"/>
  <c r="DX69" i="8" s="1"/>
  <c r="I68" i="8"/>
  <c r="D68" i="8"/>
  <c r="DX68" i="8" s="1"/>
  <c r="I67" i="8"/>
  <c r="D67" i="8"/>
  <c r="DX67" i="8" s="1"/>
  <c r="I66" i="8"/>
  <c r="D66" i="8"/>
  <c r="I65" i="8"/>
  <c r="D65" i="8"/>
  <c r="DX65" i="8" s="1"/>
  <c r="I64" i="8"/>
  <c r="D64" i="8"/>
  <c r="DX64" i="8" s="1"/>
  <c r="I63" i="8"/>
  <c r="D63" i="8"/>
  <c r="DX63" i="8" s="1"/>
  <c r="I62" i="8"/>
  <c r="D62" i="8"/>
  <c r="DX62" i="8" s="1"/>
  <c r="I61" i="8"/>
  <c r="D61" i="8"/>
  <c r="DX61" i="8" s="1"/>
  <c r="I60" i="8"/>
  <c r="D60" i="8"/>
  <c r="DX60" i="8" s="1"/>
  <c r="I59" i="8"/>
  <c r="D59" i="8"/>
  <c r="DX59" i="8" s="1"/>
  <c r="I58" i="8"/>
  <c r="D58" i="8"/>
  <c r="I57" i="8"/>
  <c r="D57" i="8"/>
  <c r="I56" i="8"/>
  <c r="D56" i="8"/>
  <c r="DX56" i="8" s="1"/>
  <c r="I55" i="8"/>
  <c r="D55" i="8"/>
  <c r="DX55" i="8" s="1"/>
  <c r="I54" i="8"/>
  <c r="D54" i="8"/>
  <c r="I53" i="8"/>
  <c r="D53" i="8"/>
  <c r="DX53" i="8" s="1"/>
  <c r="I52" i="8"/>
  <c r="D52" i="8"/>
  <c r="DX52" i="8" s="1"/>
  <c r="I51" i="8"/>
  <c r="D51" i="8"/>
  <c r="DX51" i="8" s="1"/>
  <c r="I50" i="8"/>
  <c r="D50" i="8"/>
  <c r="DX50" i="8" s="1"/>
  <c r="I49" i="8"/>
  <c r="D49" i="8"/>
  <c r="I48" i="8"/>
  <c r="D48" i="8"/>
  <c r="I47" i="8"/>
  <c r="D47" i="8"/>
  <c r="DX47" i="8" s="1"/>
  <c r="I46" i="8"/>
  <c r="D46" i="8"/>
  <c r="DX46" i="8" s="1"/>
  <c r="I45" i="8"/>
  <c r="D45" i="8"/>
  <c r="I44" i="8"/>
  <c r="D44" i="8"/>
  <c r="DX44" i="8" s="1"/>
  <c r="I43" i="8"/>
  <c r="D43" i="8"/>
  <c r="I42" i="8"/>
  <c r="D42" i="8"/>
  <c r="I41" i="8"/>
  <c r="D41" i="8"/>
  <c r="DX41" i="8" s="1"/>
  <c r="I40" i="8"/>
  <c r="D40" i="8"/>
  <c r="DX40" i="8" s="1"/>
  <c r="I39" i="8"/>
  <c r="D39" i="8"/>
  <c r="DX39" i="8" s="1"/>
  <c r="I38" i="8"/>
  <c r="D38" i="8"/>
  <c r="DX38" i="8" s="1"/>
  <c r="I37" i="8"/>
  <c r="D37" i="8"/>
  <c r="DX37" i="8" s="1"/>
  <c r="I36" i="8"/>
  <c r="D36" i="8"/>
  <c r="DX36" i="8" s="1"/>
  <c r="I35" i="8"/>
  <c r="D35" i="8"/>
  <c r="I34" i="8"/>
  <c r="D34" i="8"/>
  <c r="DX34" i="8" s="1"/>
  <c r="I33" i="8"/>
  <c r="D33" i="8"/>
  <c r="I32" i="8"/>
  <c r="D32" i="8"/>
  <c r="DX32" i="8" s="1"/>
  <c r="I31" i="8"/>
  <c r="D31" i="8"/>
  <c r="DX31" i="8" s="1"/>
  <c r="I30" i="8"/>
  <c r="D30" i="8"/>
  <c r="I29" i="8"/>
  <c r="D29" i="8"/>
  <c r="I28" i="8"/>
  <c r="D28" i="8"/>
  <c r="DX28" i="8" s="1"/>
  <c r="I27" i="8"/>
  <c r="D27" i="8"/>
  <c r="I26" i="8"/>
  <c r="D26" i="8"/>
  <c r="DX26" i="8" s="1"/>
  <c r="I25" i="8"/>
  <c r="D25" i="8"/>
  <c r="DX25" i="8" s="1"/>
  <c r="I24" i="8"/>
  <c r="D24" i="8"/>
  <c r="I23" i="8"/>
  <c r="D23" i="8"/>
  <c r="DX23" i="8" s="1"/>
  <c r="I22" i="8"/>
  <c r="D22" i="8"/>
  <c r="I21" i="8"/>
  <c r="D21" i="8"/>
  <c r="DX21" i="8" s="1"/>
  <c r="I20" i="8"/>
  <c r="D20" i="8"/>
  <c r="DX20" i="8" s="1"/>
  <c r="I19" i="8"/>
  <c r="D19" i="8"/>
  <c r="DX19" i="8" s="1"/>
  <c r="I18" i="8"/>
  <c r="D18" i="8"/>
  <c r="DX18" i="8" s="1"/>
  <c r="I17" i="8"/>
  <c r="D17" i="8"/>
  <c r="DX17" i="8" s="1"/>
  <c r="I16" i="8"/>
  <c r="D16" i="8"/>
  <c r="DX16" i="8" s="1"/>
  <c r="I15" i="8"/>
  <c r="D15" i="8"/>
  <c r="I14" i="8"/>
  <c r="D14" i="8"/>
  <c r="DX14" i="8" s="1"/>
  <c r="I13" i="8"/>
  <c r="D13" i="8"/>
  <c r="I12" i="8"/>
  <c r="D12" i="8"/>
  <c r="I11" i="8"/>
  <c r="D11" i="8"/>
  <c r="I10" i="8"/>
  <c r="D10" i="8"/>
  <c r="I9" i="8"/>
  <c r="D9" i="8"/>
  <c r="DX9" i="8" s="1"/>
  <c r="I8" i="8"/>
  <c r="D8" i="8"/>
  <c r="I7" i="8"/>
  <c r="D7" i="8"/>
  <c r="I6" i="8"/>
  <c r="D6" i="8"/>
  <c r="DX6" i="8" s="1"/>
  <c r="I5" i="8"/>
  <c r="D5" i="8"/>
  <c r="I4" i="8"/>
  <c r="D4" i="8"/>
  <c r="I3" i="8"/>
  <c r="D3" i="8"/>
  <c r="DX3" i="8" s="1"/>
  <c r="BT28" i="8" l="1"/>
  <c r="AY11" i="8"/>
  <c r="ER61" i="8"/>
  <c r="ER62" i="8"/>
  <c r="ER63" i="8"/>
  <c r="DV3" i="8"/>
  <c r="DV9" i="8"/>
  <c r="DV14" i="8"/>
  <c r="DV16" i="8"/>
  <c r="DV17" i="8"/>
  <c r="DV19" i="8"/>
  <c r="DV31" i="8"/>
  <c r="DV32" i="8"/>
  <c r="DV34" i="8"/>
  <c r="DV39" i="8"/>
  <c r="AY3" i="8"/>
  <c r="ER64" i="8"/>
  <c r="ER65" i="8"/>
  <c r="ER67" i="8"/>
  <c r="ER68" i="8"/>
  <c r="ER69" i="8"/>
  <c r="ER71" i="8"/>
  <c r="ER72" i="8"/>
  <c r="ER75" i="8"/>
  <c r="ER83" i="8"/>
  <c r="AD10" i="8"/>
  <c r="AD30" i="8"/>
  <c r="AD57" i="8"/>
  <c r="AD11" i="8"/>
  <c r="AD54" i="8"/>
  <c r="ER6" i="8"/>
  <c r="ER9" i="8"/>
  <c r="ER39" i="8"/>
  <c r="DV83" i="8"/>
  <c r="AD4" i="8"/>
  <c r="AD15" i="8"/>
  <c r="AD48" i="8"/>
  <c r="AD74" i="8"/>
  <c r="AD77" i="8"/>
  <c r="AD79" i="8"/>
  <c r="AD86" i="8"/>
  <c r="AD82" i="8"/>
  <c r="ER40" i="8"/>
  <c r="AD8" i="8"/>
  <c r="AD24" i="8"/>
  <c r="AD29" i="8"/>
  <c r="AD49" i="8"/>
  <c r="AD81" i="8"/>
  <c r="BT12" i="8"/>
  <c r="BT13" i="8"/>
  <c r="BT14" i="8"/>
  <c r="BT15" i="8"/>
  <c r="BT16" i="8"/>
  <c r="BT17" i="8"/>
  <c r="BT18" i="8"/>
  <c r="BT19" i="8"/>
  <c r="BT20" i="8"/>
  <c r="BT21" i="8"/>
  <c r="DV36" i="8"/>
  <c r="DV37" i="8"/>
  <c r="DV38" i="8"/>
  <c r="DV44" i="8"/>
  <c r="DV46" i="8"/>
  <c r="DV47" i="8"/>
  <c r="DV50" i="8"/>
  <c r="DV51" i="8"/>
  <c r="DV52" i="8"/>
  <c r="DV53" i="8"/>
  <c r="DV55" i="8"/>
  <c r="DV56" i="8"/>
  <c r="DV59" i="8"/>
  <c r="DV60" i="8"/>
  <c r="DV61" i="8"/>
  <c r="AY29" i="8"/>
  <c r="BL11" i="8"/>
  <c r="BM11" i="8" s="1"/>
  <c r="AD35" i="8"/>
  <c r="AY4" i="8"/>
  <c r="AY15" i="8"/>
  <c r="AY16" i="8"/>
  <c r="AY17" i="8"/>
  <c r="AY18" i="8"/>
  <c r="AY19" i="8"/>
  <c r="AY20" i="8"/>
  <c r="AY21" i="8"/>
  <c r="AY22" i="8"/>
  <c r="AY23" i="8"/>
  <c r="DV75" i="8"/>
  <c r="AD13" i="8"/>
  <c r="AD42" i="8"/>
  <c r="AY5" i="8"/>
  <c r="AY31" i="8"/>
  <c r="ER19" i="8"/>
  <c r="ER20" i="8"/>
  <c r="ER21" i="8"/>
  <c r="ER23" i="8"/>
  <c r="ER25" i="8"/>
  <c r="ER26" i="8"/>
  <c r="ER28" i="8"/>
  <c r="ER31" i="8"/>
  <c r="ER32" i="8"/>
  <c r="BT22" i="8"/>
  <c r="BT23" i="8"/>
  <c r="ER14" i="8"/>
  <c r="ER16" i="8"/>
  <c r="AD12" i="8"/>
  <c r="AD33" i="8"/>
  <c r="AY6" i="8"/>
  <c r="AY7" i="8"/>
  <c r="AY8" i="8"/>
  <c r="AY9" i="8"/>
  <c r="AY10" i="8"/>
  <c r="AY12" i="8"/>
  <c r="AY13" i="8"/>
  <c r="AY14" i="8"/>
  <c r="BT25" i="8"/>
  <c r="BT26" i="8"/>
  <c r="DV6" i="8"/>
  <c r="ER17" i="8"/>
  <c r="ER18" i="8"/>
  <c r="DV40" i="8"/>
  <c r="DV41" i="8"/>
  <c r="DV64" i="8"/>
  <c r="DV65" i="8"/>
  <c r="DV67" i="8"/>
  <c r="DV68" i="8"/>
  <c r="DV69" i="8"/>
  <c r="DV71" i="8"/>
  <c r="DV72" i="8"/>
  <c r="AD5" i="8"/>
  <c r="AD22" i="8"/>
  <c r="AD43" i="8"/>
  <c r="BT3" i="8"/>
  <c r="BT4" i="8"/>
  <c r="AX11" i="8"/>
  <c r="AY26" i="8"/>
  <c r="AY28" i="8"/>
  <c r="DV18" i="8"/>
  <c r="EM34" i="8"/>
  <c r="ER36" i="8"/>
  <c r="ER37" i="8"/>
  <c r="ER34" i="8"/>
  <c r="AD7" i="8"/>
  <c r="AD45" i="8"/>
  <c r="AF54" i="8"/>
  <c r="BO4" i="8"/>
  <c r="BP4" i="8" s="1"/>
  <c r="BQ4" i="8" s="1"/>
  <c r="BA11" i="8"/>
  <c r="BT31" i="8"/>
  <c r="ER3" i="8"/>
  <c r="DV20" i="8"/>
  <c r="DV21" i="8"/>
  <c r="DV23" i="8"/>
  <c r="DV25" i="8"/>
  <c r="DV26" i="8"/>
  <c r="DV28" i="8"/>
  <c r="ER38" i="8"/>
  <c r="ER44" i="8"/>
  <c r="ER46" i="8"/>
  <c r="ER47" i="8"/>
  <c r="ER50" i="8"/>
  <c r="ER51" i="8"/>
  <c r="ER52" i="8"/>
  <c r="ER53" i="8"/>
  <c r="ER55" i="8"/>
  <c r="ER56" i="8"/>
  <c r="ER59" i="8"/>
  <c r="ER60" i="8"/>
  <c r="EM78" i="8"/>
  <c r="EN78" i="8" s="1"/>
  <c r="EO78" i="8" s="1"/>
  <c r="EJ72" i="8"/>
  <c r="EK72" i="8" s="1"/>
  <c r="EM71" i="8"/>
  <c r="EN71" i="8" s="1"/>
  <c r="EO71" i="8" s="1"/>
  <c r="EJ69" i="8"/>
  <c r="EK69" i="8" s="1"/>
  <c r="EM68" i="8"/>
  <c r="EN68" i="8" s="1"/>
  <c r="EO68" i="8" s="1"/>
  <c r="EM67" i="8"/>
  <c r="EN67" i="8" s="1"/>
  <c r="EO67" i="8" s="1"/>
  <c r="EJ65" i="8"/>
  <c r="EK65" i="8" s="1"/>
  <c r="EM64" i="8"/>
  <c r="EN64" i="8" s="1"/>
  <c r="EO64" i="8" s="1"/>
  <c r="EM62" i="8"/>
  <c r="EN62" i="8" s="1"/>
  <c r="EO62" i="8" s="1"/>
  <c r="EK62" i="8"/>
  <c r="EM61" i="8"/>
  <c r="EN61" i="8" s="1"/>
  <c r="EO61" i="8" s="1"/>
  <c r="EJ60" i="8"/>
  <c r="EK60" i="8" s="1"/>
  <c r="EJ59" i="8"/>
  <c r="EK59" i="8" s="1"/>
  <c r="EJ56" i="8"/>
  <c r="EK56" i="8" s="1"/>
  <c r="EJ55" i="8"/>
  <c r="EK55" i="8" s="1"/>
  <c r="EM53" i="8"/>
  <c r="EN53" i="8" s="1"/>
  <c r="EO53" i="8" s="1"/>
  <c r="EJ52" i="8"/>
  <c r="EK52" i="8" s="1"/>
  <c r="EJ51" i="8"/>
  <c r="EK51" i="8" s="1"/>
  <c r="EM50" i="8"/>
  <c r="EN50" i="8" s="1"/>
  <c r="EO50" i="8" s="1"/>
  <c r="EM47" i="8"/>
  <c r="EN47" i="8" s="1"/>
  <c r="EO47" i="8" s="1"/>
  <c r="EJ46" i="8"/>
  <c r="EK46" i="8" s="1"/>
  <c r="EJ44" i="8"/>
  <c r="EK44" i="8" s="1"/>
  <c r="EM40" i="8"/>
  <c r="EN40" i="8" s="1"/>
  <c r="EO40" i="8" s="1"/>
  <c r="EM39" i="8"/>
  <c r="EN39" i="8" s="1"/>
  <c r="EO39" i="8" s="1"/>
  <c r="EM38" i="8"/>
  <c r="EN38" i="8" s="1"/>
  <c r="EO38" i="8" s="1"/>
  <c r="EJ37" i="8"/>
  <c r="EK37" i="8" s="1"/>
  <c r="EJ36" i="8"/>
  <c r="EK36" i="8" s="1"/>
  <c r="EN34" i="8"/>
  <c r="EO34" i="8" s="1"/>
  <c r="EJ32" i="8"/>
  <c r="EK32" i="8" s="1"/>
  <c r="EJ31" i="8"/>
  <c r="EK31" i="8" s="1"/>
  <c r="EJ28" i="8"/>
  <c r="EK28" i="8" s="1"/>
  <c r="EM26" i="8"/>
  <c r="EN26" i="8" s="1"/>
  <c r="EO26" i="8" s="1"/>
  <c r="EM25" i="8"/>
  <c r="EN25" i="8" s="1"/>
  <c r="EO25" i="8" s="1"/>
  <c r="EJ23" i="8"/>
  <c r="EK23" i="8" s="1"/>
  <c r="EJ21" i="8"/>
  <c r="EK21" i="8" s="1"/>
  <c r="EJ20" i="8"/>
  <c r="EK20" i="8" s="1"/>
  <c r="EJ19" i="8"/>
  <c r="EK19" i="8" s="1"/>
  <c r="EM18" i="8"/>
  <c r="EN18" i="8" s="1"/>
  <c r="EO18" i="8" s="1"/>
  <c r="EM17" i="8"/>
  <c r="EN17" i="8" s="1"/>
  <c r="EO17" i="8" s="1"/>
  <c r="EK17" i="8"/>
  <c r="EJ16" i="8"/>
  <c r="EK16" i="8" s="1"/>
  <c r="EJ14" i="8"/>
  <c r="EK14" i="8" s="1"/>
  <c r="EM9" i="8"/>
  <c r="EN9" i="8" s="1"/>
  <c r="EO9" i="8" s="1"/>
  <c r="EK9" i="8"/>
  <c r="EJ6" i="8"/>
  <c r="EK6" i="8" s="1"/>
  <c r="EJ3" i="8"/>
  <c r="EK3" i="8" s="1"/>
  <c r="BI29" i="8"/>
  <c r="BL28" i="8"/>
  <c r="BM28" i="8" s="1"/>
  <c r="BL26" i="8"/>
  <c r="BM26" i="8" s="1"/>
  <c r="BO25" i="8"/>
  <c r="BP25" i="8" s="1"/>
  <c r="BQ25" i="8" s="1"/>
  <c r="BM25" i="8"/>
  <c r="BO23" i="8"/>
  <c r="BP23" i="8" s="1"/>
  <c r="BQ23" i="8" s="1"/>
  <c r="BL22" i="8"/>
  <c r="BM22" i="8" s="1"/>
  <c r="BL21" i="8"/>
  <c r="BM21" i="8" s="1"/>
  <c r="BL20" i="8"/>
  <c r="BM20" i="8" s="1"/>
  <c r="BO19" i="8"/>
  <c r="BP19" i="8" s="1"/>
  <c r="BQ19" i="8" s="1"/>
  <c r="BL18" i="8"/>
  <c r="BM18" i="8" s="1"/>
  <c r="BL17" i="8"/>
  <c r="BM17" i="8" s="1"/>
  <c r="BO16" i="8"/>
  <c r="BP16" i="8" s="1"/>
  <c r="BQ16" i="8" s="1"/>
  <c r="BL15" i="8"/>
  <c r="BM15" i="8" s="1"/>
  <c r="BO14" i="8"/>
  <c r="BP14" i="8" s="1"/>
  <c r="BQ14" i="8" s="1"/>
  <c r="BL13" i="8"/>
  <c r="BM13" i="8" s="1"/>
  <c r="BL12" i="8"/>
  <c r="BM12" i="8" s="1"/>
  <c r="BG11" i="8"/>
  <c r="BT11" i="8" s="1"/>
  <c r="BO10" i="8"/>
  <c r="BP10" i="8" s="1"/>
  <c r="BQ10" i="8" s="1"/>
  <c r="BL9" i="8"/>
  <c r="BM9" i="8" s="1"/>
  <c r="BL8" i="8"/>
  <c r="BM8" i="8" s="1"/>
  <c r="BL7" i="8"/>
  <c r="BM7" i="8" s="1"/>
  <c r="BO6" i="8"/>
  <c r="BP6" i="8" s="1"/>
  <c r="BQ6" i="8" s="1"/>
  <c r="BL5" i="8"/>
  <c r="BM5" i="8" s="1"/>
  <c r="BO3" i="8"/>
  <c r="BP3" i="8" s="1"/>
  <c r="BQ3" i="8" s="1"/>
  <c r="AD76" i="8"/>
  <c r="BO28" i="8" l="1"/>
  <c r="BP28" i="8" s="1"/>
  <c r="BQ28" i="8" s="1"/>
  <c r="BO11" i="8"/>
  <c r="BP11" i="8" s="1"/>
  <c r="BQ11" i="8" s="1"/>
  <c r="EM32" i="8"/>
  <c r="EN32" i="8" s="1"/>
  <c r="EO32" i="8" s="1"/>
  <c r="AD85" i="8"/>
  <c r="AD80" i="8"/>
  <c r="BO18" i="8"/>
  <c r="BP18" i="8" s="1"/>
  <c r="BQ18" i="8" s="1"/>
  <c r="EM21" i="8"/>
  <c r="EN21" i="8" s="1"/>
  <c r="EO21" i="8" s="1"/>
  <c r="EM37" i="8"/>
  <c r="EN37" i="8" s="1"/>
  <c r="EO37" i="8" s="1"/>
  <c r="EM23" i="8"/>
  <c r="EN23" i="8" s="1"/>
  <c r="EO23" i="8" s="1"/>
  <c r="EM72" i="8"/>
  <c r="EN72" i="8" s="1"/>
  <c r="EO72" i="8" s="1"/>
  <c r="EM69" i="8"/>
  <c r="EN69" i="8" s="1"/>
  <c r="EO69" i="8" s="1"/>
  <c r="EM65" i="8"/>
  <c r="EN65" i="8" s="1"/>
  <c r="EO65" i="8" s="1"/>
  <c r="EM60" i="8"/>
  <c r="EN60" i="8" s="1"/>
  <c r="EO60" i="8" s="1"/>
  <c r="EM59" i="8"/>
  <c r="EN59" i="8" s="1"/>
  <c r="EO59" i="8" s="1"/>
  <c r="EM56" i="8"/>
  <c r="EN56" i="8" s="1"/>
  <c r="EO56" i="8" s="1"/>
  <c r="EM55" i="8"/>
  <c r="EN55" i="8" s="1"/>
  <c r="EO55" i="8" s="1"/>
  <c r="EM52" i="8"/>
  <c r="EN52" i="8" s="1"/>
  <c r="EO52" i="8" s="1"/>
  <c r="EM51" i="8"/>
  <c r="EN51" i="8" s="1"/>
  <c r="EO51" i="8" s="1"/>
  <c r="EM46" i="8"/>
  <c r="EN46" i="8" s="1"/>
  <c r="EO46" i="8" s="1"/>
  <c r="EM44" i="8"/>
  <c r="EN44" i="8" s="1"/>
  <c r="EO44" i="8" s="1"/>
  <c r="EM36" i="8"/>
  <c r="EN36" i="8" s="1"/>
  <c r="EO36" i="8" s="1"/>
  <c r="EM31" i="8"/>
  <c r="EN31" i="8" s="1"/>
  <c r="EO31" i="8" s="1"/>
  <c r="EM28" i="8"/>
  <c r="EN28" i="8" s="1"/>
  <c r="EO28" i="8" s="1"/>
  <c r="EM20" i="8"/>
  <c r="EN20" i="8" s="1"/>
  <c r="EO20" i="8" s="1"/>
  <c r="EM19" i="8"/>
  <c r="EN19" i="8" s="1"/>
  <c r="EO19" i="8" s="1"/>
  <c r="EM16" i="8"/>
  <c r="EN16" i="8" s="1"/>
  <c r="EO16" i="8" s="1"/>
  <c r="EM14" i="8"/>
  <c r="EN14" i="8" s="1"/>
  <c r="EO14" i="8" s="1"/>
  <c r="EM6" i="8"/>
  <c r="EN6" i="8" s="1"/>
  <c r="EO6" i="8" s="1"/>
  <c r="EM3" i="8"/>
  <c r="EN3" i="8" s="1"/>
  <c r="EO3" i="8" s="1"/>
  <c r="BO26" i="8"/>
  <c r="BP26" i="8" s="1"/>
  <c r="BQ26" i="8" s="1"/>
  <c r="BO22" i="8"/>
  <c r="BP22" i="8" s="1"/>
  <c r="BQ22" i="8" s="1"/>
  <c r="BO21" i="8"/>
  <c r="BP21" i="8" s="1"/>
  <c r="BQ21" i="8" s="1"/>
  <c r="BO20" i="8"/>
  <c r="BP20" i="8" s="1"/>
  <c r="BQ20" i="8" s="1"/>
  <c r="BO17" i="8"/>
  <c r="BP17" i="8" s="1"/>
  <c r="BQ17" i="8" s="1"/>
  <c r="BO15" i="8"/>
  <c r="BP15" i="8" s="1"/>
  <c r="BQ15" i="8" s="1"/>
  <c r="BO13" i="8"/>
  <c r="BP13" i="8" s="1"/>
  <c r="BQ13" i="8" s="1"/>
  <c r="BO12" i="8"/>
  <c r="BP12" i="8" s="1"/>
  <c r="BQ12" i="8" s="1"/>
  <c r="BO9" i="8"/>
  <c r="BP9" i="8" s="1"/>
  <c r="BQ9" i="8" s="1"/>
  <c r="BO8" i="8"/>
  <c r="BP8" i="8" s="1"/>
  <c r="BQ8" i="8" s="1"/>
  <c r="BO7" i="8"/>
  <c r="BP7" i="8" s="1"/>
  <c r="BQ7" i="8" s="1"/>
  <c r="BO5" i="8"/>
  <c r="BP5" i="8" s="1"/>
  <c r="BQ5" i="8" s="1"/>
</calcChain>
</file>

<file path=xl/sharedStrings.xml><?xml version="1.0" encoding="utf-8"?>
<sst xmlns="http://schemas.openxmlformats.org/spreadsheetml/2006/main" count="6051" uniqueCount="1241">
  <si>
    <t>Labor Dir.</t>
  </si>
  <si>
    <t>Labor Ind</t>
  </si>
  <si>
    <t>Other Dir.</t>
  </si>
  <si>
    <t>Other Ind.</t>
  </si>
  <si>
    <t>Equipment</t>
  </si>
  <si>
    <t>cont/est DC</t>
  </si>
  <si>
    <t>bill/cost</t>
  </si>
  <si>
    <t>Calc</t>
  </si>
  <si>
    <t xml:space="preserve"> (under billed)</t>
  </si>
  <si>
    <t>revised cost est</t>
  </si>
  <si>
    <t>adj</t>
  </si>
  <si>
    <t>Month: December</t>
  </si>
  <si>
    <t>Contract</t>
  </si>
  <si>
    <t>Est Cost</t>
  </si>
  <si>
    <t>Cost</t>
  </si>
  <si>
    <t>total Cost</t>
  </si>
  <si>
    <t>Factor</t>
  </si>
  <si>
    <t>Direct Cost</t>
  </si>
  <si>
    <t>%</t>
  </si>
  <si>
    <t>SB Billed</t>
  </si>
  <si>
    <t>Amount Billed</t>
  </si>
  <si>
    <t>Under Billed</t>
  </si>
  <si>
    <t>Over Billed</t>
  </si>
  <si>
    <t>over billed</t>
  </si>
  <si>
    <t>ODC</t>
  </si>
  <si>
    <t>Labor DC</t>
  </si>
  <si>
    <t>MU</t>
  </si>
  <si>
    <t>cost+adj MU</t>
  </si>
  <si>
    <t>Profit</t>
  </si>
  <si>
    <t>% Profit</t>
  </si>
  <si>
    <t>1-7674</t>
  </si>
  <si>
    <t>CRS Monofil Support</t>
  </si>
  <si>
    <t>1-7675</t>
  </si>
  <si>
    <t>CMS Monofil Support</t>
  </si>
  <si>
    <t>1-7697</t>
  </si>
  <si>
    <t>Ship Creek Power Plant Dev</t>
  </si>
  <si>
    <t>1-7740</t>
  </si>
  <si>
    <t>2016-2017 Small Scale Jobs</t>
  </si>
  <si>
    <t>1-7744</t>
  </si>
  <si>
    <t>Central Small Jobs 2016 &amp; 17</t>
  </si>
  <si>
    <t>1-7760</t>
  </si>
  <si>
    <t>Clear Landfill</t>
  </si>
  <si>
    <t>1-7773</t>
  </si>
  <si>
    <t>10 Village SPCC</t>
  </si>
  <si>
    <t>1-7776</t>
  </si>
  <si>
    <t>Chester Creek Stabilization</t>
  </si>
  <si>
    <t>1-7781</t>
  </si>
  <si>
    <t>API Kenai Site Investigation</t>
  </si>
  <si>
    <t>1-7812</t>
  </si>
  <si>
    <t>Teller HBMS &amp; Abate Design</t>
  </si>
  <si>
    <t>1-7818</t>
  </si>
  <si>
    <t>Flint Hills Demo Consulting</t>
  </si>
  <si>
    <t>1-7825</t>
  </si>
  <si>
    <t>W 29th Qtrly Grndwater Monitor</t>
  </si>
  <si>
    <t>1-7830</t>
  </si>
  <si>
    <t>AHA 8 HBMS</t>
  </si>
  <si>
    <t>1-7831</t>
  </si>
  <si>
    <t>API Clinic HBMS</t>
  </si>
  <si>
    <t>1-7834</t>
  </si>
  <si>
    <t>Akreg Evvir Consulting</t>
  </si>
  <si>
    <t>1-7836</t>
  </si>
  <si>
    <t>SSFL Phase III</t>
  </si>
  <si>
    <t>1-7843</t>
  </si>
  <si>
    <t>Wrangell Remedial Investigatio</t>
  </si>
  <si>
    <t>1-7844</t>
  </si>
  <si>
    <t>Chernofski Harbor SI Dev Plans</t>
  </si>
  <si>
    <t>1-7846</t>
  </si>
  <si>
    <t>C&amp;L Tesoro Landform POL Screen</t>
  </si>
  <si>
    <t>1-7849</t>
  </si>
  <si>
    <t>JBER CH Power Plant  Demo</t>
  </si>
  <si>
    <t>1-7850</t>
  </si>
  <si>
    <t>SEARHC Bldgs HBMS</t>
  </si>
  <si>
    <t>1-7855</t>
  </si>
  <si>
    <t>IHS/BIA Pipeline Oil Spill</t>
  </si>
  <si>
    <t>1-7858</t>
  </si>
  <si>
    <t>HEA SPCC 3 Sites</t>
  </si>
  <si>
    <t>1-7867</t>
  </si>
  <si>
    <t>APES Nome Liner Placement</t>
  </si>
  <si>
    <t>1-7871</t>
  </si>
  <si>
    <t>Red Devil Fuel Farm Site Chara</t>
  </si>
  <si>
    <t>1-7874</t>
  </si>
  <si>
    <t>200 HHot Spill Willow</t>
  </si>
  <si>
    <t>1-7875</t>
  </si>
  <si>
    <t>Hub Release Investigation</t>
  </si>
  <si>
    <t>1-7877</t>
  </si>
  <si>
    <t>UAA HBMS</t>
  </si>
  <si>
    <t>1-7878</t>
  </si>
  <si>
    <t>Kodiak (KIB) AHERA</t>
  </si>
  <si>
    <t>1-7880</t>
  </si>
  <si>
    <t>SSFLA Ph 3B</t>
  </si>
  <si>
    <t>1-7881</t>
  </si>
  <si>
    <t>GST Parcels Ph1 ESA</t>
  </si>
  <si>
    <t>1-7882</t>
  </si>
  <si>
    <t>425 G St. PhII ESA</t>
  </si>
  <si>
    <t>1-7883</t>
  </si>
  <si>
    <t>4th &amp; G St. HBMS</t>
  </si>
  <si>
    <t>1-7885</t>
  </si>
  <si>
    <t>Ft WW Glycol Spill</t>
  </si>
  <si>
    <t>1-7886</t>
  </si>
  <si>
    <t>Signature Flight Leak</t>
  </si>
  <si>
    <t>1-7887</t>
  </si>
  <si>
    <t>Fairbanks Tesoro HBMS</t>
  </si>
  <si>
    <t>Direct</t>
  </si>
  <si>
    <t>Amount</t>
  </si>
  <si>
    <t>Under</t>
  </si>
  <si>
    <t>Over</t>
  </si>
  <si>
    <t>Job</t>
  </si>
  <si>
    <t>Description       NM cost</t>
  </si>
  <si>
    <t>Billed</t>
  </si>
  <si>
    <t>Billing</t>
  </si>
  <si>
    <t>1-7549</t>
  </si>
  <si>
    <t>AIA Env. Samplings</t>
  </si>
  <si>
    <t>1-7678</t>
  </si>
  <si>
    <t>Knik Arm Crossing</t>
  </si>
  <si>
    <t>Power Plant Development</t>
  </si>
  <si>
    <t>2016 Small Scale Jobs</t>
  </si>
  <si>
    <t>1-7742</t>
  </si>
  <si>
    <t>Santa Susana Clean up</t>
  </si>
  <si>
    <t>Central Small Jobs 2016</t>
  </si>
  <si>
    <t>1-7779</t>
  </si>
  <si>
    <t>Taxiway R &amp; T</t>
  </si>
  <si>
    <t>1-7786</t>
  </si>
  <si>
    <t>MEH Asbestos Mgt Plan</t>
  </si>
  <si>
    <t>1-7787</t>
  </si>
  <si>
    <t>Tri Metal Clean Up</t>
  </si>
  <si>
    <t>1-7810</t>
  </si>
  <si>
    <t>3yr AHERA &amp; TNG Monroe</t>
  </si>
  <si>
    <t>1-7816</t>
  </si>
  <si>
    <t>Merril Field UST #1655</t>
  </si>
  <si>
    <t>1-7817</t>
  </si>
  <si>
    <t>Pacific Waste Ph1 ESA</t>
  </si>
  <si>
    <t>1-7824</t>
  </si>
  <si>
    <t>UST Close In Place</t>
  </si>
  <si>
    <t>1-7826</t>
  </si>
  <si>
    <t>104th SFH HBMS Demo</t>
  </si>
  <si>
    <t>1-7827</t>
  </si>
  <si>
    <t>Statewide Med Waste Mgmt Plan</t>
  </si>
  <si>
    <t>1-7829</t>
  </si>
  <si>
    <t>AEBSD AHERA ReiInspections</t>
  </si>
  <si>
    <t>1-7832</t>
  </si>
  <si>
    <t>Cornerstone RA Wpie Sampling</t>
  </si>
  <si>
    <r>
      <rPr>
        <sz val="10"/>
        <color rgb="FF505050"/>
        <rFont val="Courier New"/>
        <family val="3"/>
      </rPr>
      <t xml:space="preserve">Environmenta </t>
    </r>
    <r>
      <rPr>
        <sz val="10"/>
        <color rgb="FF262626"/>
        <rFont val="Courier New"/>
        <family val="3"/>
      </rPr>
      <t xml:space="preserve">l </t>
    </r>
    <r>
      <rPr>
        <sz val="10"/>
        <color rgb="FF646464"/>
        <rFont val="Courier New"/>
        <family val="3"/>
      </rPr>
      <t xml:space="preserve">Management </t>
    </r>
    <r>
      <rPr>
        <sz val="10"/>
        <color rgb="FF262626"/>
        <rFont val="Courier New"/>
        <family val="3"/>
      </rPr>
      <t>,</t>
    </r>
  </si>
  <si>
    <r>
      <rPr>
        <sz val="10"/>
        <color rgb="FF646464"/>
        <rFont val="Courier New"/>
        <family val="3"/>
      </rPr>
      <t>Inc</t>
    </r>
    <r>
      <rPr>
        <sz val="10"/>
        <color rgb="FF262626"/>
        <rFont val="Courier New"/>
        <family val="3"/>
      </rPr>
      <t>.</t>
    </r>
  </si>
  <si>
    <r>
      <rPr>
        <sz val="10"/>
        <color rgb="FF3D3D3D"/>
        <rFont val="Courier New"/>
        <family val="3"/>
      </rPr>
      <t>Report</t>
    </r>
  </si>
  <si>
    <r>
      <rPr>
        <sz val="10"/>
        <color rgb="FF505050"/>
        <rFont val="Courier New"/>
        <family val="3"/>
      </rPr>
      <t xml:space="preserve">Billability Report
</t>
    </r>
    <r>
      <rPr>
        <sz val="10"/>
        <color rgb="FF505050"/>
        <rFont val="Courier New"/>
        <family val="3"/>
      </rPr>
      <t xml:space="preserve">from </t>
    </r>
    <r>
      <rPr>
        <sz val="10"/>
        <color rgb="FF262626"/>
        <rFont val="Courier New"/>
        <family val="3"/>
      </rPr>
      <t xml:space="preserve">: </t>
    </r>
    <r>
      <rPr>
        <sz val="10"/>
        <color rgb="FF505050"/>
        <rFont val="Courier New"/>
        <family val="3"/>
      </rPr>
      <t>01</t>
    </r>
    <r>
      <rPr>
        <sz val="10"/>
        <color rgb="FF262626"/>
        <rFont val="Courier New"/>
        <family val="3"/>
      </rPr>
      <t>-01-</t>
    </r>
    <r>
      <rPr>
        <sz val="10"/>
        <color rgb="FF505050"/>
        <rFont val="Courier New"/>
        <family val="3"/>
      </rPr>
      <t xml:space="preserve">2017 to </t>
    </r>
    <r>
      <rPr>
        <sz val="10"/>
        <color rgb="FF3D3D3D"/>
        <rFont val="Courier New"/>
        <family val="3"/>
      </rPr>
      <t>12-3</t>
    </r>
    <r>
      <rPr>
        <sz val="10"/>
        <color rgb="FF646464"/>
        <rFont val="Courier New"/>
        <family val="3"/>
      </rPr>
      <t>1</t>
    </r>
    <r>
      <rPr>
        <sz val="10"/>
        <color rgb="FF262626"/>
        <rFont val="Courier New"/>
        <family val="3"/>
      </rPr>
      <t>-</t>
    </r>
    <r>
      <rPr>
        <sz val="10"/>
        <color rgb="FF505050"/>
        <rFont val="Courier New"/>
        <family val="3"/>
      </rPr>
      <t>20</t>
    </r>
    <r>
      <rPr>
        <sz val="10"/>
        <color rgb="FF262626"/>
        <rFont val="Courier New"/>
        <family val="3"/>
      </rPr>
      <t>17</t>
    </r>
  </si>
  <si>
    <r>
      <rPr>
        <sz val="10"/>
        <color rgb="FF646464"/>
        <rFont val="Courier New"/>
        <family val="3"/>
      </rPr>
      <t>Pag</t>
    </r>
    <r>
      <rPr>
        <sz val="10"/>
        <color rgb="FF3D3D3D"/>
        <rFont val="Courier New"/>
        <family val="3"/>
      </rPr>
      <t>e</t>
    </r>
  </si>
  <si>
    <t>Description</t>
  </si>
  <si>
    <t>2017 YTD Cost</t>
  </si>
  <si>
    <t>NM Cost Jan '18</t>
  </si>
  <si>
    <t>JTD Labor Cost</t>
  </si>
  <si>
    <t>JTD Labor Units</t>
  </si>
  <si>
    <t>1-7828</t>
  </si>
  <si>
    <t>FNB ACM 1100 Muldoon</t>
  </si>
  <si>
    <t>1-7833</t>
  </si>
  <si>
    <t>Akreg Mold Sampling</t>
  </si>
  <si>
    <t>1-7835</t>
  </si>
  <si>
    <t>BLM Unalakleet Mold Assessment</t>
  </si>
  <si>
    <t>1-7837</t>
  </si>
  <si>
    <t>FTW CHHP PCB Sampling</t>
  </si>
  <si>
    <t>1-7838</t>
  </si>
  <si>
    <t>Kodiak USDA ER</t>
  </si>
  <si>
    <t>1-7839</t>
  </si>
  <si>
    <t>Summit Phase I ESA</t>
  </si>
  <si>
    <t>1-7840</t>
  </si>
  <si>
    <t>FNB Gambell St. Office Mold</t>
  </si>
  <si>
    <t>1-7841</t>
  </si>
  <si>
    <t>Kwigillingok Pipeline Spill</t>
  </si>
  <si>
    <t>1-7842</t>
  </si>
  <si>
    <t>Northern Lights SWPPP</t>
  </si>
  <si>
    <t>1-7845</t>
  </si>
  <si>
    <t>Fred Meyer Fuel Stop 656 Well</t>
  </si>
  <si>
    <t>1-7847</t>
  </si>
  <si>
    <t>Alaska Pacific Nome Cleanup</t>
  </si>
  <si>
    <t>1-7848</t>
  </si>
  <si>
    <t>Rural Cap Hud Lead Base Paint</t>
  </si>
  <si>
    <t>1-7851</t>
  </si>
  <si>
    <t>Ph1 ESA Three Bears</t>
  </si>
  <si>
    <t>1-7852</t>
  </si>
  <si>
    <t>Fuel Release Cleanup &amp; Charact</t>
  </si>
  <si>
    <t>1-7853</t>
  </si>
  <si>
    <t>Riviera Terrace Mob Home Demo</t>
  </si>
  <si>
    <t>1-7854</t>
  </si>
  <si>
    <t>DeWilde Ph1 ESA Review</t>
  </si>
  <si>
    <t>1-7856</t>
  </si>
  <si>
    <t>Emmonak SRER Environ Sampling</t>
  </si>
  <si>
    <t>1-7857</t>
  </si>
  <si>
    <t>125 Oklahoma Limited PII</t>
  </si>
  <si>
    <t>1-7859</t>
  </si>
  <si>
    <t>UAA Room 113 Drywall</t>
  </si>
  <si>
    <t>1-7860</t>
  </si>
  <si>
    <t>Pacific Waste Healy Ph1 &amp; 11</t>
  </si>
  <si>
    <t>1-7861</t>
  </si>
  <si>
    <t>KAPP Ph1</t>
  </si>
  <si>
    <t>1-7862</t>
  </si>
  <si>
    <t>ANTHC Child Care Fuel Release</t>
  </si>
  <si>
    <t>1-7863</t>
  </si>
  <si>
    <t>PRS Radio Towers EA</t>
  </si>
  <si>
    <t>1-7864</t>
  </si>
  <si>
    <t>CH2M JBER Mold</t>
  </si>
  <si>
    <t>1-7865</t>
  </si>
  <si>
    <t>UAA Res Campus HazMat Survey</t>
  </si>
  <si>
    <t>1-7866</t>
  </si>
  <si>
    <t>APES Nome Ph1 Update</t>
  </si>
  <si>
    <t>1-7868</t>
  </si>
  <si>
    <t>Ph1 Review Mill Bay Townhomes</t>
  </si>
  <si>
    <t>1-7869</t>
  </si>
  <si>
    <t>Rig #4 SPCC Plan</t>
  </si>
  <si>
    <t>1-7870</t>
  </si>
  <si>
    <t>Kodiak FNB Branch ABMS</t>
  </si>
  <si>
    <t>1-7872</t>
  </si>
  <si>
    <t>Emmonak SREB Cleanup</t>
  </si>
  <si>
    <t>1-7873</t>
  </si>
  <si>
    <t>Hub, Glennallen UST Closure</t>
  </si>
  <si>
    <t>1-7876</t>
  </si>
  <si>
    <t>China King ABMS</t>
  </si>
  <si>
    <t>1-7879</t>
  </si>
  <si>
    <t>UAA SSB218 ACM Survey</t>
  </si>
  <si>
    <t>1-7884</t>
  </si>
  <si>
    <t>UAA Arts MAU ABMS</t>
  </si>
  <si>
    <t>1-7888</t>
  </si>
  <si>
    <t>Sharatin Rd. Ph1 ESA</t>
  </si>
  <si>
    <t>1-7889</t>
  </si>
  <si>
    <t>Sharatin Rd. Envir Review</t>
  </si>
  <si>
    <t>1-7890</t>
  </si>
  <si>
    <t>Old Helium Plant Ph I &amp; II</t>
  </si>
  <si>
    <t>Est 2017 Labor Cost</t>
  </si>
  <si>
    <t>Job Number</t>
  </si>
  <si>
    <t>Billing Address</t>
  </si>
  <si>
    <t>Proposal Number</t>
  </si>
  <si>
    <t>Job Title</t>
  </si>
  <si>
    <t>Project Manager</t>
  </si>
  <si>
    <t>Client</t>
  </si>
  <si>
    <t>Phone</t>
  </si>
  <si>
    <t>Fax</t>
  </si>
  <si>
    <t>Email</t>
  </si>
  <si>
    <t>Contact Person</t>
  </si>
  <si>
    <t>Contract/ PO#</t>
  </si>
  <si>
    <t>Project Start Date</t>
  </si>
  <si>
    <t>Project Completion Date</t>
  </si>
  <si>
    <t>Estimated Bid/Revenue</t>
  </si>
  <si>
    <t>Estimated Costs</t>
  </si>
  <si>
    <t>Gross Profit</t>
  </si>
  <si>
    <t>Margin</t>
  </si>
  <si>
    <t>Location</t>
  </si>
  <si>
    <t>Job Type</t>
  </si>
  <si>
    <t>Job Type II</t>
  </si>
  <si>
    <t>Job Type  II</t>
  </si>
  <si>
    <t>Matrix</t>
  </si>
  <si>
    <t>Contamination Type</t>
  </si>
  <si>
    <t>Contamination Type II</t>
  </si>
  <si>
    <t>Scope of Work</t>
  </si>
  <si>
    <t>Lump Sum</t>
  </si>
  <si>
    <t>Unit Rates</t>
  </si>
  <si>
    <t>Time and Materials</t>
  </si>
  <si>
    <t>Cost Mark-Up</t>
  </si>
  <si>
    <t>Per Diem</t>
  </si>
  <si>
    <t>CEI Acct Code</t>
  </si>
  <si>
    <t>17549</t>
  </si>
  <si>
    <t>PO BOX 196960
Anchorage, AK 99519</t>
  </si>
  <si>
    <t>17418</t>
  </si>
  <si>
    <t>Env Sampling ANC</t>
  </si>
  <si>
    <t>Larry Helgeson</t>
  </si>
  <si>
    <t>State of AK DOT &amp; PF/Div. of TSAIA Envi. Sect.</t>
  </si>
  <si>
    <t/>
  </si>
  <si>
    <t>Scott Lytle</t>
  </si>
  <si>
    <t>2511032 Amend 5 plus</t>
  </si>
  <si>
    <t>03/01/12</t>
  </si>
  <si>
    <t>03/31/15</t>
  </si>
  <si>
    <t>80%</t>
  </si>
  <si>
    <t>Ted Stevens Anchorage International Airport, Alaska</t>
  </si>
  <si>
    <t>Inspections/Sampling</t>
  </si>
  <si>
    <t>Water</t>
  </si>
  <si>
    <t>POL</t>
  </si>
  <si>
    <t>Conduct Environmental sampling of water for 3rd &amp; 4th years.</t>
  </si>
  <si>
    <t>Yes</t>
  </si>
  <si>
    <t>(20) State/Local Govmt/ We are PRIME Contractor</t>
  </si>
  <si>
    <t>Matt Cox</t>
  </si>
  <si>
    <t>Signed NTP</t>
  </si>
  <si>
    <t>100%</t>
  </si>
  <si>
    <t>Building Material</t>
  </si>
  <si>
    <t>Asbestos</t>
  </si>
  <si>
    <t>(30) Private Work</t>
  </si>
  <si>
    <t>(907) 561-0125</t>
  </si>
  <si>
    <t>Shane Durand</t>
  </si>
  <si>
    <t>Environmental Cleanup</t>
  </si>
  <si>
    <t>Environmental Design</t>
  </si>
  <si>
    <t>Soil</t>
  </si>
  <si>
    <t>(12) Federal/ We are SUB to Sub of Prime (2nd TIER)</t>
  </si>
  <si>
    <t>Anchorage, AK</t>
  </si>
  <si>
    <t>Construction Oversight</t>
  </si>
  <si>
    <t>Consulting</t>
  </si>
  <si>
    <t>311 N. Sitka St.
Anchorage, AK 99501</t>
  </si>
  <si>
    <t>Civil Design</t>
  </si>
  <si>
    <t>(11) Federal/ We are DIRECT Sub to Prime (1st TIER)</t>
  </si>
  <si>
    <t>Scott Yaskus</t>
  </si>
  <si>
    <t>Metal Tanks</t>
  </si>
  <si>
    <t>(19) Federal/ We are 3rd TIER or Lower</t>
  </si>
  <si>
    <t>Lead</t>
  </si>
  <si>
    <t>ESA's and Audits</t>
  </si>
  <si>
    <t>Phase 1</t>
  </si>
  <si>
    <t>Verbal NTP</t>
  </si>
  <si>
    <t>Glenn Hasburgh</t>
  </si>
  <si>
    <t>Email NTP</t>
  </si>
  <si>
    <t>Anchorage</t>
  </si>
  <si>
    <t>CEI</t>
  </si>
  <si>
    <t>Tali Landau</t>
  </si>
  <si>
    <t>shaun.c@prismalaska.com</t>
  </si>
  <si>
    <t>Shaun Campbell</t>
  </si>
  <si>
    <t>(907) 267-1226</t>
  </si>
  <si>
    <t>(907) 267-1267</t>
  </si>
  <si>
    <t>Larry Beck</t>
  </si>
  <si>
    <t>17578</t>
  </si>
  <si>
    <t>800 West Evergreen Ave Suite 100
Palmer AK 99645-6539</t>
  </si>
  <si>
    <t>Ship Creek Spill</t>
  </si>
  <si>
    <t>USDA / NRCS AK State Office</t>
  </si>
  <si>
    <t>(907) 761-7744</t>
  </si>
  <si>
    <t>(907) 761-7790</t>
  </si>
  <si>
    <t>Ryan Lorimer</t>
  </si>
  <si>
    <t>GS-10F-0308T</t>
  </si>
  <si>
    <t>7 /11/13</t>
  </si>
  <si>
    <t>8 /30/13</t>
  </si>
  <si>
    <t>319 Ship Creek Site Anchorage AK</t>
  </si>
  <si>
    <t>(40) GSA Contract</t>
  </si>
  <si>
    <t>Bruce Linton</t>
  </si>
  <si>
    <t>Air</t>
  </si>
  <si>
    <t>(907) 561-0178</t>
  </si>
  <si>
    <t>Mold</t>
  </si>
  <si>
    <t>(21) State/Local Govmt/ We are DIRECT Sub to Prime (1st TIER)</t>
  </si>
  <si>
    <t>Perform HBMS for Demolition</t>
  </si>
  <si>
    <t>311 N. Sitka Street
Anchorage, AK 99501</t>
  </si>
  <si>
    <t>Homer Electric Association, Inc.</t>
  </si>
  <si>
    <t>(907) 398-7817</t>
  </si>
  <si>
    <t>(907) 357-1431</t>
  </si>
  <si>
    <t>HBMS</t>
  </si>
  <si>
    <t>Glenn Gellert</t>
  </si>
  <si>
    <t>Sean Holland</t>
  </si>
  <si>
    <t>Ft. Wainwright, Alaska</t>
  </si>
  <si>
    <t>Clifford Tubbs</t>
  </si>
  <si>
    <t>Soil, Water</t>
  </si>
  <si>
    <t>IH/Safety</t>
  </si>
  <si>
    <t>scott.y@prismalaska.com</t>
  </si>
  <si>
    <t>(22) State/Local Govmt/ We are SUB to Sub of Prime (2nd TIER)</t>
  </si>
  <si>
    <t>311 N Sitka Street
Anchorage, AK 99501</t>
  </si>
  <si>
    <t>Signed Proposal</t>
  </si>
  <si>
    <t>Aleutian Housing Authority</t>
  </si>
  <si>
    <t>(907) 388-2361</t>
  </si>
  <si>
    <t>Dale Erickson</t>
  </si>
  <si>
    <t>Ken Martin</t>
  </si>
  <si>
    <t>Varies</t>
  </si>
  <si>
    <t>17674</t>
  </si>
  <si>
    <t>1-7472</t>
  </si>
  <si>
    <t>CRS Monofill Support</t>
  </si>
  <si>
    <t>Central Recycling Service, Inc.</t>
  </si>
  <si>
    <t>(907) 748-7400</t>
  </si>
  <si>
    <t>01/02/15</t>
  </si>
  <si>
    <t>12/31/20</t>
  </si>
  <si>
    <t>Birchwood, Salcha, Alaska</t>
  </si>
  <si>
    <t>Provide consulting services as requested</t>
  </si>
  <si>
    <t>17675</t>
  </si>
  <si>
    <t>CMS Monofill Support</t>
  </si>
  <si>
    <t>Central Monofill Services, Inc.</t>
  </si>
  <si>
    <t>Provide consulring services as requested</t>
  </si>
  <si>
    <t>17678</t>
  </si>
  <si>
    <t>Nick Kuhlmann</t>
  </si>
  <si>
    <t>Verbal CEI Job#13705</t>
  </si>
  <si>
    <t>02/13/15</t>
  </si>
  <si>
    <t>06/30/15</t>
  </si>
  <si>
    <t>Develop and manage SWPPP for progect</t>
  </si>
  <si>
    <t>RurAL CAP</t>
  </si>
  <si>
    <t>(907) 561-7780</t>
  </si>
  <si>
    <t>Terence Chang</t>
  </si>
  <si>
    <t>Jack White Real Estate</t>
  </si>
  <si>
    <t>dbates@jackwhite.com</t>
  </si>
  <si>
    <t>Shayla Marshall</t>
  </si>
  <si>
    <t>17697</t>
  </si>
  <si>
    <t>Verbal Direction per task</t>
  </si>
  <si>
    <t>05/05/15</t>
  </si>
  <si>
    <t>Provide services as requested for development of property</t>
  </si>
  <si>
    <t>Verbal</t>
  </si>
  <si>
    <t>NeighborWorks Alaska</t>
  </si>
  <si>
    <t>Matthew Benedetti</t>
  </si>
  <si>
    <t>First National Bank</t>
  </si>
  <si>
    <t>(907) 777-3209</t>
  </si>
  <si>
    <t>(907) 777-3226</t>
  </si>
  <si>
    <t>Emmy Turner</t>
  </si>
  <si>
    <t>Other TSCA</t>
  </si>
  <si>
    <t>120</t>
  </si>
  <si>
    <t>CEI (FHR)</t>
  </si>
  <si>
    <t>shane@cei-alaska.com</t>
  </si>
  <si>
    <t>No</t>
  </si>
  <si>
    <t>17740</t>
  </si>
  <si>
    <t>N/A</t>
  </si>
  <si>
    <t>XRF Testing (RRP)</t>
  </si>
  <si>
    <t>Pre-pay Clients</t>
  </si>
  <si>
    <t>Pre-pay</t>
  </si>
  <si>
    <t>01/01/16</t>
  </si>
  <si>
    <t>12/31/16</t>
  </si>
  <si>
    <t>Conduct Limited XRF Testing for various clients</t>
  </si>
  <si>
    <t>17742</t>
  </si>
  <si>
    <t>311 N. Sitka Str
Anchorage, AK 99501</t>
  </si>
  <si>
    <t>Santa Susana Cleanup</t>
  </si>
  <si>
    <t>CEI (FRP)</t>
  </si>
  <si>
    <t>Verbal CEI job #W912DY-11-D-0014 T.O. #0018</t>
  </si>
  <si>
    <t>12/07/15</t>
  </si>
  <si>
    <t>110</t>
  </si>
  <si>
    <t>Santa Susana Field Laboratory, California</t>
  </si>
  <si>
    <t>Review Work Plan and other consulting as requested</t>
  </si>
  <si>
    <t>12/31/17</t>
  </si>
  <si>
    <t>glenn.gellert@gmail.com</t>
  </si>
  <si>
    <t>SWPPP</t>
  </si>
  <si>
    <t>(907) 563-3788</t>
  </si>
  <si>
    <t>(907) 563-2742</t>
  </si>
  <si>
    <t>lbeck@blm.gov</t>
  </si>
  <si>
    <t>111%</t>
  </si>
  <si>
    <t>PO Box 42121
Portland, OR 97242</t>
  </si>
  <si>
    <t>(503) 797-3512</t>
  </si>
  <si>
    <t>(503) 797-5623</t>
  </si>
  <si>
    <t>daniel.hermann@fredmeyer.com</t>
  </si>
  <si>
    <t>17760</t>
  </si>
  <si>
    <t>Central Monofill Services</t>
  </si>
  <si>
    <t>Email 3/25/16 CMS#60001</t>
  </si>
  <si>
    <t>03/26/16</t>
  </si>
  <si>
    <t>Clear Alaska</t>
  </si>
  <si>
    <t>Soil+ Water</t>
  </si>
  <si>
    <t>Assist with permit for landfill operations on ARRC Clear Reserve</t>
  </si>
  <si>
    <t>(503) 228-0190</t>
  </si>
  <si>
    <t>Michael Mehl</t>
  </si>
  <si>
    <t>Swell, LLC</t>
  </si>
  <si>
    <t>shannonf@searhc.org</t>
  </si>
  <si>
    <t>06/30/17</t>
  </si>
  <si>
    <t>1821 Gambell Street
Anchorage, AK 99501</t>
  </si>
  <si>
    <t>17773</t>
  </si>
  <si>
    <t>4600 DeBarr Road, Suite 200
Anchorage, AK 99508</t>
  </si>
  <si>
    <t>3506</t>
  </si>
  <si>
    <t>10 Villasge SPCC</t>
  </si>
  <si>
    <t>Eagle Eye Electric. Inc</t>
  </si>
  <si>
    <t>Nick Kuhkmann</t>
  </si>
  <si>
    <t>W91ZRV-15-C-0010/EEE1145018-EMI</t>
  </si>
  <si>
    <t>05/27/16</t>
  </si>
  <si>
    <t>10 Villages in Alaska</t>
  </si>
  <si>
    <t>Update SPCC Plans after Modifications by Eagle Eye Electric</t>
  </si>
  <si>
    <t>06/02/16</t>
  </si>
  <si>
    <t>07/15/16</t>
  </si>
  <si>
    <t>130%</t>
  </si>
  <si>
    <t>17776</t>
  </si>
  <si>
    <t>529 W 19th Ave
Anchorage, AK 99503</t>
  </si>
  <si>
    <t>3576</t>
  </si>
  <si>
    <t>Chester CK Stabilization</t>
  </si>
  <si>
    <t>Carmen Gutierrez</t>
  </si>
  <si>
    <t>(907) 301-6650</t>
  </si>
  <si>
    <t>ave2cg@gmail.com</t>
  </si>
  <si>
    <t>132%</t>
  </si>
  <si>
    <t>529 W 19th Ave, Anchorage, AK</t>
  </si>
  <si>
    <t>Develop Plan and Permitting for Bank Stabilization</t>
  </si>
  <si>
    <t>Phase 3</t>
  </si>
  <si>
    <t>17779</t>
  </si>
  <si>
    <t>311 N Sitka Str
Anchorage, AK 99501</t>
  </si>
  <si>
    <t>3594</t>
  </si>
  <si>
    <t>Taxiway R&amp;T</t>
  </si>
  <si>
    <t>CEI (Granite)</t>
  </si>
  <si>
    <t>ben.becker@gcinc.com</t>
  </si>
  <si>
    <t>Shane Durand (Ben Becker, Granite)</t>
  </si>
  <si>
    <t>e-mail 6/15/16, WA 627413</t>
  </si>
  <si>
    <t>06/14/16</t>
  </si>
  <si>
    <t>TSAIA Anchorage, AK</t>
  </si>
  <si>
    <t>Write Plans and Report plus be on call to provide field screening as needed.</t>
  </si>
  <si>
    <t>3581</t>
  </si>
  <si>
    <t>(907) 444-3479</t>
  </si>
  <si>
    <t>03/31/17</t>
  </si>
  <si>
    <t>17781</t>
  </si>
  <si>
    <t>311 N Sitka St
Anchorage, AK 99501</t>
  </si>
  <si>
    <t>3543</t>
  </si>
  <si>
    <t>CEI Job #13847</t>
  </si>
  <si>
    <t>06/28/16</t>
  </si>
  <si>
    <t>62%</t>
  </si>
  <si>
    <t>MP 18.5 Kenai Spur Hwy, Kenai, AK</t>
  </si>
  <si>
    <t>Advance Soil boring+/or monitoring wells to delineate extent of contamination</t>
  </si>
  <si>
    <t>17786</t>
  </si>
  <si>
    <t>222 Tongass Dr
Stika AK 99835</t>
  </si>
  <si>
    <t>3547</t>
  </si>
  <si>
    <t>SEAR HC</t>
  </si>
  <si>
    <t>(907) 738-9935</t>
  </si>
  <si>
    <t>Shannon Frietas</t>
  </si>
  <si>
    <t>7/11/16 email NTP</t>
  </si>
  <si>
    <t>11/30/16</t>
  </si>
  <si>
    <t>Stika AK</t>
  </si>
  <si>
    <t>17787</t>
  </si>
  <si>
    <t>2929 NW 31st Ave
Portland OR 97210</t>
  </si>
  <si>
    <t>3608</t>
  </si>
  <si>
    <t>Tri Metal Cleanup</t>
  </si>
  <si>
    <t>MFCP</t>
  </si>
  <si>
    <t>mmehl@mfcpinc.com</t>
  </si>
  <si>
    <t>7/15/16 Email NTP</t>
  </si>
  <si>
    <t>09/30/16</t>
  </si>
  <si>
    <t>Wasilla AK</t>
  </si>
  <si>
    <t>Direct and oversee cleanup of stains on property at 1200 Hay Street</t>
  </si>
  <si>
    <t>10/31/16</t>
  </si>
  <si>
    <t>11/15/16</t>
  </si>
  <si>
    <t>17810</t>
  </si>
  <si>
    <t>615 Monroe Street
Fairbanks, AK 99701</t>
  </si>
  <si>
    <t>3625</t>
  </si>
  <si>
    <t>3 yr AHERA + TNG Monroe</t>
  </si>
  <si>
    <t>Catholic Schools of Fairbanks</t>
  </si>
  <si>
    <t>jamesdoogan@gmail.com</t>
  </si>
  <si>
    <t>James Doogan</t>
  </si>
  <si>
    <t>9/26/16 NTP signed</t>
  </si>
  <si>
    <t>09/27/16</t>
  </si>
  <si>
    <t>Monroe High School, Fairbanks, AK</t>
  </si>
  <si>
    <t>Conduct 3 yr AHERA Re-inspection and provide refresher training</t>
  </si>
  <si>
    <t>mbenedetti@nwalaska.org</t>
  </si>
  <si>
    <t>17812</t>
  </si>
  <si>
    <t>3940 Arctic Blvd, Ste. 300
Anchorage AK 99503</t>
  </si>
  <si>
    <t>3638</t>
  </si>
  <si>
    <t>Teller HBMS + Abatement Design</t>
  </si>
  <si>
    <t>CRW Engineering Group, LLC</t>
  </si>
  <si>
    <t>(907) 646-5621</t>
  </si>
  <si>
    <t>Karl Hulse</t>
  </si>
  <si>
    <t>Email NTP 10/3/16</t>
  </si>
  <si>
    <t>10/03/16</t>
  </si>
  <si>
    <t>Teller Alaska</t>
  </si>
  <si>
    <t>Per Signed NTP</t>
  </si>
  <si>
    <t>17816</t>
  </si>
  <si>
    <t>2350 Balsam Dr.
Boulder, CO 80304</t>
  </si>
  <si>
    <t>3610</t>
  </si>
  <si>
    <t>Merril Fld UST #1655</t>
  </si>
  <si>
    <t>Aviation Fuel Services, Inc.</t>
  </si>
  <si>
    <t>(303) 317-3240</t>
  </si>
  <si>
    <t>wfgoeltz@comcast.net</t>
  </si>
  <si>
    <t>Bill Goeltz/President</t>
  </si>
  <si>
    <t>Verbal NTP 10/13/16</t>
  </si>
  <si>
    <t>10/13/16</t>
  </si>
  <si>
    <t>12/20/16</t>
  </si>
  <si>
    <t>Merril Field, Anchorage, AK</t>
  </si>
  <si>
    <t>Complete UST site assessment per 18 AAC 78.090</t>
  </si>
  <si>
    <t>17817</t>
  </si>
  <si>
    <t>8800 Glacier Highway #228
Juneau, AK 99801</t>
  </si>
  <si>
    <t>3623</t>
  </si>
  <si>
    <t>Pacific Waste Phase I</t>
  </si>
  <si>
    <t>Pacific Waste</t>
  </si>
  <si>
    <t>jhenrikson@akpacific.com</t>
  </si>
  <si>
    <t>Jeff Henrikson</t>
  </si>
  <si>
    <t>10/14/16 NTP</t>
  </si>
  <si>
    <t>10/17/16</t>
  </si>
  <si>
    <t>Healy, Nome, and Dutch Harbor, Alaska</t>
  </si>
  <si>
    <t>Phase I + Limited Phase II ESA on properties includes reliance letter</t>
  </si>
  <si>
    <t>17818</t>
  </si>
  <si>
    <t>311 N Stka Street
Anchorage, AK 99501</t>
  </si>
  <si>
    <t>FHR Demo Consulting</t>
  </si>
  <si>
    <t>Verbal NTP 10/17/16</t>
  </si>
  <si>
    <t>North Pole, AK</t>
  </si>
  <si>
    <t>Provide Consulting and Safety Services as needed for Demolition of refinery</t>
  </si>
  <si>
    <t>01/20/17</t>
  </si>
  <si>
    <t>17824</t>
  </si>
  <si>
    <t>1120 Huffman Rd Ste 24-431
Anchorage, AK 99515</t>
  </si>
  <si>
    <t>3654</t>
  </si>
  <si>
    <t>Rescon Alaska</t>
  </si>
  <si>
    <t>zkirk@resconalaska.com</t>
  </si>
  <si>
    <t>Zach Kirk</t>
  </si>
  <si>
    <t>Email NTP 10/26/16</t>
  </si>
  <si>
    <t>10/26/16</t>
  </si>
  <si>
    <t>11/26/16</t>
  </si>
  <si>
    <t>1200 W Northern Lights Blvd , Anchorage, AK</t>
  </si>
  <si>
    <t>Provide Licensed UST worker</t>
  </si>
  <si>
    <t>17825</t>
  </si>
  <si>
    <t>2515 A Street
Anchorage, Alaska 99503</t>
  </si>
  <si>
    <t>3646</t>
  </si>
  <si>
    <t>W 29th Quarterly Groundwater Monitoring</t>
  </si>
  <si>
    <t>11/23/16</t>
  </si>
  <si>
    <t>12/11/17</t>
  </si>
  <si>
    <t>3102 West 29th Avenue, Anchorage, Alaska</t>
  </si>
  <si>
    <t>Perform Quarterly Groundwater Monitoring per attached scope of work.</t>
  </si>
  <si>
    <t>17826</t>
  </si>
  <si>
    <t>4400 104th Ave.
Anchorage, AK 99507</t>
  </si>
  <si>
    <t>3662</t>
  </si>
  <si>
    <t>Lester Lewis</t>
  </si>
  <si>
    <t>(907) 229-2205</t>
  </si>
  <si>
    <t>lesterlewis@mac.com</t>
  </si>
  <si>
    <t>131%</t>
  </si>
  <si>
    <t>4400 104th Ave., Anchorage, AK</t>
  </si>
  <si>
    <t>17827</t>
  </si>
  <si>
    <t>333 Willoughby Avenue, Suite 760
Juneau, AK 99801-1149</t>
  </si>
  <si>
    <t>3660</t>
  </si>
  <si>
    <t>Statewide Medical Waste Management Plan</t>
  </si>
  <si>
    <t>Department of Health &amp; Social Services</t>
  </si>
  <si>
    <t>(907) 465-5842</t>
  </si>
  <si>
    <t>susan.jabal@alaska.gov</t>
  </si>
  <si>
    <t>Susan Jabal</t>
  </si>
  <si>
    <t>Contract #0616-037</t>
  </si>
  <si>
    <t>12/07/16</t>
  </si>
  <si>
    <t>141</t>
  </si>
  <si>
    <t>Dillingham, Katzebue, Juneau, Fairbanks, Anchorage, Seward</t>
  </si>
  <si>
    <t>Develop a Statewide Medical Waste Management Plan for handling, transportation,  and management of Ebola Waste</t>
  </si>
  <si>
    <t>17828</t>
  </si>
  <si>
    <t>PO Box 100720	
Anchorage, AK 99510</t>
  </si>
  <si>
    <t>First National Bank Alaska</t>
  </si>
  <si>
    <t>(907) 777-3210</t>
  </si>
  <si>
    <t>Jeff Robinson</t>
  </si>
  <si>
    <t>12/16/16</t>
  </si>
  <si>
    <t>12/21/16</t>
  </si>
  <si>
    <t>187%</t>
  </si>
  <si>
    <t>1100 Muldoon Road FNB Branch</t>
  </si>
  <si>
    <t>Collect Samples of CT to be disturbed during Renovation</t>
  </si>
  <si>
    <t>17829</t>
  </si>
  <si>
    <t>P.O. Box 429
Sand Point, Alaska  99661</t>
  </si>
  <si>
    <t>3667</t>
  </si>
  <si>
    <t>AEBSD AHERA Re-Inspection</t>
  </si>
  <si>
    <t>Aleutians East Borough School District (AEBSD)</t>
  </si>
  <si>
    <t>(907) 383-5222</t>
  </si>
  <si>
    <t>dnielsenr@aebsd.org</t>
  </si>
  <si>
    <t>Dave Nielsen</t>
  </si>
  <si>
    <t>Signed NTP 1/20/17</t>
  </si>
  <si>
    <t>06/20/17</t>
  </si>
  <si>
    <t>AEBSD Schools</t>
  </si>
  <si>
    <t>Perform AHERA 3-Year Re-Inspections at Akutan, Snad Point, King Cove, Cold Bay and False Pass</t>
  </si>
  <si>
    <t>17830</t>
  </si>
  <si>
    <t>520 East 32nd Avenue
Anchorage, Alaska 99503</t>
  </si>
  <si>
    <t>3663</t>
  </si>
  <si>
    <t>AHA HBMS</t>
  </si>
  <si>
    <t>(907) 563-2143</t>
  </si>
  <si>
    <t>Kennedy Serr</t>
  </si>
  <si>
    <t>PSA 1/20/17 proj N15-070</t>
  </si>
  <si>
    <t>St. George</t>
  </si>
  <si>
    <t>Conduct HBMS and Clearance as need on 8 single family homes in St. George</t>
  </si>
  <si>
    <t>17831</t>
  </si>
  <si>
    <t>1131 E. International Airport Road
Anchorage, Alaska 99518</t>
  </si>
  <si>
    <t>API-Clinic HBMS</t>
  </si>
  <si>
    <t>Aleutian Pribilof Islands Association, Inc.</t>
  </si>
  <si>
    <t>(907) 227-9495</t>
  </si>
  <si>
    <t>jmataruko@apiai.org</t>
  </si>
  <si>
    <t>Jessica Mata Rukovishnikoff</t>
  </si>
  <si>
    <t>1/31/17/ PSA</t>
  </si>
  <si>
    <t>Conduct HBMS and Clearance as need  Health Clinic at St. George</t>
  </si>
  <si>
    <t>17832</t>
  </si>
  <si>
    <t>4040 B St #200, 
Anchorage, AK 99503</t>
  </si>
  <si>
    <t>3679</t>
  </si>
  <si>
    <t>Cornerstone RA Wipe Sampling</t>
  </si>
  <si>
    <t>Cornerstone General Contractors</t>
  </si>
  <si>
    <t>(907) 727-0519</t>
  </si>
  <si>
    <t>mcohen@cornerstonek.com</t>
  </si>
  <si>
    <t>Mike Cohen</t>
  </si>
  <si>
    <t>Signed NTP 1/25/17</t>
  </si>
  <si>
    <t>01/25/17</t>
  </si>
  <si>
    <t>01/27/17</t>
  </si>
  <si>
    <t>Gladys Wood Elementary School, Anchorage, AK</t>
  </si>
  <si>
    <t>Provide Limited Lead-Dust Inspection</t>
  </si>
  <si>
    <t>17833</t>
  </si>
  <si>
    <t>2801 Debarr Road,
Anchorage, AK 99508</t>
  </si>
  <si>
    <t>3681</t>
  </si>
  <si>
    <t>AK REG Mold Sampling</t>
  </si>
  <si>
    <t>Alaska Regional Hospital</t>
  </si>
  <si>
    <t>(907) 231-9504</t>
  </si>
  <si>
    <t>(907) 264-1090</t>
  </si>
  <si>
    <t>Jason Reem</t>
  </si>
  <si>
    <t>Verbal NTP via Gawain Brumfield</t>
  </si>
  <si>
    <t>01/30/17</t>
  </si>
  <si>
    <t>02/28/17</t>
  </si>
  <si>
    <t>Alaska Regional Kitchen Area, Anchorage, AK</t>
  </si>
  <si>
    <t>Provide Limited Mold Inspection</t>
  </si>
  <si>
    <t>17834</t>
  </si>
  <si>
    <t>AK REG EMI Consulting</t>
  </si>
  <si>
    <t>CEI -Tali</t>
  </si>
  <si>
    <t>(907) 501-0123</t>
  </si>
  <si>
    <t>Jason Reem - 2319504</t>
  </si>
  <si>
    <t>Verbal NTP - Tali/Jason/Garmain</t>
  </si>
  <si>
    <t>02/03/17</t>
  </si>
  <si>
    <t>12/13/17</t>
  </si>
  <si>
    <t>Alaska Regional Hospital 12801 Debarr Road</t>
  </si>
  <si>
    <t>Air, Building Materials</t>
  </si>
  <si>
    <t>Lead, Mold</t>
  </si>
  <si>
    <t>Conduct Inspection and Sampling as needed for Renovation</t>
  </si>
  <si>
    <t>17835</t>
  </si>
  <si>
    <t>4700 BLM Road
Anchorage, AK 99507</t>
  </si>
  <si>
    <t>3685</t>
  </si>
  <si>
    <t>BLM Unakleeet Mold Assessment</t>
  </si>
  <si>
    <t>BLM
Anchorage Field Office</t>
  </si>
  <si>
    <t>Signed proposal 2/24/17</t>
  </si>
  <si>
    <t>02/24/17</t>
  </si>
  <si>
    <t>05/01/17</t>
  </si>
  <si>
    <t>Unakleeet, AK</t>
  </si>
  <si>
    <t>Conduct Mold Assessment at BLM's Storage Garage</t>
  </si>
  <si>
    <t>17836</t>
  </si>
  <si>
    <t>311 N Sitka Street	
Anchorage, AK 99501</t>
  </si>
  <si>
    <t>3668</t>
  </si>
  <si>
    <t>CEI 
# 29701</t>
  </si>
  <si>
    <t>Shane Durand/Ron Baldridge</t>
  </si>
  <si>
    <t>Email NTP 3/2/17</t>
  </si>
  <si>
    <t>03/02/17</t>
  </si>
  <si>
    <t>07/30/18</t>
  </si>
  <si>
    <t>Ventura Co, California</t>
  </si>
  <si>
    <t>Review Work Plan for Structural OSHA + EM385 1-1- Requirement for Demo and other Services as needed</t>
  </si>
  <si>
    <t>17837</t>
  </si>
  <si>
    <t>3689</t>
  </si>
  <si>
    <t>Stuart Jacques/Ray D.</t>
  </si>
  <si>
    <t>Verbal NTP 3/3/7</t>
  </si>
  <si>
    <t>03/06/17</t>
  </si>
  <si>
    <t>Air, Building Material</t>
  </si>
  <si>
    <t>Develop sampling plan and collect sample of floor after removal of red paint</t>
  </si>
  <si>
    <t>17838</t>
  </si>
  <si>
    <t>1113 W. Fireweed Lane; Suite 202
Anchorage, AK 99503</t>
  </si>
  <si>
    <t>3690</t>
  </si>
  <si>
    <t>Signed NTP 3/7/17</t>
  </si>
  <si>
    <t>03/07/17</t>
  </si>
  <si>
    <t>03/24/17</t>
  </si>
  <si>
    <t>1223 Mill Bay Road, Kodiak, Alaska</t>
  </si>
  <si>
    <t>Other</t>
  </si>
  <si>
    <t>Compliance</t>
  </si>
  <si>
    <t>Perform USDA Environmental  Compliance Review</t>
  </si>
  <si>
    <t>17839</t>
  </si>
  <si>
    <t>9235 Katy Freeway, Suite 140
Houston, TX 77024</t>
  </si>
  <si>
    <t>3691</t>
  </si>
  <si>
    <t>Summit Phase I ESAs</t>
  </si>
  <si>
    <t>Summit ESP, LLC</t>
  </si>
  <si>
    <t>(832) 804-9960</t>
  </si>
  <si>
    <t>(832) 831-1919</t>
  </si>
  <si>
    <t>tgottschalk@summitesp.com</t>
  </si>
  <si>
    <t>Tom Gottschalk</t>
  </si>
  <si>
    <t>Signed proposal</t>
  </si>
  <si>
    <t>03/09/17</t>
  </si>
  <si>
    <t>04/14/17</t>
  </si>
  <si>
    <t>121%</t>
  </si>
  <si>
    <t>Deadhorse and Kenai, Alaska</t>
  </si>
  <si>
    <t>NA</t>
  </si>
  <si>
    <t>Conduct Phase I ESAs for 500 Airport, Deadhorse and 608 Bridge Access Rd., Kenai</t>
  </si>
  <si>
    <t>17840</t>
  </si>
  <si>
    <t>3694</t>
  </si>
  <si>
    <t>FNB Gambell  St. Office Mold</t>
  </si>
  <si>
    <t>Verbal NTP 3/24/17</t>
  </si>
  <si>
    <t>112</t>
  </si>
  <si>
    <t>FNB Gambell  St. Office</t>
  </si>
  <si>
    <t>Perform Routine Mold Sampling</t>
  </si>
  <si>
    <t>17841</t>
  </si>
  <si>
    <t>PO Box 90
Kwigillingok, AK 99622</t>
  </si>
  <si>
    <t>3686</t>
  </si>
  <si>
    <t>Kwigillingok Pipeline Spill Site Characterization</t>
  </si>
  <si>
    <t>Native Village of Kwigillingok</t>
  </si>
  <si>
    <t>(907) 588-8117</t>
  </si>
  <si>
    <t>(907) 588-8429</t>
  </si>
  <si>
    <t>kwkaccounting@yahoo.com</t>
  </si>
  <si>
    <t>Darrel John</t>
  </si>
  <si>
    <t>03/29/17</t>
  </si>
  <si>
    <t>10/31/17</t>
  </si>
  <si>
    <t>Pipeline Area, Kwigillingok, AK</t>
  </si>
  <si>
    <t>Phase II  - III ESA</t>
  </si>
  <si>
    <t>Conduct soil and water sampling in area of pipline release.</t>
  </si>
  <si>
    <t>17842</t>
  </si>
  <si>
    <t>Central Environmental Inc.</t>
  </si>
  <si>
    <t>aleb@crs-alaska.com</t>
  </si>
  <si>
    <t>Caleb Moffit</t>
  </si>
  <si>
    <t>05/12/17</t>
  </si>
  <si>
    <t>598 W. Northern Lights Blvd., Anchorage, AK</t>
  </si>
  <si>
    <t>Develop Type II SWPPP for Project</t>
  </si>
  <si>
    <t>17843</t>
  </si>
  <si>
    <t>PO Box 1081
Wrangell, AK 99929</t>
  </si>
  <si>
    <t>3684</t>
  </si>
  <si>
    <t>Wrangell Remedial Investigation</t>
  </si>
  <si>
    <t>Wrangell Medical Center</t>
  </si>
  <si>
    <t>jim.holder@wrangellmedical.org</t>
  </si>
  <si>
    <t>Jim Holder</t>
  </si>
  <si>
    <t>Email NTP 4/3/17</t>
  </si>
  <si>
    <t>04/03/17</t>
  </si>
  <si>
    <t>07/03/17</t>
  </si>
  <si>
    <t>118%</t>
  </si>
  <si>
    <t>Wrangell, Alaska</t>
  </si>
  <si>
    <t>Site Characterization/ Remedial Investigation</t>
  </si>
  <si>
    <t>17844</t>
  </si>
  <si>
    <t>PO Box 60204
Fairbanks, Alaska 99706</t>
  </si>
  <si>
    <t>3680</t>
  </si>
  <si>
    <t>Chernofski Harbor SI</t>
  </si>
  <si>
    <t>Tanana Commercial Company, LLC</t>
  </si>
  <si>
    <t>(907) 451-3131</t>
  </si>
  <si>
    <t>dale@tananacommercial.com</t>
  </si>
  <si>
    <t>03/08/18</t>
  </si>
  <si>
    <t>Chernofski Harbor, Uralaska Island, AK</t>
  </si>
  <si>
    <t>Phase 2 + 3 ESA</t>
  </si>
  <si>
    <t>PCB, POL</t>
  </si>
  <si>
    <t>RCRA</t>
  </si>
  <si>
    <t>Develop Plans, conduct site investigation, reporting + chemical data review for FUNS site. Oprional tasks include an archaelogical survey + additional sample analysis.</t>
  </si>
  <si>
    <t>17845</t>
  </si>
  <si>
    <t>Fred Meyer Fuel Stop #656 Well Decom.</t>
  </si>
  <si>
    <t>Fred Meyer Stores and Quality Foods
NW Region E</t>
  </si>
  <si>
    <t>Daniel Hermann</t>
  </si>
  <si>
    <t>Email NTP 4/7/17</t>
  </si>
  <si>
    <t>04/07/17</t>
  </si>
  <si>
    <t>2300 Abbott Road, Anchorage, AK</t>
  </si>
  <si>
    <t>Decommissioning 2 grounwater monitoring wells.</t>
  </si>
  <si>
    <t>17846</t>
  </si>
  <si>
    <t>PO Box 52
Dillingham, AK 99576</t>
  </si>
  <si>
    <t>3696</t>
  </si>
  <si>
    <t>C&amp;L Tesoro Landfarm POL Screening</t>
  </si>
  <si>
    <t>keggie@bbedc.com</t>
  </si>
  <si>
    <t>Keggie Tubbs</t>
  </si>
  <si>
    <t>Signed NTP 04/10/17</t>
  </si>
  <si>
    <t>04/10/17</t>
  </si>
  <si>
    <t>12/01/17</t>
  </si>
  <si>
    <t>Dillingham, Alaska</t>
  </si>
  <si>
    <t>LandFarm/Landspred</t>
  </si>
  <si>
    <t>Develop a work plan to screen and sample soils from landspread area and farm the native ground surface</t>
  </si>
  <si>
    <t>17847</t>
  </si>
  <si>
    <t>3301 C St., Suite 209
Anchorage, AK 99503</t>
  </si>
  <si>
    <t>3673</t>
  </si>
  <si>
    <t>Alaska Pacific Environmental Services, Nome LLC</t>
  </si>
  <si>
    <t>(907) 780-7800</t>
  </si>
  <si>
    <t>Jhenrikson@akpacific.com</t>
  </si>
  <si>
    <t>4/29/17</t>
  </si>
  <si>
    <t>04/26/17</t>
  </si>
  <si>
    <t>120 E 1st Ave., Nome, AK</t>
  </si>
  <si>
    <t>Develop work plan to address REC found on Phase 1 and characterize the soil on site per 1/20/17 proposal</t>
  </si>
  <si>
    <t>17848</t>
  </si>
  <si>
    <t>731 E 8th Ave.
Anchorage, AK 99501</t>
  </si>
  <si>
    <t>RurAL CAP HUD LBP</t>
  </si>
  <si>
    <t>Curtis Ecklund</t>
  </si>
  <si>
    <t>#CP/588</t>
  </si>
  <si>
    <t>05/04/17</t>
  </si>
  <si>
    <t>03/31/18</t>
  </si>
  <si>
    <t>Perform Lead evaluation and clearance testing for up to 10 mobile homes in Anchorage</t>
  </si>
  <si>
    <t>17849</t>
  </si>
  <si>
    <t>JBER CHPP Demo</t>
  </si>
  <si>
    <t>Stuart Jacques</t>
  </si>
  <si>
    <t>Verbal NTP 5//17</t>
  </si>
  <si>
    <t>10/30/18</t>
  </si>
  <si>
    <t>JBER, Anchorage, AK</t>
  </si>
  <si>
    <t>Asbestos, Lead, Mold</t>
  </si>
  <si>
    <t>PCB, Other</t>
  </si>
  <si>
    <t>Provide consulting services as needed to include PCB Work Plan, sampling and other as directed</t>
  </si>
  <si>
    <t>17850</t>
  </si>
  <si>
    <t>222 Tongass Drive
Sitka, AK 99835</t>
  </si>
  <si>
    <t>3688</t>
  </si>
  <si>
    <t>SEARHC Bldgs 219, 221, 223, 224, 225 HBMS</t>
  </si>
  <si>
    <t>Southeast Alaska Regional Health Consortium</t>
  </si>
  <si>
    <t>Email: gmcint@searhc.org</t>
  </si>
  <si>
    <t>Greg McIntire</t>
  </si>
  <si>
    <t>05/09/17</t>
  </si>
  <si>
    <t>219, 221, 223, 224, 225 Tongass Dr., Sitka,  AK</t>
  </si>
  <si>
    <t>Asbestos, Lead</t>
  </si>
  <si>
    <t>PCB, radon</t>
  </si>
  <si>
    <t>Perform HBMS to include Radon on 5 Bldgs</t>
  </si>
  <si>
    <t>17851</t>
  </si>
  <si>
    <t>445 N Pittman Road, Suite B
Wasilla, AK 99623</t>
  </si>
  <si>
    <t>3704</t>
  </si>
  <si>
    <t>Healy Phase I ESA Three Bears</t>
  </si>
  <si>
    <t>Three Bears Alaska Inc.</t>
  </si>
  <si>
    <t>(907) 357-4311</t>
  </si>
  <si>
    <t>(307) 357-4312</t>
  </si>
  <si>
    <t>steve@threebearsalaska.com</t>
  </si>
  <si>
    <t>Steve Miesop</t>
  </si>
  <si>
    <t>Signed NTP 5/11/17</t>
  </si>
  <si>
    <t>05/11/17</t>
  </si>
  <si>
    <t>05/30/17</t>
  </si>
  <si>
    <t>Healy, AK
Alaska State Land Survey No. 94-4, according to plot cited May 12, 1995 as plat number 95-12, records of the Nenana Recording District, Fourth Judicial District, State of Alaska</t>
  </si>
  <si>
    <t>Phase 1 ESA</t>
  </si>
  <si>
    <t>Phase 1 ESA of Alaska State Land Survey No. 94-4, according to plot cited May 12, 1995 as plat number 95-12, records of the Nenana Recording District, Fourth Judicial District, State of Alaska</t>
  </si>
  <si>
    <t>17852</t>
  </si>
  <si>
    <t>6151 A St. 99518 "Old address before 8-15-17 2225 E 79th Avenue
Anchorage, AK 99507</t>
  </si>
  <si>
    <t>3699</t>
  </si>
  <si>
    <t>Fuel Release Cleanup and Characterization</t>
  </si>
  <si>
    <t>American Landscaping</t>
  </si>
  <si>
    <t>(907) 268-0015</t>
  </si>
  <si>
    <t>AmericanLand@alaska.net</t>
  </si>
  <si>
    <t>Glenn E. Ball</t>
  </si>
  <si>
    <t>05/22/17</t>
  </si>
  <si>
    <t>08/30/17</t>
  </si>
  <si>
    <t>2225 E 79th Avenue, Anchorage, AK</t>
  </si>
  <si>
    <t>Develop work plan, collect soil samples from excavation, and provide report associated with diesel spill.</t>
  </si>
  <si>
    <t>17853</t>
  </si>
  <si>
    <t>3801 Centerpoint Drive, Suite 200
Anchorage, AK 99503</t>
  </si>
  <si>
    <t>3707</t>
  </si>
  <si>
    <t>Riviera Terrace Mobile Home Demo Survey</t>
  </si>
  <si>
    <t>(907) 762-3199</t>
  </si>
  <si>
    <t>Dorthy Bates</t>
  </si>
  <si>
    <t>Signed NTP 5/26/17</t>
  </si>
  <si>
    <t>Riviera Terrace Mobile Home Park, Anchorage, AK</t>
  </si>
  <si>
    <t>Conduct asbestos building material survey on 3 mobile home units for their demolition.</t>
  </si>
  <si>
    <t>17854</t>
  </si>
  <si>
    <t>PO Box 74593
Fairbanks, AK 99707</t>
  </si>
  <si>
    <t>3711</t>
  </si>
  <si>
    <t>DeWilde Phase 1 ESA Review</t>
  </si>
  <si>
    <t>Sterling DeWilde</t>
  </si>
  <si>
    <t>(907) 371-0478</t>
  </si>
  <si>
    <t>sterlingdewilde22@gmail.com</t>
  </si>
  <si>
    <t>Signed NTP 6/2/17</t>
  </si>
  <si>
    <t>06/02/17</t>
  </si>
  <si>
    <t>Lots 11C and 11D of Block 1, Metro Industrial Park. Fairbanks, AK</t>
  </si>
  <si>
    <t>Review compiled ESA data in report format.</t>
  </si>
  <si>
    <t>17855</t>
  </si>
  <si>
    <t>100 Front Street,
Tanana, AK 99777</t>
  </si>
  <si>
    <t>3698</t>
  </si>
  <si>
    <t>HIS/BIA Pipeline Oil Spill</t>
  </si>
  <si>
    <t>TCC/EMI LLC JV</t>
  </si>
  <si>
    <t>(907) 451-6161</t>
  </si>
  <si>
    <t>6/8/17 Prof Srvcs Agreement w/Maniilaq</t>
  </si>
  <si>
    <t>6 /8 /17</t>
  </si>
  <si>
    <t>9 /30/18</t>
  </si>
  <si>
    <t>Tracts 4 and 5, USS 2083, Kotzebue, AK</t>
  </si>
  <si>
    <t>Develop work plan for UST/despinser removal and demolition, test soils, remove contaminated soils, and conduct water monitoring.</t>
  </si>
  <si>
    <t>17856</t>
  </si>
  <si>
    <t>PO Box 24-0121
Anchorage, AK 99524</t>
  </si>
  <si>
    <t>3714</t>
  </si>
  <si>
    <t>Emmonak SRER Environmental Sampling</t>
  </si>
  <si>
    <t>Ridge Contracting, Inc.</t>
  </si>
  <si>
    <t>(907) 222-7518</t>
  </si>
  <si>
    <t>(907) 272-2290</t>
  </si>
  <si>
    <t>cory@ridgecontracting.org</t>
  </si>
  <si>
    <t>Cory Smith</t>
  </si>
  <si>
    <t>Signed proposal 6/13/17</t>
  </si>
  <si>
    <t>6 /13/17</t>
  </si>
  <si>
    <t>ADOT&amp;PF Airport Snow Removal Equipment Building, Emmonak, AK</t>
  </si>
  <si>
    <t>Revise work plan, collect soil samples from shallow test pits, and reporting</t>
  </si>
  <si>
    <t>17857</t>
  </si>
  <si>
    <t>P.O. Box 210636
Anchorage, AK 99521-0636</t>
  </si>
  <si>
    <t>3722</t>
  </si>
  <si>
    <t>Limited Phase II 125 Oklahoma</t>
  </si>
  <si>
    <t>Anchorage Community Seventh Day Adventist Church</t>
  </si>
  <si>
    <t>jenna@herorealtygroup.com</t>
  </si>
  <si>
    <t>Jenna Ranger</t>
  </si>
  <si>
    <t>email NTP 7-10-17</t>
  </si>
  <si>
    <t>07/10/17</t>
  </si>
  <si>
    <t>07/28/17</t>
  </si>
  <si>
    <t>125 Oklahoma Street, Anchorage, AK</t>
  </si>
  <si>
    <t>Conduct limited Phase II on vacant property that previously had shops and equipment stored.</t>
  </si>
  <si>
    <t>17858</t>
  </si>
  <si>
    <t>280 Airport Way, Kenai, AK 99611</t>
  </si>
  <si>
    <t>(907) 995-6176</t>
  </si>
  <si>
    <t>Blinton@homerelectric.com</t>
  </si>
  <si>
    <t>59246</t>
  </si>
  <si>
    <t>07/17/17</t>
  </si>
  <si>
    <t>12/30/17</t>
  </si>
  <si>
    <t>Multiple Locations, Kenai, AK</t>
  </si>
  <si>
    <t>Tanks</t>
  </si>
  <si>
    <t>Assist with updating SPCCs at Kenai, Bernice Lake, and new Soldotna site.</t>
  </si>
  <si>
    <t>17859</t>
  </si>
  <si>
    <t>3890 University Lake Drive. Suite 110
Anchoragek, AK 99503</t>
  </si>
  <si>
    <t>3726</t>
  </si>
  <si>
    <t>UAA Rm 113 Drywall</t>
  </si>
  <si>
    <t>UAA</t>
  </si>
  <si>
    <t>(907) 786-4918</t>
  </si>
  <si>
    <t>pbgarcia@alaska.edu</t>
  </si>
  <si>
    <t>Patricia Baum</t>
  </si>
  <si>
    <t>UAA Term Contract PA-#01 NTP 7/20/17</t>
  </si>
  <si>
    <t>07/21/17</t>
  </si>
  <si>
    <t>08/04/17</t>
  </si>
  <si>
    <t>UAA Campus, Anchorage, AK</t>
  </si>
  <si>
    <t>Collect samples for renovation in Room 113, Sally Monserud Hall, UAA</t>
  </si>
  <si>
    <t>17860</t>
  </si>
  <si>
    <t>3301 C Street, Suite 201</t>
  </si>
  <si>
    <t>Pacific Waste Healy Phase I and II</t>
  </si>
  <si>
    <t>Alaska Pacific Environmental Services Denali, LLC</t>
  </si>
  <si>
    <t>Signed Proposal 7/24/17</t>
  </si>
  <si>
    <t>07/24/17</t>
  </si>
  <si>
    <t>08/31/17</t>
  </si>
  <si>
    <t>Mile 249 Parks Highway, west side of the highway
Healy, Alaska</t>
  </si>
  <si>
    <t>Conduct a limited Phase II and update Phase I for the subject property.</t>
  </si>
  <si>
    <t>17861</t>
  </si>
  <si>
    <t>311 N. Sitka Street,
Anchorage, AK 99501</t>
  </si>
  <si>
    <t>3724</t>
  </si>
  <si>
    <t>KAPP Phase I</t>
  </si>
  <si>
    <t>Central Environmental, Inc.</t>
  </si>
  <si>
    <t>07/25/17</t>
  </si>
  <si>
    <t>08/08/17</t>
  </si>
  <si>
    <t>Knik Arm Power Plant, Ship Creek, Anchorage, AK</t>
  </si>
  <si>
    <t>Perform ASTM 1527 Phase I ESA</t>
  </si>
  <si>
    <t>17862</t>
  </si>
  <si>
    <t>PO Box 220670</t>
  </si>
  <si>
    <t>Waterson Construction</t>
  </si>
  <si>
    <t>(907) 786-8116</t>
  </si>
  <si>
    <t>bcarlson@wccak.com</t>
  </si>
  <si>
    <t>Brent Carlson</t>
  </si>
  <si>
    <t>Verbal NTP 7/26</t>
  </si>
  <si>
    <t>07/26/17</t>
  </si>
  <si>
    <t>08/26/17</t>
  </si>
  <si>
    <t>Corner of Ambassador Drive and Tudor Center Drive, Anchorage, AK</t>
  </si>
  <si>
    <t>Develop work plan, field screen and collect soil samples from excavation, and provide report associated with fuel spill.</t>
  </si>
  <si>
    <t>17863</t>
  </si>
  <si>
    <t>PO Box 60204, Fairbanks, AK 99706</t>
  </si>
  <si>
    <t>3716</t>
  </si>
  <si>
    <t>DRS Radio Towers EA</t>
  </si>
  <si>
    <t>TC-EM JV</t>
  </si>
  <si>
    <t>JFR-000081</t>
  </si>
  <si>
    <t>07/27/18</t>
  </si>
  <si>
    <t>4 remote locations in western Alaska
Tanana, Alaska</t>
  </si>
  <si>
    <t>Prepare environmental assessments for 4 radio relay towers; conduct site visit for one of the 4.</t>
  </si>
  <si>
    <t>17864</t>
  </si>
  <si>
    <t>949 E 36th</t>
  </si>
  <si>
    <t>3731</t>
  </si>
  <si>
    <t>CH2M</t>
  </si>
  <si>
    <t>(801) 558-6032</t>
  </si>
  <si>
    <t>corey.schwabenlander@ch2m.com</t>
  </si>
  <si>
    <t>Corey Schwabenlander</t>
  </si>
  <si>
    <t>Signed proposal 8/1</t>
  </si>
  <si>
    <t>08/01/17</t>
  </si>
  <si>
    <t>08/14/17</t>
  </si>
  <si>
    <t>Circle Drive, JBER, Anchorage, AK</t>
  </si>
  <si>
    <t>Remove and dispose of mold contaminated debris</t>
  </si>
  <si>
    <t>17865</t>
  </si>
  <si>
    <t>3890 Univetsity Lake Dr, Suite 16
university Lake Drive #110, Anchorage, AK 99508</t>
  </si>
  <si>
    <t>3730</t>
  </si>
  <si>
    <t>UAA Residential Campus HazMat Survey</t>
  </si>
  <si>
    <t>UAA Facilities Planning and Construction</t>
  </si>
  <si>
    <t>(907) 786-4904</t>
  </si>
  <si>
    <t>(907) 786-4901</t>
  </si>
  <si>
    <t>kreynolds@alaska.edu</t>
  </si>
  <si>
    <t>Kristin Reynolds</t>
  </si>
  <si>
    <t>UAA Term Contract PA-#02 NTP 8/10/17</t>
  </si>
  <si>
    <t>08/11/17</t>
  </si>
  <si>
    <t>09/30/17</t>
  </si>
  <si>
    <t>UAA Residential Campus, Anchorage, AK</t>
  </si>
  <si>
    <t>Perform asbestos survey on residential campus buildings.</t>
  </si>
  <si>
    <t>17866</t>
  </si>
  <si>
    <t>3301 C Street, Suite 209
Anchorage, AK 99503</t>
  </si>
  <si>
    <t>APES Nome Phase I Update</t>
  </si>
  <si>
    <t>Signed proposal 8/14/17</t>
  </si>
  <si>
    <t>8 /14/17</t>
  </si>
  <si>
    <t>120 E 1st Avenue, Nome, AK</t>
  </si>
  <si>
    <t>Conduct a phase I ESA on a commercial property in Nome, Alaska.</t>
  </si>
  <si>
    <t>17867</t>
  </si>
  <si>
    <t>APES Nome</t>
  </si>
  <si>
    <t>Signed Proposal 8/14/17</t>
  </si>
  <si>
    <t>120 e 1st Avenue, Nome, AK</t>
  </si>
  <si>
    <t>Remove contaminated soil, install liner, and backfill.</t>
  </si>
  <si>
    <t>17868</t>
  </si>
  <si>
    <t>1113 W Fireweed Lane, Suite 202
Anchorage, AK 99503</t>
  </si>
  <si>
    <t>Phase 1 Review Mill Bay Townhomes</t>
  </si>
  <si>
    <t>Signed proposal 8/21/17</t>
  </si>
  <si>
    <t>8 /21/17</t>
  </si>
  <si>
    <t>9 /10/17</t>
  </si>
  <si>
    <t>1223 Mill Bay Road, Kodiak, AK</t>
  </si>
  <si>
    <t>Update existing Phase I for this site.</t>
  </si>
  <si>
    <t>17869</t>
  </si>
  <si>
    <t>219 E International Airport Rd, Anchorage, AK 99518</t>
  </si>
  <si>
    <t>3735</t>
  </si>
  <si>
    <t>Nordic-Calista Services</t>
  </si>
  <si>
    <t>(907) 751-8802</t>
  </si>
  <si>
    <t>jeff.kolean@nordic-calista.com</t>
  </si>
  <si>
    <t>Jeff Kolean</t>
  </si>
  <si>
    <t>AK54111</t>
  </si>
  <si>
    <t>08/21/17</t>
  </si>
  <si>
    <t>10/09/17</t>
  </si>
  <si>
    <t>Deadhorse, AK</t>
  </si>
  <si>
    <t>Develop SPCC plan for Rig #4</t>
  </si>
  <si>
    <t>17870</t>
  </si>
  <si>
    <t>1821 Gambell Street, Anchorage, AK 99501</t>
  </si>
  <si>
    <t>3747</t>
  </si>
  <si>
    <t>eturner@fnbalaska.com</t>
  </si>
  <si>
    <t>Master Service Agreement 9/15/17</t>
  </si>
  <si>
    <t>09/15/17</t>
  </si>
  <si>
    <t>10/30/17</t>
  </si>
  <si>
    <t>218 Center Avenue, Kodiak, AK</t>
  </si>
  <si>
    <t>Conduct ABMS for planned renovation.</t>
  </si>
  <si>
    <t>17871</t>
  </si>
  <si>
    <t>PO Box 344, McGrath, AK 99627</t>
  </si>
  <si>
    <t>3729</t>
  </si>
  <si>
    <t>Red Devil Fuel Farm Site Characterization</t>
  </si>
  <si>
    <t>Middle Kuskokwim Electric Coop</t>
  </si>
  <si>
    <t>(907) 574-0400</t>
  </si>
  <si>
    <t>baumgartner.ernie@gmail.com</t>
  </si>
  <si>
    <t>Ernie Baumgartner</t>
  </si>
  <si>
    <t>Signed proposal 9/18/17</t>
  </si>
  <si>
    <t>09/18/17</t>
  </si>
  <si>
    <t>07/31/18</t>
  </si>
  <si>
    <t>Lot 3 USS 3771, Red Devil, AK</t>
  </si>
  <si>
    <t>Advance test pits to assess POL contamination from former spills at old and new tank farms.</t>
  </si>
  <si>
    <t>17872</t>
  </si>
  <si>
    <t>9600 Vanguard Drive, Anchorage, AK 99507</t>
  </si>
  <si>
    <t>3753</t>
  </si>
  <si>
    <t>email 9/28/17</t>
  </si>
  <si>
    <t>09/28/17</t>
  </si>
  <si>
    <t>Emmonak Airport, AK</t>
  </si>
  <si>
    <t>Develop work plan for cleanup.
Other tasks outlined in proposal may be authorized. Only task 1 has been authorized at this time.</t>
  </si>
  <si>
    <t>17873</t>
  </si>
  <si>
    <t>7620 W Marigold Dr, Wasilla, AK 99623</t>
  </si>
  <si>
    <t>3750</t>
  </si>
  <si>
    <t>PRISM Design and Construction</t>
  </si>
  <si>
    <t>(907) 357-1430</t>
  </si>
  <si>
    <t>10/2 Email from Shaun</t>
  </si>
  <si>
    <t>10/02/17</t>
  </si>
  <si>
    <t>11/30/17</t>
  </si>
  <si>
    <t>Mile 189.5 Glenn Highway, Glennallen, AK</t>
  </si>
  <si>
    <t>Conduct closure site assessment (Fac ID 2945)</t>
  </si>
  <si>
    <t>17874</t>
  </si>
  <si>
    <t>4300 South DoubleTree Court
Wasilla, AK 99654</t>
  </si>
  <si>
    <t>3756</t>
  </si>
  <si>
    <t>200 HHOT Spill Willow</t>
  </si>
  <si>
    <t>Fallon and Eric Wright</t>
  </si>
  <si>
    <t>(907) 315-3015</t>
  </si>
  <si>
    <t>Verbal NTP 10/13/17</t>
  </si>
  <si>
    <t>10/13/17</t>
  </si>
  <si>
    <t>24923 Schwagers Circle, Willow, AK</t>
  </si>
  <si>
    <t>Check fuel vapors in home after venting overnight. 1. Open windows, 2. Check vapors with PID for adjuster to enter home.</t>
  </si>
  <si>
    <t>17875</t>
  </si>
  <si>
    <t>PO Box 14, Glennallen, Alaska 99588</t>
  </si>
  <si>
    <t>The Hub</t>
  </si>
  <si>
    <t>james@avak.biz</t>
  </si>
  <si>
    <t>James Fields</t>
  </si>
  <si>
    <t>PSA 10/20/17</t>
  </si>
  <si>
    <t>10/20/17</t>
  </si>
  <si>
    <t>12/31/18</t>
  </si>
  <si>
    <t>Mile Post 189 Glenn Highway</t>
  </si>
  <si>
    <t>Conduct professional services related to release investigation and interim soil removal.</t>
  </si>
  <si>
    <t>17876</t>
  </si>
  <si>
    <t>311 N Sitka Street, Anchorage, AK 99501</t>
  </si>
  <si>
    <t>10/24/17</t>
  </si>
  <si>
    <t>711 E Fireweed Lane, Anchorage, AK</t>
  </si>
  <si>
    <t>Complete NESHAP ABMS for demolition of China King Restaurant</t>
  </si>
  <si>
    <t>17878</t>
  </si>
  <si>
    <t>710 Mill Bay Road, Kodiak, AK 99615-6398</t>
  </si>
  <si>
    <t>3748</t>
  </si>
  <si>
    <t>Kodiak (KIB) Ahera</t>
  </si>
  <si>
    <t>Offfice of the Manager, Kodiak Island Borough</t>
  </si>
  <si>
    <t>btucker@kodiakak.us</t>
  </si>
  <si>
    <t>Robert Tucker</t>
  </si>
  <si>
    <t>Nov 1, 2017 PSA</t>
  </si>
  <si>
    <t>11/01/17</t>
  </si>
  <si>
    <t>06/30/18</t>
  </si>
  <si>
    <t>Kodiak, Alaska</t>
  </si>
  <si>
    <t>Conduct 3 year AHERA inspection at approximately 15 facilities on Kodiak Island.</t>
  </si>
  <si>
    <t>17879</t>
  </si>
  <si>
    <t>3890 University Lake Drive, Suite 16, Anchorage, AK 99508</t>
  </si>
  <si>
    <t>3764</t>
  </si>
  <si>
    <t>PA-14 11/7/17</t>
  </si>
  <si>
    <t>11/08/17</t>
  </si>
  <si>
    <t>Inspect limited areas of the Social Sciences Building for asbestos. Limited to renovation area. NESHAP Pre-Renovation inspection.</t>
  </si>
  <si>
    <t>17880</t>
  </si>
  <si>
    <t>SSFLA Phase 3B</t>
  </si>
  <si>
    <t>Shane Durand / Ron Baldridge</t>
  </si>
  <si>
    <t>11/16/17</t>
  </si>
  <si>
    <t>01/14/19</t>
  </si>
  <si>
    <t>Burbank, CA</t>
  </si>
  <si>
    <t>Provide consulting support services as requested.</t>
  </si>
  <si>
    <t>17881</t>
  </si>
  <si>
    <t>PO Box 93288, Anchorage, AK 99509</t>
  </si>
  <si>
    <t>3744</t>
  </si>
  <si>
    <t>G St Parcels Phase I ESA</t>
  </si>
  <si>
    <t>Peach Investments</t>
  </si>
  <si>
    <t>(907) 561-6699</t>
  </si>
  <si>
    <t>tchang@united-mgmt.com</t>
  </si>
  <si>
    <t>Signed Proposal 11/27/17</t>
  </si>
  <si>
    <t>11/27/17</t>
  </si>
  <si>
    <t>413, 415, and 425 G St; and 646 4th Avenue, Anchorage, AK</t>
  </si>
  <si>
    <t>Phase 1 ESA for 4 downtown parcels/</t>
  </si>
  <si>
    <t>17882</t>
  </si>
  <si>
    <t>PO Box 93288, Anchorage AK 99509</t>
  </si>
  <si>
    <t>3772</t>
  </si>
  <si>
    <t>425 G St Phase II ESA</t>
  </si>
  <si>
    <t>Signed proposal 12/4/17</t>
  </si>
  <si>
    <t>12/04/17</t>
  </si>
  <si>
    <t>425 G St, Anchorage, AK</t>
  </si>
  <si>
    <t>Test pits to investigate soil around AST (heating oil)</t>
  </si>
  <si>
    <t>17883</t>
  </si>
  <si>
    <t>PO Box 93288,
Anchorage, AK 99509</t>
  </si>
  <si>
    <t>4th and G st HBMS</t>
  </si>
  <si>
    <t>12/07/17</t>
  </si>
  <si>
    <t>12/29/17</t>
  </si>
  <si>
    <t>413, 425 G St and 646 4th Avenue, Anchorage, AK</t>
  </si>
  <si>
    <t>HMBS on three large old buildings.</t>
  </si>
  <si>
    <t>17884</t>
  </si>
  <si>
    <t>3773</t>
  </si>
  <si>
    <t>PA-16</t>
  </si>
  <si>
    <t>12/12/17</t>
  </si>
  <si>
    <t>Fine Arts Building, UAA, Anchorage, Alaska</t>
  </si>
  <si>
    <t>17885</t>
  </si>
  <si>
    <t>311 N Sitka St, Anchorage, AK 99501</t>
  </si>
  <si>
    <t>3777</t>
  </si>
  <si>
    <t>Ft Wainwright Glycol Spill</t>
  </si>
  <si>
    <t>(907) 456-1153</t>
  </si>
  <si>
    <t>(907) 456-1163</t>
  </si>
  <si>
    <t>sean@ceifbx.com</t>
  </si>
  <si>
    <t>Email NTP 12/13/17</t>
  </si>
  <si>
    <t>6th St and Juniper, Fort Wainwright, Alaska</t>
  </si>
  <si>
    <t>Develop work plan for release invesitgation of a glycol release.</t>
  </si>
  <si>
    <t>17886</t>
  </si>
  <si>
    <t>PO Box 870162, Wasilla, AK 99687</t>
  </si>
  <si>
    <t>Prism Design and Construction</t>
  </si>
  <si>
    <t>Verbal NTP 1/3/18</t>
  </si>
  <si>
    <t>01/03/18</t>
  </si>
  <si>
    <t>01/30/18</t>
  </si>
  <si>
    <t>6231 South Air Park Place, Anchorage, AK</t>
  </si>
  <si>
    <t>Document cleanup of small leak after Prism repair per 18 AAC 78 Chapter 2</t>
  </si>
  <si>
    <t>17887</t>
  </si>
  <si>
    <t>3706</t>
  </si>
  <si>
    <t>Email NTP 1/11/18</t>
  </si>
  <si>
    <t>01/12/18</t>
  </si>
  <si>
    <t>02/28/18</t>
  </si>
  <si>
    <t>3569 S Cushman Street, Fairbanks, AK</t>
  </si>
  <si>
    <t>Conduct HBMS for sturctures slated for demolition at Tesoro gas station.</t>
  </si>
  <si>
    <t>17888</t>
  </si>
  <si>
    <t>1113 W Fireweed Lane, Suite 202 Anchorage AK 99503</t>
  </si>
  <si>
    <t>3796</t>
  </si>
  <si>
    <t>Sharatin Road Phase I ESA</t>
  </si>
  <si>
    <t>SWELL LLC</t>
  </si>
  <si>
    <t>(907) 331-8882</t>
  </si>
  <si>
    <t>john.j.mcgrew@gmail.com</t>
  </si>
  <si>
    <t>John McGrew</t>
  </si>
  <si>
    <t>1 /30/18</t>
  </si>
  <si>
    <t>3 /1 /18</t>
  </si>
  <si>
    <t>3382 Sharatin Road, Kodiak, AK</t>
  </si>
  <si>
    <t>Perform Phase I ESA on an undeveloped parcel.</t>
  </si>
  <si>
    <t>17889</t>
  </si>
  <si>
    <t>1113 W Fireweed Lane Suite 202, Anchorage AK, 99503</t>
  </si>
  <si>
    <t>3797</t>
  </si>
  <si>
    <t>Sharatin Road Environmental Review</t>
  </si>
  <si>
    <t>1 /31/18</t>
  </si>
  <si>
    <t>3 /31/18</t>
  </si>
  <si>
    <t>3382 Sharatin Road, Kodiak AK</t>
  </si>
  <si>
    <t>Conduct Environmental Review for National Housing Trust Fund compliance.</t>
  </si>
  <si>
    <t>17890</t>
  </si>
  <si>
    <t>100 Front St, Tanana, AK 99777
Tanana AK 99777</t>
  </si>
  <si>
    <t>3776</t>
  </si>
  <si>
    <t>Old Helium Plant Phase I&amp;II</t>
  </si>
  <si>
    <t>Tanana Commercial Co</t>
  </si>
  <si>
    <t>To follow</t>
  </si>
  <si>
    <t>02/05/18</t>
  </si>
  <si>
    <t>05/24/18</t>
  </si>
  <si>
    <t>Old Helium Plant, Gallup, New Mexico</t>
  </si>
  <si>
    <t>Conduct Phase I, Phase II ESA &amp; HBMS on an old helium plant for the BIA</t>
  </si>
  <si>
    <t>JTD ODC</t>
  </si>
  <si>
    <t>Prev Yr Under</t>
  </si>
  <si>
    <t>Prev Yr Over</t>
  </si>
  <si>
    <t xml:space="preserve">JTD Cost w Jan </t>
  </si>
  <si>
    <t>January - Description</t>
  </si>
  <si>
    <t>Rural Cap Hud Lead Base Pain</t>
  </si>
  <si>
    <t>Emmonak SRER Environ Samplin</t>
  </si>
  <si>
    <t>ANTHC Child Care Fuel Releas</t>
  </si>
  <si>
    <t>Closed out</t>
  </si>
  <si>
    <t>x</t>
  </si>
  <si>
    <t>JTD Cost  2017</t>
  </si>
  <si>
    <t>Thru 2017</t>
  </si>
  <si>
    <t>Adjusted Billed</t>
  </si>
  <si>
    <t>2017 Profit</t>
  </si>
  <si>
    <t>Aaron Acena</t>
  </si>
  <si>
    <t>Karine Babayan</t>
  </si>
  <si>
    <t>Larry A. Helgeson</t>
  </si>
  <si>
    <t>Glenn C. Hasburgh</t>
  </si>
  <si>
    <t>Andrew Coulson</t>
  </si>
  <si>
    <t>Matthew R. Cox</t>
  </si>
  <si>
    <t>Millie Gibson</t>
  </si>
  <si>
    <t>Laura Coulson</t>
  </si>
  <si>
    <t>David Haggith</t>
  </si>
  <si>
    <t>William Meyerhoff</t>
  </si>
  <si>
    <t>Terrance Mount Jr.</t>
  </si>
  <si>
    <t>Luke Randall</t>
  </si>
  <si>
    <t>La'Ona DeWilde</t>
  </si>
  <si>
    <t>Jesse Pratt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</si>
</sst>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mm\-dd\-yy;@"/>
    <numFmt numFmtId="168" formatCode="###0;###0"/>
    <numFmt numFmtId="169" formatCode="&quot;$&quot;#,##0.00;\(&quot;$&quot;#,##0.00\)"/>
    <numFmt numFmtId="170" formatCode="0.0%"/>
  </numFmts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0"/>
      <color rgb="FF000000"/>
      <name val="Times New Roman"/>
      <family val="1"/>
    </font>
    <font>
      <sz val="10"/>
      <name val="Courier New"/>
      <family val="3"/>
    </font>
    <font>
      <sz val="10"/>
      <color rgb="FF505050"/>
      <name val="Courier New"/>
      <family val="3"/>
    </font>
    <font>
      <sz val="10"/>
      <color rgb="FF262626"/>
      <name val="Courier New"/>
      <family val="3"/>
    </font>
    <font>
      <sz val="10"/>
      <color rgb="FF646464"/>
      <name val="Courier New"/>
      <family val="3"/>
    </font>
    <font>
      <sz val="10"/>
      <color rgb="FF3D3D3D"/>
      <name val="Courier New"/>
      <family val="3"/>
    </font>
    <font>
      <sz val="10"/>
      <color rgb="FF505050"/>
      <name val="Courier New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7">
    <xf numFmtId="0" fontId="0" fillId="0" borderId="0"/>
    <xf numFmtId="9" fontId="7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10" fillId="0" borderId="0"/>
    <xf numFmtId="0" fontId="5" fillId="0" borderId="0"/>
    <xf numFmtId="0" fontId="4" fillId="0" borderId="0"/>
    <xf numFmtId="44" fontId="7" fillId="0" borderId="0" applyFont="0" applyFill="0" applyBorder="0" applyAlignment="0" applyProtection="0"/>
    <xf numFmtId="0" fontId="19" fillId="0" borderId="0"/>
  </cellStyleXfs>
  <cellXfs count="85">
    <xf numFmtId="0" fontId="0" fillId="0" borderId="0" xfId="0"/>
    <xf numFmtId="0" fontId="8" fillId="15" borderId="0" xfId="0" applyFont="1" applyFill="1" applyAlignment="1">
      <alignment horizontal="center"/>
    </xf>
    <xf numFmtId="0" fontId="8" fillId="18" borderId="0" xfId="0" applyFont="1" applyFill="1" applyAlignment="1">
      <alignment horizontal="center"/>
    </xf>
    <xf numFmtId="8" fontId="0" fillId="15" borderId="0" xfId="0" applyNumberFormat="1" applyFill="1" applyAlignment="1">
      <alignment horizontal="center"/>
    </xf>
    <xf numFmtId="8" fontId="0" fillId="18" borderId="0" xfId="0" applyNumberFormat="1" applyFill="1" applyAlignment="1">
      <alignment horizontal="center"/>
    </xf>
    <xf numFmtId="0" fontId="0" fillId="19" borderId="0" xfId="0" applyFill="1" applyAlignment="1">
      <alignment horizontal="right"/>
    </xf>
    <xf numFmtId="0" fontId="0" fillId="15" borderId="0" xfId="0" applyFill="1" applyAlignment="1">
      <alignment horizontal="center"/>
    </xf>
    <xf numFmtId="9" fontId="7" fillId="15" borderId="0" xfId="1" applyFont="1" applyFill="1" applyAlignment="1">
      <alignment horizontal="center"/>
    </xf>
    <xf numFmtId="0" fontId="10" fillId="0" borderId="0" xfId="162" applyFill="1" applyBorder="1" applyAlignment="1">
      <alignment horizontal="left" vertical="top"/>
    </xf>
    <xf numFmtId="0" fontId="0" fillId="0" borderId="0" xfId="0" applyAlignment="1">
      <alignment horizontal="left"/>
    </xf>
    <xf numFmtId="0" fontId="17" fillId="21" borderId="0" xfId="164" applyFont="1" applyFill="1" applyBorder="1" applyAlignment="1" applyProtection="1">
      <alignment horizontal="center" vertical="center"/>
    </xf>
    <xf numFmtId="0" fontId="5" fillId="0" borderId="0" xfId="163" applyAlignment="1"/>
    <xf numFmtId="40" fontId="5" fillId="0" borderId="0" xfId="163" applyNumberFormat="1" applyAlignment="1"/>
    <xf numFmtId="0" fontId="0" fillId="0" borderId="0" xfId="0" applyAlignment="1"/>
    <xf numFmtId="0" fontId="0" fillId="16" borderId="0" xfId="0" applyFill="1" applyAlignment="1"/>
    <xf numFmtId="0" fontId="0" fillId="15" borderId="0" xfId="0" applyFill="1" applyAlignment="1"/>
    <xf numFmtId="0" fontId="0" fillId="20" borderId="0" xfId="0" applyFill="1" applyAlignment="1"/>
    <xf numFmtId="40" fontId="0" fillId="16" borderId="0" xfId="0" applyNumberFormat="1" applyFill="1" applyAlignment="1"/>
    <xf numFmtId="0" fontId="0" fillId="17" borderId="0" xfId="0" applyFill="1" applyAlignment="1"/>
    <xf numFmtId="40" fontId="0" fillId="0" borderId="0" xfId="0" applyNumberFormat="1" applyAlignment="1"/>
    <xf numFmtId="17" fontId="0" fillId="0" borderId="0" xfId="0" applyNumberFormat="1" applyAlignment="1"/>
    <xf numFmtId="40" fontId="0" fillId="22" borderId="0" xfId="0" applyNumberFormat="1" applyFill="1" applyAlignment="1"/>
    <xf numFmtId="0" fontId="0" fillId="18" borderId="0" xfId="0" applyFill="1" applyAlignment="1"/>
    <xf numFmtId="0" fontId="0" fillId="19" borderId="0" xfId="0" applyFill="1" applyAlignment="1"/>
    <xf numFmtId="0" fontId="11" fillId="0" borderId="0" xfId="162" applyFont="1" applyFill="1" applyBorder="1" applyAlignment="1">
      <alignment vertical="top"/>
    </xf>
    <xf numFmtId="0" fontId="10" fillId="0" borderId="0" xfId="162" applyFill="1" applyBorder="1" applyAlignment="1">
      <alignment vertical="top"/>
    </xf>
    <xf numFmtId="167" fontId="16" fillId="0" borderId="0" xfId="162" applyNumberFormat="1" applyFont="1" applyFill="1" applyBorder="1" applyAlignment="1">
      <alignment horizontal="left" vertical="top"/>
    </xf>
    <xf numFmtId="168" fontId="16" fillId="0" borderId="0" xfId="162" applyNumberFormat="1" applyFont="1" applyFill="1" applyBorder="1" applyAlignment="1">
      <alignment horizontal="left" vertical="top"/>
    </xf>
    <xf numFmtId="0" fontId="4" fillId="0" borderId="0" xfId="164" applyAlignment="1"/>
    <xf numFmtId="49" fontId="5" fillId="0" borderId="0" xfId="163" applyNumberFormat="1" applyAlignment="1"/>
    <xf numFmtId="40" fontId="3" fillId="0" borderId="0" xfId="163" applyNumberFormat="1" applyFont="1" applyAlignment="1"/>
    <xf numFmtId="49" fontId="0" fillId="0" borderId="0" xfId="0" applyNumberFormat="1" applyAlignment="1"/>
    <xf numFmtId="2" fontId="5" fillId="0" borderId="0" xfId="163" applyNumberFormat="1" applyAlignment="1"/>
    <xf numFmtId="3" fontId="0" fillId="0" borderId="0" xfId="0" applyNumberFormat="1" applyAlignment="1"/>
    <xf numFmtId="1" fontId="0" fillId="15" borderId="0" xfId="0" applyNumberFormat="1" applyFill="1" applyAlignment="1"/>
    <xf numFmtId="3" fontId="0" fillId="16" borderId="0" xfId="0" applyNumberFormat="1" applyFill="1" applyAlignment="1"/>
    <xf numFmtId="9" fontId="0" fillId="16" borderId="0" xfId="1" applyFont="1" applyFill="1" applyAlignment="1"/>
    <xf numFmtId="9" fontId="0" fillId="17" borderId="0" xfId="1" applyFont="1" applyFill="1" applyAlignment="1"/>
    <xf numFmtId="2" fontId="0" fillId="15" borderId="0" xfId="0" applyNumberFormat="1" applyFill="1" applyAlignment="1"/>
    <xf numFmtId="8" fontId="0" fillId="15" borderId="0" xfId="0" applyNumberFormat="1" applyFill="1" applyAlignment="1"/>
    <xf numFmtId="9" fontId="7" fillId="15" borderId="0" xfId="1" applyFill="1" applyAlignment="1"/>
    <xf numFmtId="43" fontId="0" fillId="0" borderId="0" xfId="0" applyNumberFormat="1" applyAlignment="1"/>
    <xf numFmtId="8" fontId="0" fillId="0" borderId="0" xfId="0" applyNumberFormat="1" applyAlignment="1"/>
    <xf numFmtId="0" fontId="18" fillId="0" borderId="0" xfId="164" applyFont="1" applyFill="1" applyBorder="1" applyAlignment="1" applyProtection="1">
      <alignment vertical="center"/>
    </xf>
    <xf numFmtId="169" fontId="18" fillId="0" borderId="0" xfId="164" applyNumberFormat="1" applyFont="1" applyFill="1" applyBorder="1" applyAlignment="1" applyProtection="1">
      <alignment horizontal="right" vertical="center"/>
    </xf>
    <xf numFmtId="10" fontId="18" fillId="0" borderId="0" xfId="164" applyNumberFormat="1" applyFont="1" applyFill="1" applyBorder="1" applyAlignment="1" applyProtection="1">
      <alignment horizontal="right" vertical="center"/>
    </xf>
    <xf numFmtId="49" fontId="0" fillId="22" borderId="0" xfId="0" applyNumberFormat="1" applyFill="1" applyAlignment="1"/>
    <xf numFmtId="0" fontId="0" fillId="22" borderId="0" xfId="0" applyFill="1" applyAlignment="1"/>
    <xf numFmtId="3" fontId="0" fillId="22" borderId="0" xfId="0" applyNumberFormat="1" applyFill="1" applyAlignment="1"/>
    <xf numFmtId="1" fontId="0" fillId="22" borderId="0" xfId="0" applyNumberFormat="1" applyFill="1" applyAlignment="1"/>
    <xf numFmtId="9" fontId="0" fillId="22" borderId="0" xfId="1" applyFont="1" applyFill="1" applyAlignment="1"/>
    <xf numFmtId="2" fontId="0" fillId="22" borderId="0" xfId="0" applyNumberFormat="1" applyFill="1" applyAlignment="1"/>
    <xf numFmtId="8" fontId="0" fillId="22" borderId="0" xfId="0" applyNumberFormat="1" applyFill="1" applyAlignment="1"/>
    <xf numFmtId="9" fontId="7" fillId="22" borderId="0" xfId="1" applyFill="1" applyAlignment="1"/>
    <xf numFmtId="43" fontId="0" fillId="22" borderId="0" xfId="0" applyNumberFormat="1" applyFill="1" applyAlignment="1"/>
    <xf numFmtId="3" fontId="0" fillId="0" borderId="0" xfId="0" applyNumberFormat="1" applyFont="1" applyAlignment="1"/>
    <xf numFmtId="40" fontId="0" fillId="18" borderId="0" xfId="0" applyNumberFormat="1" applyFill="1" applyAlignment="1"/>
    <xf numFmtId="8" fontId="0" fillId="18" borderId="0" xfId="0" applyNumberFormat="1" applyFill="1" applyAlignment="1"/>
    <xf numFmtId="49" fontId="3" fillId="0" borderId="0" xfId="163" applyNumberFormat="1" applyFont="1" applyAlignment="1"/>
    <xf numFmtId="4" fontId="0" fillId="22" borderId="0" xfId="0" applyNumberFormat="1" applyFill="1" applyAlignment="1"/>
    <xf numFmtId="49" fontId="5" fillId="0" borderId="0" xfId="163" applyNumberFormat="1" applyBorder="1" applyAlignment="1"/>
    <xf numFmtId="0" fontId="5" fillId="0" borderId="0" xfId="163" applyBorder="1" applyAlignment="1"/>
    <xf numFmtId="40" fontId="5" fillId="0" borderId="0" xfId="163" applyNumberFormat="1" applyBorder="1" applyAlignment="1"/>
    <xf numFmtId="43" fontId="0" fillId="15" borderId="0" xfId="0" applyNumberFormat="1" applyFill="1" applyAlignment="1"/>
    <xf numFmtId="43" fontId="0" fillId="18" borderId="0" xfId="0" applyNumberFormat="1" applyFill="1" applyAlignment="1"/>
    <xf numFmtId="3" fontId="9" fillId="22" borderId="0" xfId="0" applyNumberFormat="1" applyFont="1" applyFill="1" applyAlignment="1"/>
    <xf numFmtId="4" fontId="0" fillId="0" borderId="0" xfId="0" applyNumberFormat="1" applyAlignment="1"/>
    <xf numFmtId="49" fontId="5" fillId="16" borderId="0" xfId="163" applyNumberFormat="1" applyFill="1" applyAlignment="1"/>
    <xf numFmtId="40" fontId="5" fillId="16" borderId="0" xfId="163" applyNumberFormat="1" applyFill="1" applyBorder="1" applyAlignment="1"/>
    <xf numFmtId="0" fontId="2" fillId="0" borderId="0" xfId="164" applyFont="1" applyAlignment="1"/>
    <xf numFmtId="40" fontId="2" fillId="0" borderId="0" xfId="163" applyNumberFormat="1" applyFont="1" applyAlignment="1"/>
    <xf numFmtId="44" fontId="0" fillId="20" borderId="0" xfId="165" applyFont="1" applyFill="1" applyAlignment="1"/>
    <xf numFmtId="44" fontId="0" fillId="0" borderId="0" xfId="165" applyFont="1" applyAlignment="1"/>
    <xf numFmtId="44" fontId="0" fillId="15" borderId="0" xfId="165" applyFont="1" applyFill="1" applyAlignment="1"/>
    <xf numFmtId="44" fontId="0" fillId="0" borderId="0" xfId="0" applyNumberFormat="1" applyAlignment="1"/>
    <xf numFmtId="9" fontId="5" fillId="0" borderId="0" xfId="1" applyFont="1" applyAlignment="1"/>
    <xf numFmtId="170" fontId="5" fillId="0" borderId="0" xfId="1" applyNumberFormat="1" applyFont="1" applyAlignment="1"/>
    <xf numFmtId="40" fontId="1" fillId="0" borderId="0" xfId="163" applyNumberFormat="1" applyFont="1" applyAlignment="1">
      <alignment horizontal="right"/>
    </xf>
    <xf numFmtId="40" fontId="5" fillId="23" borderId="2" xfId="163" applyNumberFormat="1" applyFill="1" applyBorder="1" applyAlignment="1"/>
    <xf numFmtId="40" fontId="1" fillId="23" borderId="3" xfId="163" applyNumberFormat="1" applyFont="1" applyFill="1" applyBorder="1" applyAlignment="1"/>
    <xf numFmtId="0" fontId="19" fillId="0" borderId="0" xfId="166"/>
    <xf numFmtId="49" fontId="19" fillId="0" borderId="0" xfId="166" applyNumberFormat="1"/>
    <xf numFmtId="40" fontId="5" fillId="23" borderId="0" xfId="163" applyNumberFormat="1" applyFill="1" applyBorder="1" applyAlignment="1"/>
    <xf numFmtId="40" fontId="1" fillId="23" borderId="0" xfId="163" applyNumberFormat="1" applyFont="1" applyFill="1" applyBorder="1" applyAlignment="1"/>
    <xf numFmtId="49" fontId="5" fillId="24" borderId="0" xfId="163" applyNumberFormat="1" applyFill="1" applyAlignment="1"/>
  </cellXfs>
  <cellStyles count="167">
    <cellStyle name="20% - Accent1 10" xfId="2"/>
    <cellStyle name="20% - Accent1 11" xfId="3"/>
    <cellStyle name="20% - Accent1 12" xfId="4"/>
    <cellStyle name="20% - Accent1 2" xfId="5"/>
    <cellStyle name="20% - Accent1 3" xfId="6"/>
    <cellStyle name="20% - Accent1 4" xfId="7"/>
    <cellStyle name="20% - Accent1 5" xfId="8"/>
    <cellStyle name="20% - Accent1 6" xfId="9"/>
    <cellStyle name="20% - Accent1 7" xfId="10"/>
    <cellStyle name="20% - Accent1 8" xfId="11"/>
    <cellStyle name="20% - Accent1 9" xfId="12"/>
    <cellStyle name="20% - Accent2 10" xfId="13"/>
    <cellStyle name="20% - Accent2 11" xfId="14"/>
    <cellStyle name="20% - Accent2 12" xfId="15"/>
    <cellStyle name="20% - Accent2 2" xfId="16"/>
    <cellStyle name="20% - Accent2 3" xfId="17"/>
    <cellStyle name="20% - Accent2 4" xfId="18"/>
    <cellStyle name="20% - Accent2 5" xfId="19"/>
    <cellStyle name="20% - Accent2 6" xfId="20"/>
    <cellStyle name="20% - Accent2 7" xfId="21"/>
    <cellStyle name="20% - Accent2 8" xfId="22"/>
    <cellStyle name="20% - Accent2 9" xfId="23"/>
    <cellStyle name="20% - Accent3 10" xfId="24"/>
    <cellStyle name="20% - Accent3 11" xfId="25"/>
    <cellStyle name="20% - Accent3 12" xfId="26"/>
    <cellStyle name="20% - Accent3 2" xfId="27"/>
    <cellStyle name="20% - Accent3 3" xfId="28"/>
    <cellStyle name="20% - Accent3 4" xfId="29"/>
    <cellStyle name="20% - Accent3 5" xfId="30"/>
    <cellStyle name="20% - Accent3 6" xfId="31"/>
    <cellStyle name="20% - Accent3 7" xfId="32"/>
    <cellStyle name="20% - Accent3 8" xfId="33"/>
    <cellStyle name="20% - Accent3 9" xfId="34"/>
    <cellStyle name="20% - Accent4 10" xfId="35"/>
    <cellStyle name="20% - Accent4 11" xfId="36"/>
    <cellStyle name="20% - Accent4 12" xfId="37"/>
    <cellStyle name="20% - Accent4 2" xfId="38"/>
    <cellStyle name="20% - Accent4 3" xfId="39"/>
    <cellStyle name="20% - Accent4 4" xfId="40"/>
    <cellStyle name="20% - Accent4 5" xfId="41"/>
    <cellStyle name="20% - Accent4 6" xfId="42"/>
    <cellStyle name="20% - Accent4 7" xfId="43"/>
    <cellStyle name="20% - Accent4 8" xfId="44"/>
    <cellStyle name="20% - Accent4 9" xfId="45"/>
    <cellStyle name="20% - Accent5 10" xfId="46"/>
    <cellStyle name="20% - Accent5 11" xfId="47"/>
    <cellStyle name="20% - Accent5 12" xfId="48"/>
    <cellStyle name="20% - Accent5 2" xfId="49"/>
    <cellStyle name="20% - Accent5 3" xfId="50"/>
    <cellStyle name="20% - Accent5 4" xfId="51"/>
    <cellStyle name="20% - Accent5 5" xfId="52"/>
    <cellStyle name="20% - Accent5 6" xfId="53"/>
    <cellStyle name="20% - Accent5 7" xfId="54"/>
    <cellStyle name="20% - Accent5 8" xfId="55"/>
    <cellStyle name="20% - Accent5 9" xfId="56"/>
    <cellStyle name="20% - Accent6 10" xfId="57"/>
    <cellStyle name="20% - Accent6 11" xfId="58"/>
    <cellStyle name="20% - Accent6 12" xfId="59"/>
    <cellStyle name="20% - Accent6 2" xfId="60"/>
    <cellStyle name="20% - Accent6 3" xfId="61"/>
    <cellStyle name="20% - Accent6 4" xfId="62"/>
    <cellStyle name="20% - Accent6 5" xfId="63"/>
    <cellStyle name="20% - Accent6 6" xfId="64"/>
    <cellStyle name="20% - Accent6 7" xfId="65"/>
    <cellStyle name="20% - Accent6 8" xfId="66"/>
    <cellStyle name="20% - Accent6 9" xfId="67"/>
    <cellStyle name="40% - Accent1 10" xfId="68"/>
    <cellStyle name="40% - Accent1 11" xfId="69"/>
    <cellStyle name="40% - Accent1 12" xfId="70"/>
    <cellStyle name="40% - Accent1 2" xfId="71"/>
    <cellStyle name="40% - Accent1 3" xfId="72"/>
    <cellStyle name="40% - Accent1 4" xfId="73"/>
    <cellStyle name="40% - Accent1 5" xfId="74"/>
    <cellStyle name="40% - Accent1 6" xfId="75"/>
    <cellStyle name="40% - Accent1 7" xfId="76"/>
    <cellStyle name="40% - Accent1 8" xfId="77"/>
    <cellStyle name="40% - Accent1 9" xfId="78"/>
    <cellStyle name="40% - Accent2 10" xfId="79"/>
    <cellStyle name="40% - Accent2 11" xfId="80"/>
    <cellStyle name="40% - Accent2 12" xfId="81"/>
    <cellStyle name="40% - Accent2 2" xfId="82"/>
    <cellStyle name="40% - Accent2 3" xfId="83"/>
    <cellStyle name="40% - Accent2 4" xfId="84"/>
    <cellStyle name="40% - Accent2 5" xfId="85"/>
    <cellStyle name="40% - Accent2 6" xfId="86"/>
    <cellStyle name="40% - Accent2 7" xfId="87"/>
    <cellStyle name="40% - Accent2 8" xfId="88"/>
    <cellStyle name="40% - Accent2 9" xfId="89"/>
    <cellStyle name="40% - Accent3 10" xfId="90"/>
    <cellStyle name="40% - Accent3 11" xfId="91"/>
    <cellStyle name="40% - Accent3 12" xfId="92"/>
    <cellStyle name="40% - Accent3 2" xfId="93"/>
    <cellStyle name="40% - Accent3 3" xfId="94"/>
    <cellStyle name="40% - Accent3 4" xfId="95"/>
    <cellStyle name="40% - Accent3 5" xfId="96"/>
    <cellStyle name="40% - Accent3 6" xfId="97"/>
    <cellStyle name="40% - Accent3 7" xfId="98"/>
    <cellStyle name="40% - Accent3 8" xfId="99"/>
    <cellStyle name="40% - Accent3 9" xfId="100"/>
    <cellStyle name="40% - Accent4 10" xfId="101"/>
    <cellStyle name="40% - Accent4 11" xfId="102"/>
    <cellStyle name="40% - Accent4 12" xfId="103"/>
    <cellStyle name="40% - Accent4 2" xfId="104"/>
    <cellStyle name="40% - Accent4 3" xfId="105"/>
    <cellStyle name="40% - Accent4 4" xfId="106"/>
    <cellStyle name="40% - Accent4 5" xfId="107"/>
    <cellStyle name="40% - Accent4 6" xfId="108"/>
    <cellStyle name="40% - Accent4 7" xfId="109"/>
    <cellStyle name="40% - Accent4 8" xfId="110"/>
    <cellStyle name="40% - Accent4 9" xfId="111"/>
    <cellStyle name="40% - Accent5 10" xfId="112"/>
    <cellStyle name="40% - Accent5 11" xfId="113"/>
    <cellStyle name="40% - Accent5 12" xfId="114"/>
    <cellStyle name="40% - Accent5 2" xfId="115"/>
    <cellStyle name="40% - Accent5 3" xfId="116"/>
    <cellStyle name="40% - Accent5 4" xfId="117"/>
    <cellStyle name="40% - Accent5 5" xfId="118"/>
    <cellStyle name="40% - Accent5 6" xfId="119"/>
    <cellStyle name="40% - Accent5 7" xfId="120"/>
    <cellStyle name="40% - Accent5 8" xfId="121"/>
    <cellStyle name="40% - Accent5 9" xfId="122"/>
    <cellStyle name="40% - Accent6 10" xfId="123"/>
    <cellStyle name="40% - Accent6 11" xfId="124"/>
    <cellStyle name="40% - Accent6 12" xfId="125"/>
    <cellStyle name="40% - Accent6 2" xfId="126"/>
    <cellStyle name="40% - Accent6 3" xfId="127"/>
    <cellStyle name="40% - Accent6 4" xfId="128"/>
    <cellStyle name="40% - Accent6 5" xfId="129"/>
    <cellStyle name="40% - Accent6 6" xfId="130"/>
    <cellStyle name="40% - Accent6 7" xfId="131"/>
    <cellStyle name="40% - Accent6 8" xfId="132"/>
    <cellStyle name="40% - Accent6 9" xfId="133"/>
    <cellStyle name="Currency" xfId="165" builtinId="4"/>
    <cellStyle name="Normal" xfId="0" builtinId="0"/>
    <cellStyle name="Normal 10" xfId="134"/>
    <cellStyle name="Normal 11" xfId="135"/>
    <cellStyle name="Normal 12" xfId="136"/>
    <cellStyle name="Normal 13" xfId="137"/>
    <cellStyle name="Normal 14" xfId="138"/>
    <cellStyle name="Normal 15" xfId="139"/>
    <cellStyle name="Normal 16" xfId="162"/>
    <cellStyle name="Normal 17" xfId="163"/>
    <cellStyle name="Normal 18" xfId="164"/>
    <cellStyle name="Normal 19" xfId="166"/>
    <cellStyle name="Normal 2" xfId="140"/>
    <cellStyle name="Normal 3" xfId="141"/>
    <cellStyle name="Normal 4" xfId="142"/>
    <cellStyle name="Normal 5" xfId="143"/>
    <cellStyle name="Normal 6" xfId="144"/>
    <cellStyle name="Normal 7" xfId="145"/>
    <cellStyle name="Normal 8" xfId="146"/>
    <cellStyle name="Normal 9" xfId="147"/>
    <cellStyle name="Note 10" xfId="148"/>
    <cellStyle name="Note 11" xfId="149"/>
    <cellStyle name="Note 12" xfId="150"/>
    <cellStyle name="Note 13" xfId="151"/>
    <cellStyle name="Note 14" xfId="152"/>
    <cellStyle name="Note 15" xfId="153"/>
    <cellStyle name="Note 2" xfId="154"/>
    <cellStyle name="Note 3" xfId="155"/>
    <cellStyle name="Note 4" xfId="156"/>
    <cellStyle name="Note 5" xfId="157"/>
    <cellStyle name="Note 6" xfId="158"/>
    <cellStyle name="Note 7" xfId="159"/>
    <cellStyle name="Note 8" xfId="160"/>
    <cellStyle name="Note 9" xfId="16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U89"/>
  <sheetViews>
    <sheetView tabSelected="1" workbookViewId="0">
      <selection activeCell="AH9" sqref="AH9"/>
    </sheetView>
  </sheetViews>
  <sheetFormatPr defaultRowHeight="12.75" x14ac:dyDescent="0.2"/>
  <cols>
    <col min="2" max="10" width="0" hidden="1" customWidth="1"/>
    <col min="26" max="32" width="0" hidden="1" customWidth="1"/>
    <col min="33" max="33" width="1.42578125" hidden="1" customWidth="1"/>
    <col min="34" max="34" width="12.7109375" customWidth="1"/>
    <col min="36" max="36" width="12.5703125" customWidth="1"/>
    <col min="37" max="37" width="12.85546875" customWidth="1"/>
    <col min="81" max="81" width="14" customWidth="1"/>
    <col min="82" max="82" width="12" customWidth="1"/>
    <col min="85" max="85" width="12.42578125" customWidth="1"/>
    <col min="86" max="86" width="13.42578125" customWidth="1"/>
  </cols>
  <sheetData>
    <row r="1" spans="1:151" ht="20.100000000000001" customHeight="1" x14ac:dyDescent="0.25">
      <c r="A1" s="11"/>
      <c r="B1" s="11"/>
      <c r="C1" s="12"/>
      <c r="D1" s="12"/>
      <c r="E1" s="12"/>
      <c r="F1" s="12"/>
      <c r="G1" s="12"/>
      <c r="H1" s="12"/>
      <c r="I1" s="11"/>
      <c r="J1" s="11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13"/>
      <c r="AA1" s="9">
        <v>2017</v>
      </c>
      <c r="AB1" s="13"/>
      <c r="AC1" s="13"/>
      <c r="AD1" s="75">
        <v>1.85</v>
      </c>
      <c r="AE1" s="14" t="s">
        <v>1</v>
      </c>
      <c r="AF1" s="15" t="s">
        <v>1213</v>
      </c>
      <c r="AG1" s="14" t="s">
        <v>3</v>
      </c>
      <c r="AH1" s="15"/>
      <c r="AI1" s="15" t="s">
        <v>4</v>
      </c>
      <c r="AJ1" s="12"/>
      <c r="AK1" s="82">
        <v>195659.5799999999</v>
      </c>
      <c r="AL1" s="83" t="s">
        <v>1226</v>
      </c>
      <c r="AM1" s="71"/>
      <c r="AN1" s="16" t="s">
        <v>1</v>
      </c>
      <c r="AO1" s="16" t="s">
        <v>2</v>
      </c>
      <c r="AP1" s="16" t="s">
        <v>3</v>
      </c>
      <c r="AQ1" s="16"/>
      <c r="AR1" s="16" t="s">
        <v>4</v>
      </c>
      <c r="AS1" s="16" t="s">
        <v>147</v>
      </c>
      <c r="AT1" s="17" t="s">
        <v>5</v>
      </c>
      <c r="AU1" s="18" t="s">
        <v>6</v>
      </c>
      <c r="AV1" s="15" t="s">
        <v>7</v>
      </c>
      <c r="AW1" s="19" t="s">
        <v>1224</v>
      </c>
      <c r="AX1" s="19">
        <v>2017</v>
      </c>
      <c r="AY1" s="19"/>
      <c r="AZ1" s="19"/>
      <c r="BA1" s="21" t="s">
        <v>1214</v>
      </c>
      <c r="BB1" s="21" t="s">
        <v>1215</v>
      </c>
      <c r="BC1" s="1" t="s">
        <v>8</v>
      </c>
      <c r="BD1" s="13"/>
      <c r="BE1" s="20">
        <v>42705</v>
      </c>
      <c r="BF1" s="13" t="s">
        <v>12</v>
      </c>
      <c r="BG1" s="13" t="s">
        <v>13</v>
      </c>
      <c r="BH1" s="15" t="s">
        <v>0</v>
      </c>
      <c r="BI1" s="14" t="s">
        <v>1</v>
      </c>
      <c r="BJ1" s="15" t="s">
        <v>2</v>
      </c>
      <c r="BK1" s="14" t="s">
        <v>3</v>
      </c>
      <c r="BL1" s="15"/>
      <c r="BM1" s="15" t="s">
        <v>4</v>
      </c>
      <c r="BN1" s="19" t="s">
        <v>102</v>
      </c>
      <c r="BO1" s="17" t="s">
        <v>5</v>
      </c>
      <c r="BP1" s="18" t="s">
        <v>6</v>
      </c>
      <c r="BQ1" s="15" t="s">
        <v>7</v>
      </c>
      <c r="BR1" s="19" t="s">
        <v>103</v>
      </c>
      <c r="BS1" s="21" t="s">
        <v>1214</v>
      </c>
      <c r="BT1" s="21" t="s">
        <v>1215</v>
      </c>
      <c r="BU1" s="1" t="s">
        <v>8</v>
      </c>
      <c r="BV1" s="13"/>
      <c r="BW1" s="2" t="s">
        <v>8</v>
      </c>
      <c r="BX1" s="22" t="s">
        <v>9</v>
      </c>
      <c r="BY1" s="23"/>
      <c r="BZ1" s="23"/>
      <c r="CA1" s="23"/>
      <c r="CB1" s="13" t="s">
        <v>10</v>
      </c>
      <c r="CC1" s="15"/>
      <c r="CD1" s="15"/>
      <c r="CE1" s="15"/>
      <c r="CF1" s="13"/>
      <c r="CG1" s="13"/>
      <c r="CH1" s="13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69" t="s">
        <v>1221</v>
      </c>
      <c r="DO1" s="13"/>
      <c r="DP1" s="13" t="s">
        <v>1217</v>
      </c>
      <c r="DQ1" s="13" t="s">
        <v>12</v>
      </c>
      <c r="DR1" s="13" t="s">
        <v>13</v>
      </c>
      <c r="DS1" s="15" t="s">
        <v>0</v>
      </c>
      <c r="DT1" s="14" t="s">
        <v>1</v>
      </c>
      <c r="DU1" s="15" t="s">
        <v>2</v>
      </c>
      <c r="DV1" s="14" t="s">
        <v>3</v>
      </c>
      <c r="DW1" s="15"/>
      <c r="DX1" s="15" t="s">
        <v>4</v>
      </c>
      <c r="DY1" s="21" t="s">
        <v>102</v>
      </c>
      <c r="DZ1" s="21"/>
      <c r="EA1" s="17" t="s">
        <v>5</v>
      </c>
      <c r="EB1" s="18" t="s">
        <v>6</v>
      </c>
      <c r="EC1" s="15" t="s">
        <v>7</v>
      </c>
      <c r="ED1" s="21" t="s">
        <v>103</v>
      </c>
      <c r="EE1" s="19" t="s">
        <v>104</v>
      </c>
      <c r="EF1" s="19" t="s">
        <v>105</v>
      </c>
      <c r="EG1" s="1" t="s">
        <v>8</v>
      </c>
      <c r="EH1" s="13"/>
      <c r="EI1" s="2" t="s">
        <v>8</v>
      </c>
      <c r="EJ1" s="22" t="s">
        <v>9</v>
      </c>
      <c r="EK1" s="23"/>
      <c r="EL1" s="23"/>
      <c r="EM1" s="23"/>
      <c r="EN1" s="13" t="s">
        <v>10</v>
      </c>
      <c r="EO1" s="15"/>
      <c r="EP1" s="15"/>
      <c r="EQ1" s="15"/>
      <c r="ER1" s="13"/>
      <c r="ES1" s="13"/>
      <c r="ET1" s="13"/>
      <c r="EU1" s="80"/>
    </row>
    <row r="2" spans="1:151" ht="20.100000000000001" customHeight="1" x14ac:dyDescent="0.25">
      <c r="A2" s="29" t="s">
        <v>106</v>
      </c>
      <c r="B2" s="11" t="s">
        <v>146</v>
      </c>
      <c r="C2" s="30" t="s">
        <v>1216</v>
      </c>
      <c r="D2" s="70" t="s">
        <v>1223</v>
      </c>
      <c r="E2" s="12" t="s">
        <v>147</v>
      </c>
      <c r="F2" s="12" t="s">
        <v>148</v>
      </c>
      <c r="G2" s="12" t="s">
        <v>149</v>
      </c>
      <c r="H2" s="12" t="s">
        <v>150</v>
      </c>
      <c r="I2" s="11" t="s">
        <v>225</v>
      </c>
      <c r="J2" s="11"/>
      <c r="K2" s="80" t="s">
        <v>1227</v>
      </c>
      <c r="L2" s="80" t="s">
        <v>1228</v>
      </c>
      <c r="M2" s="80" t="s">
        <v>1229</v>
      </c>
      <c r="N2" s="80" t="s">
        <v>1230</v>
      </c>
      <c r="O2" s="80" t="s">
        <v>1231</v>
      </c>
      <c r="P2" s="80" t="s">
        <v>1232</v>
      </c>
      <c r="Q2" s="80" t="s">
        <v>1233</v>
      </c>
      <c r="R2" s="80" t="s">
        <v>373</v>
      </c>
      <c r="S2" s="80" t="s">
        <v>1234</v>
      </c>
      <c r="T2" s="80" t="s">
        <v>1235</v>
      </c>
      <c r="U2" s="80" t="s">
        <v>1236</v>
      </c>
      <c r="V2" s="80" t="s">
        <v>1237</v>
      </c>
      <c r="W2" s="80" t="s">
        <v>1238</v>
      </c>
      <c r="X2" s="80" t="s">
        <v>1239</v>
      </c>
      <c r="Y2" s="80" t="s">
        <v>1240</v>
      </c>
      <c r="Z2" s="13" t="s">
        <v>106</v>
      </c>
      <c r="AA2" s="13" t="s">
        <v>11</v>
      </c>
      <c r="AB2" s="13" t="s">
        <v>12</v>
      </c>
      <c r="AC2" s="13" t="s">
        <v>13</v>
      </c>
      <c r="AD2" s="73" t="s">
        <v>149</v>
      </c>
      <c r="AE2" s="14" t="s">
        <v>14</v>
      </c>
      <c r="AF2" s="15" t="s">
        <v>14</v>
      </c>
      <c r="AG2" s="14" t="s">
        <v>14</v>
      </c>
      <c r="AH2" s="15" t="s">
        <v>15</v>
      </c>
      <c r="AI2" s="15" t="s">
        <v>16</v>
      </c>
      <c r="AJ2" s="30" t="s">
        <v>1216</v>
      </c>
      <c r="AK2" s="77" t="s">
        <v>28</v>
      </c>
      <c r="AL2" s="77" t="s">
        <v>29</v>
      </c>
      <c r="AM2" s="71" t="s">
        <v>225</v>
      </c>
      <c r="AN2" s="16" t="s">
        <v>14</v>
      </c>
      <c r="AO2" s="16" t="s">
        <v>14</v>
      </c>
      <c r="AP2" s="16" t="s">
        <v>14</v>
      </c>
      <c r="AQ2" s="16" t="s">
        <v>15</v>
      </c>
      <c r="AR2" s="16" t="s">
        <v>16</v>
      </c>
      <c r="AS2" s="16" t="s">
        <v>17</v>
      </c>
      <c r="AT2" s="17"/>
      <c r="AU2" s="18" t="s">
        <v>18</v>
      </c>
      <c r="AV2" s="15" t="s">
        <v>19</v>
      </c>
      <c r="AW2" s="19" t="s">
        <v>20</v>
      </c>
      <c r="AX2" s="19" t="s">
        <v>1225</v>
      </c>
      <c r="AY2" s="19" t="s">
        <v>21</v>
      </c>
      <c r="AZ2" s="19" t="s">
        <v>22</v>
      </c>
      <c r="BA2" s="21" t="s">
        <v>109</v>
      </c>
      <c r="BB2" s="21" t="s">
        <v>109</v>
      </c>
      <c r="BC2" s="3" t="s">
        <v>23</v>
      </c>
      <c r="BD2" s="31" t="s">
        <v>106</v>
      </c>
      <c r="BE2" s="13" t="s">
        <v>107</v>
      </c>
      <c r="BF2" s="13" t="e">
        <f>+ CO</f>
        <v>#NAME?</v>
      </c>
      <c r="BG2" s="13"/>
      <c r="BH2" s="15" t="s">
        <v>14</v>
      </c>
      <c r="BI2" s="14" t="s">
        <v>14</v>
      </c>
      <c r="BJ2" s="15" t="s">
        <v>14</v>
      </c>
      <c r="BK2" s="14" t="s">
        <v>14</v>
      </c>
      <c r="BL2" s="15" t="s">
        <v>15</v>
      </c>
      <c r="BM2" s="15" t="s">
        <v>16</v>
      </c>
      <c r="BN2" s="19" t="s">
        <v>14</v>
      </c>
      <c r="BO2" s="17"/>
      <c r="BP2" s="18" t="s">
        <v>18</v>
      </c>
      <c r="BQ2" s="15" t="s">
        <v>19</v>
      </c>
      <c r="BR2" s="19" t="s">
        <v>108</v>
      </c>
      <c r="BS2" s="21" t="s">
        <v>109</v>
      </c>
      <c r="BT2" s="21" t="s">
        <v>109</v>
      </c>
      <c r="BU2" s="3" t="s">
        <v>23</v>
      </c>
      <c r="BV2" s="13"/>
      <c r="BW2" s="4" t="s">
        <v>23</v>
      </c>
      <c r="BX2" s="22"/>
      <c r="BY2" s="5" t="s">
        <v>24</v>
      </c>
      <c r="BZ2" s="23" t="s">
        <v>25</v>
      </c>
      <c r="CA2" s="23"/>
      <c r="CB2" s="13" t="s">
        <v>26</v>
      </c>
      <c r="CC2" s="6" t="s">
        <v>27</v>
      </c>
      <c r="CD2" s="6" t="s">
        <v>28</v>
      </c>
      <c r="CE2" s="7" t="s">
        <v>29</v>
      </c>
      <c r="CF2" s="13"/>
      <c r="CG2" s="13"/>
      <c r="CH2" s="13"/>
      <c r="CI2" s="10" t="s">
        <v>226</v>
      </c>
      <c r="CJ2" s="10" t="s">
        <v>227</v>
      </c>
      <c r="CK2" s="10" t="s">
        <v>228</v>
      </c>
      <c r="CL2" s="10" t="s">
        <v>229</v>
      </c>
      <c r="CM2" s="10" t="s">
        <v>230</v>
      </c>
      <c r="CN2" s="10" t="s">
        <v>231</v>
      </c>
      <c r="CO2" s="10" t="s">
        <v>232</v>
      </c>
      <c r="CP2" s="10" t="s">
        <v>233</v>
      </c>
      <c r="CQ2" s="10" t="s">
        <v>234</v>
      </c>
      <c r="CR2" s="10" t="s">
        <v>235</v>
      </c>
      <c r="CS2" s="10" t="s">
        <v>236</v>
      </c>
      <c r="CT2" s="10" t="s">
        <v>237</v>
      </c>
      <c r="CU2" s="10" t="s">
        <v>238</v>
      </c>
      <c r="CV2" s="10" t="s">
        <v>239</v>
      </c>
      <c r="CW2" s="10" t="s">
        <v>240</v>
      </c>
      <c r="CX2" s="10" t="s">
        <v>241</v>
      </c>
      <c r="CY2" s="10" t="s">
        <v>242</v>
      </c>
      <c r="CZ2" s="10" t="s">
        <v>243</v>
      </c>
      <c r="DA2" s="10" t="s">
        <v>244</v>
      </c>
      <c r="DB2" s="10" t="s">
        <v>245</v>
      </c>
      <c r="DC2" s="10" t="s">
        <v>246</v>
      </c>
      <c r="DD2" s="10" t="s">
        <v>247</v>
      </c>
      <c r="DE2" s="10" t="s">
        <v>248</v>
      </c>
      <c r="DF2" s="10" t="s">
        <v>249</v>
      </c>
      <c r="DG2" s="10" t="s">
        <v>250</v>
      </c>
      <c r="DH2" s="10" t="s">
        <v>251</v>
      </c>
      <c r="DI2" s="10" t="s">
        <v>252</v>
      </c>
      <c r="DJ2" s="10" t="s">
        <v>253</v>
      </c>
      <c r="DK2" s="10" t="s">
        <v>254</v>
      </c>
      <c r="DL2" s="10" t="s">
        <v>255</v>
      </c>
      <c r="DM2" s="10" t="s">
        <v>256</v>
      </c>
      <c r="DN2" s="10"/>
      <c r="DO2" s="31" t="s">
        <v>106</v>
      </c>
      <c r="DP2" s="13" t="s">
        <v>107</v>
      </c>
      <c r="DQ2" s="13" t="e">
        <f>+ CO</f>
        <v>#NAME?</v>
      </c>
      <c r="DR2" s="13"/>
      <c r="DS2" s="15" t="s">
        <v>14</v>
      </c>
      <c r="DT2" s="14" t="s">
        <v>14</v>
      </c>
      <c r="DU2" s="15" t="s">
        <v>14</v>
      </c>
      <c r="DV2" s="14" t="s">
        <v>14</v>
      </c>
      <c r="DW2" s="15" t="s">
        <v>15</v>
      </c>
      <c r="DX2" s="15" t="s">
        <v>16</v>
      </c>
      <c r="DY2" s="21" t="s">
        <v>14</v>
      </c>
      <c r="DZ2" s="21"/>
      <c r="EA2" s="17"/>
      <c r="EB2" s="18" t="s">
        <v>18</v>
      </c>
      <c r="EC2" s="15" t="s">
        <v>19</v>
      </c>
      <c r="ED2" s="21" t="s">
        <v>108</v>
      </c>
      <c r="EE2" s="19" t="s">
        <v>109</v>
      </c>
      <c r="EF2" s="19" t="s">
        <v>109</v>
      </c>
      <c r="EG2" s="3" t="s">
        <v>23</v>
      </c>
      <c r="EH2" s="13"/>
      <c r="EI2" s="4" t="s">
        <v>23</v>
      </c>
      <c r="EJ2" s="22"/>
      <c r="EK2" s="5" t="s">
        <v>24</v>
      </c>
      <c r="EL2" s="23" t="s">
        <v>25</v>
      </c>
      <c r="EM2" s="23"/>
      <c r="EN2" s="13" t="s">
        <v>26</v>
      </c>
      <c r="EO2" s="6" t="s">
        <v>27</v>
      </c>
      <c r="EP2" s="6" t="s">
        <v>28</v>
      </c>
      <c r="EQ2" s="7" t="s">
        <v>29</v>
      </c>
      <c r="ER2" s="13"/>
      <c r="ES2" s="13"/>
      <c r="ET2" s="13"/>
      <c r="EU2" s="80" t="s">
        <v>106</v>
      </c>
    </row>
    <row r="3" spans="1:151" ht="20.100000000000001" customHeight="1" x14ac:dyDescent="0.25">
      <c r="A3" s="29" t="s">
        <v>110</v>
      </c>
      <c r="B3" s="11" t="s">
        <v>111</v>
      </c>
      <c r="C3" s="12">
        <v>46463.74</v>
      </c>
      <c r="D3" s="12">
        <f t="shared" ref="D3:D66" si="0">C3-F3</f>
        <v>46463.74</v>
      </c>
      <c r="E3" s="12">
        <v>1871.14</v>
      </c>
      <c r="F3" s="12"/>
      <c r="G3" s="12">
        <v>15708.35</v>
      </c>
      <c r="H3" s="12">
        <v>603.5</v>
      </c>
      <c r="I3" s="32">
        <f t="shared" ref="I3:I66" si="1">E3/C3*G3</f>
        <v>632.5905322946453</v>
      </c>
      <c r="J3" s="11"/>
      <c r="K3" s="80">
        <v>12</v>
      </c>
      <c r="L3" s="80">
        <v>1</v>
      </c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13"/>
      <c r="AA3" s="13"/>
      <c r="AB3" s="13"/>
      <c r="AC3" s="13"/>
      <c r="AD3" s="72">
        <v>15708.35</v>
      </c>
      <c r="AE3" s="13">
        <f>AD$1*AD3</f>
        <v>29060.447500000002</v>
      </c>
      <c r="AF3" s="74">
        <f>AJ3-AD3</f>
        <v>30755.39</v>
      </c>
      <c r="AG3" s="74">
        <f>AF3*0.15</f>
        <v>4613.3085000000001</v>
      </c>
      <c r="AH3" s="74">
        <f>SUM(AD3:AG3)</f>
        <v>80137.495999999999</v>
      </c>
      <c r="AI3" s="13"/>
      <c r="AJ3" s="12">
        <v>46463.74</v>
      </c>
      <c r="AK3" s="12">
        <f>AW3-AH3</f>
        <v>26460.504000000001</v>
      </c>
      <c r="AL3" s="76">
        <f>AK3/AW3</f>
        <v>0.248227021144862</v>
      </c>
      <c r="AM3" s="72">
        <v>632.5905322946453</v>
      </c>
      <c r="AN3" s="13"/>
      <c r="AO3" s="13"/>
      <c r="AP3" s="13"/>
      <c r="AQ3" s="13"/>
      <c r="AR3" s="13"/>
      <c r="AS3" s="13"/>
      <c r="AT3" s="13"/>
      <c r="AU3" s="13"/>
      <c r="AV3" s="13"/>
      <c r="AW3" s="13">
        <v>106598</v>
      </c>
      <c r="AX3" s="19">
        <f>BR3-AW3-AY3+AZ3+BA3-BB3</f>
        <v>-1126</v>
      </c>
      <c r="AY3" s="13"/>
      <c r="AZ3" s="13"/>
      <c r="BA3" s="19">
        <v>3700</v>
      </c>
      <c r="BB3" s="19">
        <v>0</v>
      </c>
      <c r="BC3" s="13"/>
      <c r="BD3" s="31" t="s">
        <v>110</v>
      </c>
      <c r="BE3" s="13" t="s">
        <v>111</v>
      </c>
      <c r="BF3" s="33">
        <v>152000</v>
      </c>
      <c r="BG3" s="33">
        <v>64258</v>
      </c>
      <c r="BH3" s="34">
        <f t="shared" ref="BH3:BH20" si="2">BI3/1.25</f>
        <v>0</v>
      </c>
      <c r="BI3" s="35"/>
      <c r="BJ3" s="34">
        <f t="shared" ref="BJ3:BJ23" si="3">BK3/0.15</f>
        <v>0</v>
      </c>
      <c r="BK3" s="14"/>
      <c r="BL3" s="34">
        <f t="shared" ref="BL3:BL23" si="4">BG3+BI3+BK3</f>
        <v>64258</v>
      </c>
      <c r="BM3" s="34">
        <f t="shared" ref="BM3:BM23" si="5">SUM(BH3:BK3)</f>
        <v>0</v>
      </c>
      <c r="BN3" s="19">
        <v>44593</v>
      </c>
      <c r="BO3" s="36">
        <f t="shared" ref="BO3:BO23" si="6">BF3/BG3</f>
        <v>2.3654642223536371</v>
      </c>
      <c r="BP3" s="37">
        <f t="shared" ref="BP3:BP23" si="7">BR3/BN3</f>
        <v>2.2822416074271747</v>
      </c>
      <c r="BQ3" s="38">
        <f t="shared" ref="BQ3:BQ23" si="8">BF3*BN3/BG3</f>
        <v>105483.14606741573</v>
      </c>
      <c r="BR3" s="19">
        <v>101772</v>
      </c>
      <c r="BS3" s="19">
        <v>3700</v>
      </c>
      <c r="BT3" s="19">
        <v>0</v>
      </c>
      <c r="BU3" s="39">
        <f>BR3-BQ3</f>
        <v>-3711.1460674157279</v>
      </c>
      <c r="BV3" s="13"/>
      <c r="BW3" s="22"/>
      <c r="BX3" s="22"/>
      <c r="BY3" s="23">
        <f t="shared" ref="BY3:BY23" si="9">BK3/0.15</f>
        <v>0</v>
      </c>
      <c r="BZ3" s="23">
        <f t="shared" ref="BZ3:BZ23" si="10">BG3-BY3</f>
        <v>64258</v>
      </c>
      <c r="CA3" s="23">
        <f t="shared" ref="CA3:CA23" si="11">BI3/BZ3</f>
        <v>0</v>
      </c>
      <c r="CB3" s="13">
        <v>2</v>
      </c>
      <c r="CC3" s="39">
        <f t="shared" ref="CC3:CC23" si="12">BY3*1.15+BZ3*(1+CB3)</f>
        <v>192774</v>
      </c>
      <c r="CD3" s="39">
        <f t="shared" ref="CD3:CD23" si="13">BQ3-CC3</f>
        <v>-87290.853932584272</v>
      </c>
      <c r="CE3" s="40">
        <f t="shared" ref="CE3:CE23" si="14">CD3/BQ3</f>
        <v>-0.82753365999147854</v>
      </c>
      <c r="CF3" s="13"/>
      <c r="CG3" s="41">
        <f t="shared" ref="CG3:CG23" si="15">BF3-BR3</f>
        <v>50228</v>
      </c>
      <c r="CH3" s="42">
        <f t="shared" ref="CH3:CH23" si="16">BU3+CG3</f>
        <v>46516.853932584272</v>
      </c>
      <c r="CI3" s="43" t="s">
        <v>257</v>
      </c>
      <c r="CJ3" s="43" t="s">
        <v>258</v>
      </c>
      <c r="CK3" s="43" t="s">
        <v>259</v>
      </c>
      <c r="CL3" s="43" t="s">
        <v>260</v>
      </c>
      <c r="CM3" s="43" t="s">
        <v>261</v>
      </c>
      <c r="CN3" s="43" t="s">
        <v>262</v>
      </c>
      <c r="CO3" s="43" t="s">
        <v>263</v>
      </c>
      <c r="CP3" s="43" t="s">
        <v>263</v>
      </c>
      <c r="CQ3" s="43" t="s">
        <v>263</v>
      </c>
      <c r="CR3" s="43" t="s">
        <v>264</v>
      </c>
      <c r="CS3" s="43" t="s">
        <v>265</v>
      </c>
      <c r="CT3" s="43" t="s">
        <v>266</v>
      </c>
      <c r="CU3" s="43" t="s">
        <v>267</v>
      </c>
      <c r="CV3" s="44">
        <v>42233.14</v>
      </c>
      <c r="CW3" s="44">
        <v>64258</v>
      </c>
      <c r="CX3" s="44">
        <v>0</v>
      </c>
      <c r="CY3" s="43" t="s">
        <v>268</v>
      </c>
      <c r="CZ3" s="43" t="s">
        <v>269</v>
      </c>
      <c r="DA3" s="43" t="s">
        <v>270</v>
      </c>
      <c r="DB3" s="43" t="s">
        <v>263</v>
      </c>
      <c r="DC3" s="43" t="s">
        <v>263</v>
      </c>
      <c r="DD3" s="43" t="s">
        <v>271</v>
      </c>
      <c r="DE3" s="43" t="s">
        <v>272</v>
      </c>
      <c r="DF3" s="43" t="s">
        <v>263</v>
      </c>
      <c r="DG3" s="43" t="s">
        <v>273</v>
      </c>
      <c r="DH3" s="43" t="s">
        <v>263</v>
      </c>
      <c r="DI3" s="43" t="s">
        <v>274</v>
      </c>
      <c r="DJ3" s="43" t="s">
        <v>263</v>
      </c>
      <c r="DK3" s="45">
        <v>0</v>
      </c>
      <c r="DL3" s="43" t="s">
        <v>263</v>
      </c>
      <c r="DM3" s="43" t="s">
        <v>275</v>
      </c>
      <c r="DN3" s="43" t="s">
        <v>1222</v>
      </c>
      <c r="DO3" s="46" t="s">
        <v>110</v>
      </c>
      <c r="DP3" s="47" t="s">
        <v>111</v>
      </c>
      <c r="DQ3" s="48">
        <v>152000</v>
      </c>
      <c r="DR3" s="48">
        <v>66600</v>
      </c>
      <c r="DS3" s="49">
        <f>DT3/1.25</f>
        <v>0</v>
      </c>
      <c r="DT3" s="48"/>
      <c r="DU3" s="49">
        <f>DV3/0.15</f>
        <v>0</v>
      </c>
      <c r="DV3" s="47"/>
      <c r="DW3" s="49">
        <f>DR3+DT3+DV3</f>
        <v>66600</v>
      </c>
      <c r="DX3" s="49">
        <f>SUM(DS3:DV3)</f>
        <v>0</v>
      </c>
      <c r="DY3" s="21">
        <v>46464</v>
      </c>
      <c r="DZ3" s="21">
        <f>DY3-D3</f>
        <v>0.26000000000203727</v>
      </c>
      <c r="EA3" s="50">
        <f>DQ3/DR3</f>
        <v>2.2822822822822824</v>
      </c>
      <c r="EB3" s="50">
        <f>ED3/DY3</f>
        <v>2.2942062672176307</v>
      </c>
      <c r="EC3" s="51">
        <f>DQ3*DY3/DR3</f>
        <v>106043.96396396396</v>
      </c>
      <c r="ED3" s="21">
        <v>106598</v>
      </c>
      <c r="EE3" s="21">
        <v>0</v>
      </c>
      <c r="EF3" s="21">
        <v>600</v>
      </c>
      <c r="EG3" s="52">
        <f>ED3-EC3</f>
        <v>554.03603603603551</v>
      </c>
      <c r="EH3" s="47"/>
      <c r="EI3" s="47"/>
      <c r="EJ3" s="47"/>
      <c r="EK3" s="47">
        <f>DV3/0.15</f>
        <v>0</v>
      </c>
      <c r="EL3" s="47">
        <f>DR3-EK3</f>
        <v>66600</v>
      </c>
      <c r="EM3" s="47">
        <f>DT3/EL3</f>
        <v>0</v>
      </c>
      <c r="EN3" s="47">
        <v>2</v>
      </c>
      <c r="EO3" s="52">
        <f>EK3*1.15+EL3*(1+EN3)</f>
        <v>199800</v>
      </c>
      <c r="EP3" s="52">
        <f>EC3-EO3</f>
        <v>-93756.036036036036</v>
      </c>
      <c r="EQ3" s="53">
        <f>EP3/EC3</f>
        <v>-0.8841242116137451</v>
      </c>
      <c r="ER3" s="47"/>
      <c r="ES3" s="54">
        <f>DQ3-ED3</f>
        <v>45402</v>
      </c>
      <c r="ET3" s="52">
        <f>EG3+ES3</f>
        <v>45956.036036036036</v>
      </c>
      <c r="EU3" s="81" t="s">
        <v>110</v>
      </c>
    </row>
    <row r="4" spans="1:151" ht="20.100000000000001" customHeight="1" x14ac:dyDescent="0.25">
      <c r="A4" s="29" t="s">
        <v>30</v>
      </c>
      <c r="B4" s="11" t="s">
        <v>31</v>
      </c>
      <c r="C4" s="12">
        <v>38566.07</v>
      </c>
      <c r="D4" s="12">
        <f t="shared" si="0"/>
        <v>38566.07</v>
      </c>
      <c r="E4" s="12">
        <v>20598.55</v>
      </c>
      <c r="F4" s="12"/>
      <c r="G4" s="12">
        <v>17135.29</v>
      </c>
      <c r="H4" s="12">
        <v>578.25</v>
      </c>
      <c r="I4" s="32">
        <f t="shared" si="1"/>
        <v>9152.1414504900295</v>
      </c>
      <c r="J4" s="11"/>
      <c r="K4" s="80">
        <v>69</v>
      </c>
      <c r="L4" s="80">
        <v>1.5</v>
      </c>
      <c r="M4" s="80">
        <v>100.25</v>
      </c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31" t="s">
        <v>30</v>
      </c>
      <c r="AA4" s="13" t="s">
        <v>31</v>
      </c>
      <c r="AB4" s="33">
        <v>90000</v>
      </c>
      <c r="AC4" s="33">
        <v>43750</v>
      </c>
      <c r="AD4" s="73">
        <v>17135.29</v>
      </c>
      <c r="AE4" s="13">
        <f t="shared" ref="AE4:AE67" si="17">AD$1*AD4</f>
        <v>31700.286500000002</v>
      </c>
      <c r="AF4" s="74">
        <f t="shared" ref="AF4:AF67" si="18">AJ4-AD4</f>
        <v>21430.78</v>
      </c>
      <c r="AG4" s="74">
        <f t="shared" ref="AG4:AG67" si="19">AF4*0.15</f>
        <v>3214.6169999999997</v>
      </c>
      <c r="AH4" s="74">
        <f t="shared" ref="AH4:AH67" si="20">SUM(AD4:AG4)</f>
        <v>73480.973499999993</v>
      </c>
      <c r="AI4" s="13"/>
      <c r="AJ4" s="12">
        <v>38566.07</v>
      </c>
      <c r="AK4" s="12">
        <f t="shared" ref="AK4:AK67" si="21">AW4-AH4</f>
        <v>5891.0265000000072</v>
      </c>
      <c r="AL4" s="76">
        <f t="shared" ref="AL4:AL67" si="22">AK4/AW4</f>
        <v>7.4220461875724522E-2</v>
      </c>
      <c r="AM4" s="73">
        <v>9152.1414504900295</v>
      </c>
      <c r="AN4" s="35"/>
      <c r="AO4" s="34">
        <f>AP4/0.15</f>
        <v>0</v>
      </c>
      <c r="AP4" s="14"/>
      <c r="AQ4" s="34">
        <f>AJ4+AN4+AP4</f>
        <v>38566.07</v>
      </c>
      <c r="AR4" s="34">
        <f>SUM(AM4:AP4)</f>
        <v>9152.1414504900295</v>
      </c>
      <c r="AS4" s="19"/>
      <c r="AT4" s="36">
        <f>AB4/AC4</f>
        <v>2.0571428571428569</v>
      </c>
      <c r="AU4" s="37">
        <f>AW4/AJ4</f>
        <v>2.0580785130556469</v>
      </c>
      <c r="AV4" s="38">
        <f>AB4*AJ4/AC4</f>
        <v>79335.915428571432</v>
      </c>
      <c r="AW4" s="19">
        <v>79372</v>
      </c>
      <c r="AX4" s="19"/>
      <c r="AY4" s="19">
        <v>0</v>
      </c>
      <c r="AZ4" s="19">
        <v>0</v>
      </c>
      <c r="BA4" s="19">
        <v>0</v>
      </c>
      <c r="BB4" s="19">
        <v>100</v>
      </c>
      <c r="BC4" s="39">
        <f>AW4-AV4</f>
        <v>36.08457142856787</v>
      </c>
      <c r="BD4" s="31" t="s">
        <v>30</v>
      </c>
      <c r="BE4" s="13" t="s">
        <v>31</v>
      </c>
      <c r="BF4" s="33">
        <v>50000</v>
      </c>
      <c r="BG4" s="55">
        <v>21000</v>
      </c>
      <c r="BH4" s="34">
        <f t="shared" si="2"/>
        <v>0</v>
      </c>
      <c r="BI4" s="35"/>
      <c r="BJ4" s="34">
        <f t="shared" si="3"/>
        <v>0</v>
      </c>
      <c r="BK4" s="35"/>
      <c r="BL4" s="34">
        <f t="shared" si="4"/>
        <v>21000</v>
      </c>
      <c r="BM4" s="34">
        <f t="shared" si="5"/>
        <v>0</v>
      </c>
      <c r="BN4" s="19">
        <v>17968</v>
      </c>
      <c r="BO4" s="36">
        <f t="shared" si="6"/>
        <v>2.3809523809523809</v>
      </c>
      <c r="BP4" s="37">
        <f t="shared" si="7"/>
        <v>2.3885240427426537</v>
      </c>
      <c r="BQ4" s="38">
        <f t="shared" si="8"/>
        <v>42780.952380952382</v>
      </c>
      <c r="BR4" s="19">
        <v>42917</v>
      </c>
      <c r="BS4" s="19">
        <v>0</v>
      </c>
      <c r="BT4" s="19">
        <v>100</v>
      </c>
      <c r="BU4" s="39">
        <f>BR4-BQ4</f>
        <v>136.04761904761835</v>
      </c>
      <c r="BV4" s="13"/>
      <c r="BW4" s="22"/>
      <c r="BX4" s="22"/>
      <c r="BY4" s="23">
        <f t="shared" si="9"/>
        <v>0</v>
      </c>
      <c r="BZ4" s="23">
        <f t="shared" si="10"/>
        <v>21000</v>
      </c>
      <c r="CA4" s="23">
        <f t="shared" si="11"/>
        <v>0</v>
      </c>
      <c r="CB4" s="13">
        <v>2</v>
      </c>
      <c r="CC4" s="39">
        <f t="shared" si="12"/>
        <v>63000</v>
      </c>
      <c r="CD4" s="39">
        <f t="shared" si="13"/>
        <v>-20219.047619047618</v>
      </c>
      <c r="CE4" s="40">
        <f t="shared" si="14"/>
        <v>-0.47261798753339268</v>
      </c>
      <c r="CF4" s="13"/>
      <c r="CG4" s="41">
        <f t="shared" si="15"/>
        <v>7083</v>
      </c>
      <c r="CH4" s="42">
        <f t="shared" si="16"/>
        <v>7219.0476190476184</v>
      </c>
      <c r="CI4" s="43" t="s">
        <v>349</v>
      </c>
      <c r="CJ4" s="43" t="s">
        <v>342</v>
      </c>
      <c r="CK4" s="43" t="s">
        <v>350</v>
      </c>
      <c r="CL4" s="43" t="s">
        <v>351</v>
      </c>
      <c r="CM4" s="43" t="s">
        <v>261</v>
      </c>
      <c r="CN4" s="43" t="s">
        <v>352</v>
      </c>
      <c r="CO4" s="43" t="s">
        <v>353</v>
      </c>
      <c r="CP4" s="43" t="s">
        <v>263</v>
      </c>
      <c r="CQ4" s="43" t="s">
        <v>263</v>
      </c>
      <c r="CR4" s="43" t="s">
        <v>283</v>
      </c>
      <c r="CS4" s="43" t="s">
        <v>300</v>
      </c>
      <c r="CT4" s="43" t="s">
        <v>354</v>
      </c>
      <c r="CU4" s="43" t="s">
        <v>355</v>
      </c>
      <c r="CV4" s="44">
        <v>50000</v>
      </c>
      <c r="CW4" s="44">
        <v>24199</v>
      </c>
      <c r="CX4" s="44">
        <v>0</v>
      </c>
      <c r="CY4" s="43" t="s">
        <v>268</v>
      </c>
      <c r="CZ4" s="43" t="s">
        <v>356</v>
      </c>
      <c r="DA4" s="43" t="s">
        <v>290</v>
      </c>
      <c r="DB4" s="43" t="s">
        <v>263</v>
      </c>
      <c r="DC4" s="43" t="s">
        <v>263</v>
      </c>
      <c r="DD4" s="43" t="s">
        <v>263</v>
      </c>
      <c r="DE4" s="43" t="s">
        <v>263</v>
      </c>
      <c r="DF4" s="43" t="s">
        <v>263</v>
      </c>
      <c r="DG4" s="43" t="s">
        <v>357</v>
      </c>
      <c r="DH4" s="43" t="s">
        <v>263</v>
      </c>
      <c r="DI4" s="43" t="s">
        <v>263</v>
      </c>
      <c r="DJ4" s="43" t="s">
        <v>274</v>
      </c>
      <c r="DK4" s="45">
        <v>0</v>
      </c>
      <c r="DL4" s="43" t="s">
        <v>263</v>
      </c>
      <c r="DM4" s="43" t="s">
        <v>281</v>
      </c>
      <c r="DN4" s="4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81" t="s">
        <v>30</v>
      </c>
    </row>
    <row r="5" spans="1:151" ht="20.100000000000001" customHeight="1" x14ac:dyDescent="0.25">
      <c r="A5" s="29" t="s">
        <v>32</v>
      </c>
      <c r="B5" s="11" t="s">
        <v>33</v>
      </c>
      <c r="C5" s="12">
        <v>2904.81</v>
      </c>
      <c r="D5" s="12">
        <f t="shared" si="0"/>
        <v>2904.81</v>
      </c>
      <c r="E5" s="12">
        <v>507.74</v>
      </c>
      <c r="F5" s="12"/>
      <c r="G5" s="12">
        <v>2647.24</v>
      </c>
      <c r="H5" s="12">
        <v>86.75</v>
      </c>
      <c r="I5" s="32">
        <f t="shared" si="1"/>
        <v>462.71860727551888</v>
      </c>
      <c r="J5" s="11"/>
      <c r="K5" s="80"/>
      <c r="L5" s="80"/>
      <c r="M5" s="80">
        <v>13</v>
      </c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31" t="s">
        <v>32</v>
      </c>
      <c r="AA5" s="13" t="s">
        <v>33</v>
      </c>
      <c r="AB5" s="33">
        <v>50000</v>
      </c>
      <c r="AC5" s="33">
        <v>16750</v>
      </c>
      <c r="AD5" s="73">
        <v>2647.24</v>
      </c>
      <c r="AE5" s="13">
        <f t="shared" si="17"/>
        <v>4897.3940000000002</v>
      </c>
      <c r="AF5" s="74">
        <f t="shared" si="18"/>
        <v>257.57000000000016</v>
      </c>
      <c r="AG5" s="74">
        <f t="shared" si="19"/>
        <v>38.635500000000022</v>
      </c>
      <c r="AH5" s="74">
        <f t="shared" si="20"/>
        <v>7840.8395</v>
      </c>
      <c r="AI5" s="13"/>
      <c r="AJ5" s="12">
        <v>2904.81</v>
      </c>
      <c r="AK5" s="12">
        <f t="shared" si="21"/>
        <v>817.16049999999996</v>
      </c>
      <c r="AL5" s="76">
        <f t="shared" si="22"/>
        <v>9.4382132132132132E-2</v>
      </c>
      <c r="AM5" s="73">
        <v>462.71860727551888</v>
      </c>
      <c r="AN5" s="35"/>
      <c r="AO5" s="34">
        <f>AP5/0.15</f>
        <v>0</v>
      </c>
      <c r="AP5" s="35"/>
      <c r="AQ5" s="34">
        <f>AJ5+AN5+AP5</f>
        <v>2904.81</v>
      </c>
      <c r="AR5" s="34">
        <f>SUM(AM5:AP5)</f>
        <v>462.71860727551888</v>
      </c>
      <c r="AS5" s="19"/>
      <c r="AT5" s="36">
        <f>AB5/AC5</f>
        <v>2.9850746268656718</v>
      </c>
      <c r="AU5" s="37">
        <f>AW5/AJ5</f>
        <v>2.9805736003387486</v>
      </c>
      <c r="AV5" s="38">
        <f>AB5*AJ5/AC5</f>
        <v>8671.0746268656712</v>
      </c>
      <c r="AW5" s="19">
        <v>8658</v>
      </c>
      <c r="AX5" s="19"/>
      <c r="AY5" s="19">
        <v>0</v>
      </c>
      <c r="AZ5" s="19">
        <v>0</v>
      </c>
      <c r="BA5" s="19">
        <v>0</v>
      </c>
      <c r="BB5" s="19">
        <v>0</v>
      </c>
      <c r="BC5" s="39">
        <f>AW5-AV5</f>
        <v>-13.074626865671235</v>
      </c>
      <c r="BD5" s="31" t="s">
        <v>32</v>
      </c>
      <c r="BE5" s="13" t="s">
        <v>33</v>
      </c>
      <c r="BF5" s="33">
        <v>50000</v>
      </c>
      <c r="BG5" s="55">
        <v>15600</v>
      </c>
      <c r="BH5" s="34">
        <f t="shared" si="2"/>
        <v>0</v>
      </c>
      <c r="BI5" s="35"/>
      <c r="BJ5" s="34">
        <f t="shared" si="3"/>
        <v>0</v>
      </c>
      <c r="BK5" s="14"/>
      <c r="BL5" s="34">
        <f t="shared" si="4"/>
        <v>15600</v>
      </c>
      <c r="BM5" s="34">
        <f t="shared" si="5"/>
        <v>0</v>
      </c>
      <c r="BN5" s="19">
        <v>2397</v>
      </c>
      <c r="BO5" s="36">
        <f t="shared" si="6"/>
        <v>3.2051282051282053</v>
      </c>
      <c r="BP5" s="37">
        <f t="shared" si="7"/>
        <v>3.2069253233208177</v>
      </c>
      <c r="BQ5" s="38">
        <f t="shared" si="8"/>
        <v>7682.6923076923076</v>
      </c>
      <c r="BR5" s="19">
        <v>7687</v>
      </c>
      <c r="BS5" s="19">
        <v>0</v>
      </c>
      <c r="BT5" s="19">
        <v>0</v>
      </c>
      <c r="BU5" s="39">
        <f>BR5-BQ5</f>
        <v>4.3076923076923777</v>
      </c>
      <c r="BV5" s="13"/>
      <c r="BW5" s="22"/>
      <c r="BX5" s="22"/>
      <c r="BY5" s="23">
        <f t="shared" si="9"/>
        <v>0</v>
      </c>
      <c r="BZ5" s="23">
        <f t="shared" si="10"/>
        <v>15600</v>
      </c>
      <c r="CA5" s="23">
        <f t="shared" si="11"/>
        <v>0</v>
      </c>
      <c r="CB5" s="13">
        <v>2</v>
      </c>
      <c r="CC5" s="39">
        <f t="shared" si="12"/>
        <v>46800</v>
      </c>
      <c r="CD5" s="39">
        <f t="shared" si="13"/>
        <v>-39117.307692307695</v>
      </c>
      <c r="CE5" s="40">
        <f t="shared" si="14"/>
        <v>-5.0916145181476846</v>
      </c>
      <c r="CF5" s="13"/>
      <c r="CG5" s="41">
        <f t="shared" si="15"/>
        <v>42313</v>
      </c>
      <c r="CH5" s="42">
        <f t="shared" si="16"/>
        <v>42317.307692307695</v>
      </c>
      <c r="CI5" s="43" t="s">
        <v>358</v>
      </c>
      <c r="CJ5" s="43" t="s">
        <v>342</v>
      </c>
      <c r="CK5" s="43" t="s">
        <v>350</v>
      </c>
      <c r="CL5" s="43" t="s">
        <v>359</v>
      </c>
      <c r="CM5" s="43" t="s">
        <v>261</v>
      </c>
      <c r="CN5" s="43" t="s">
        <v>360</v>
      </c>
      <c r="CO5" s="43" t="s">
        <v>263</v>
      </c>
      <c r="CP5" s="43" t="s">
        <v>263</v>
      </c>
      <c r="CQ5" s="43" t="s">
        <v>263</v>
      </c>
      <c r="CR5" s="43" t="s">
        <v>283</v>
      </c>
      <c r="CS5" s="43" t="s">
        <v>300</v>
      </c>
      <c r="CT5" s="43" t="s">
        <v>354</v>
      </c>
      <c r="CU5" s="43" t="s">
        <v>355</v>
      </c>
      <c r="CV5" s="44">
        <v>50000</v>
      </c>
      <c r="CW5" s="44">
        <v>15184</v>
      </c>
      <c r="CX5" s="44">
        <v>0</v>
      </c>
      <c r="CY5" s="43" t="s">
        <v>268</v>
      </c>
      <c r="CZ5" s="43" t="s">
        <v>348</v>
      </c>
      <c r="DA5" s="43" t="s">
        <v>290</v>
      </c>
      <c r="DB5" s="43" t="s">
        <v>263</v>
      </c>
      <c r="DC5" s="43" t="s">
        <v>263</v>
      </c>
      <c r="DD5" s="43" t="s">
        <v>263</v>
      </c>
      <c r="DE5" s="43" t="s">
        <v>263</v>
      </c>
      <c r="DF5" s="43" t="s">
        <v>263</v>
      </c>
      <c r="DG5" s="43" t="s">
        <v>361</v>
      </c>
      <c r="DH5" s="43" t="s">
        <v>263</v>
      </c>
      <c r="DI5" s="43" t="s">
        <v>263</v>
      </c>
      <c r="DJ5" s="43" t="s">
        <v>274</v>
      </c>
      <c r="DK5" s="45">
        <v>0</v>
      </c>
      <c r="DL5" s="43" t="s">
        <v>263</v>
      </c>
      <c r="DM5" s="43" t="s">
        <v>281</v>
      </c>
      <c r="DN5" s="4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81" t="s">
        <v>32</v>
      </c>
    </row>
    <row r="6" spans="1:151" ht="20.100000000000001" customHeight="1" x14ac:dyDescent="0.25">
      <c r="A6" s="29" t="s">
        <v>112</v>
      </c>
      <c r="B6" s="11" t="s">
        <v>113</v>
      </c>
      <c r="C6" s="12">
        <v>13436.7</v>
      </c>
      <c r="D6" s="12">
        <f t="shared" si="0"/>
        <v>13436.7</v>
      </c>
      <c r="E6" s="12">
        <v>376.94</v>
      </c>
      <c r="F6" s="12"/>
      <c r="G6" s="12">
        <v>9444.33</v>
      </c>
      <c r="H6" s="12">
        <v>353.25</v>
      </c>
      <c r="I6" s="32">
        <f t="shared" si="1"/>
        <v>264.94196865301745</v>
      </c>
      <c r="J6" s="11"/>
      <c r="K6" s="80">
        <v>11</v>
      </c>
      <c r="L6" s="80"/>
      <c r="M6" s="80"/>
      <c r="N6" s="80">
        <v>1.5</v>
      </c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13"/>
      <c r="AA6" s="13"/>
      <c r="AB6" s="13"/>
      <c r="AC6" s="13"/>
      <c r="AD6" s="72">
        <v>9444.33</v>
      </c>
      <c r="AE6" s="13">
        <f t="shared" si="17"/>
        <v>17472.0105</v>
      </c>
      <c r="AF6" s="74">
        <f t="shared" si="18"/>
        <v>3992.3700000000008</v>
      </c>
      <c r="AG6" s="74">
        <f t="shared" si="19"/>
        <v>598.85550000000012</v>
      </c>
      <c r="AH6" s="74">
        <f t="shared" si="20"/>
        <v>31507.566000000003</v>
      </c>
      <c r="AI6" s="13"/>
      <c r="AJ6" s="12">
        <v>13436.7</v>
      </c>
      <c r="AK6" s="12">
        <f t="shared" si="21"/>
        <v>6270.4339999999975</v>
      </c>
      <c r="AL6" s="76">
        <f t="shared" si="22"/>
        <v>0.16598110011117576</v>
      </c>
      <c r="AM6" s="72">
        <v>264.94196865301745</v>
      </c>
      <c r="AN6" s="13"/>
      <c r="AO6" s="13"/>
      <c r="AP6" s="13"/>
      <c r="AQ6" s="13"/>
      <c r="AR6" s="13"/>
      <c r="AS6" s="13"/>
      <c r="AT6" s="13"/>
      <c r="AU6" s="13"/>
      <c r="AV6" s="13"/>
      <c r="AW6" s="13">
        <v>37778</v>
      </c>
      <c r="AX6" s="13"/>
      <c r="AY6" s="13"/>
      <c r="AZ6" s="13"/>
      <c r="BA6" s="19">
        <v>0</v>
      </c>
      <c r="BB6" s="19">
        <v>0</v>
      </c>
      <c r="BC6" s="13"/>
      <c r="BD6" s="31" t="s">
        <v>112</v>
      </c>
      <c r="BE6" s="13" t="s">
        <v>113</v>
      </c>
      <c r="BF6" s="55">
        <v>38000</v>
      </c>
      <c r="BG6" s="55">
        <v>13500</v>
      </c>
      <c r="BH6" s="34">
        <f t="shared" si="2"/>
        <v>0</v>
      </c>
      <c r="BI6" s="35"/>
      <c r="BJ6" s="34">
        <f t="shared" si="3"/>
        <v>0</v>
      </c>
      <c r="BK6" s="35"/>
      <c r="BL6" s="34">
        <f t="shared" si="4"/>
        <v>13500</v>
      </c>
      <c r="BM6" s="34">
        <f t="shared" si="5"/>
        <v>0</v>
      </c>
      <c r="BN6" s="19">
        <v>13060</v>
      </c>
      <c r="BO6" s="36">
        <f t="shared" si="6"/>
        <v>2.8148148148148149</v>
      </c>
      <c r="BP6" s="37">
        <f t="shared" si="7"/>
        <v>2.8182235834609495</v>
      </c>
      <c r="BQ6" s="38">
        <f t="shared" si="8"/>
        <v>36761.481481481482</v>
      </c>
      <c r="BR6" s="19">
        <v>36806</v>
      </c>
      <c r="BS6" s="19">
        <v>0</v>
      </c>
      <c r="BT6" s="19">
        <v>0</v>
      </c>
      <c r="BU6" s="39">
        <f>(BR6-BQ6)</f>
        <v>44.518518518518249</v>
      </c>
      <c r="BV6" s="13"/>
      <c r="BW6" s="56"/>
      <c r="BX6" s="57"/>
      <c r="BY6" s="23">
        <f t="shared" si="9"/>
        <v>0</v>
      </c>
      <c r="BZ6" s="23">
        <f t="shared" si="10"/>
        <v>13500</v>
      </c>
      <c r="CA6" s="23">
        <f t="shared" si="11"/>
        <v>0</v>
      </c>
      <c r="CB6" s="13">
        <v>2</v>
      </c>
      <c r="CC6" s="39">
        <f t="shared" si="12"/>
        <v>40500</v>
      </c>
      <c r="CD6" s="39">
        <f t="shared" si="13"/>
        <v>-3738.5185185185182</v>
      </c>
      <c r="CE6" s="40">
        <f t="shared" si="14"/>
        <v>-0.10169662287418392</v>
      </c>
      <c r="CF6" s="13"/>
      <c r="CG6" s="41">
        <f t="shared" si="15"/>
        <v>1194</v>
      </c>
      <c r="CH6" s="42">
        <f t="shared" si="16"/>
        <v>1238.5185185185182</v>
      </c>
      <c r="CI6" s="43" t="s">
        <v>362</v>
      </c>
      <c r="CJ6" s="43" t="s">
        <v>342</v>
      </c>
      <c r="CK6" s="43" t="s">
        <v>263</v>
      </c>
      <c r="CL6" s="43" t="s">
        <v>113</v>
      </c>
      <c r="CM6" s="43" t="s">
        <v>261</v>
      </c>
      <c r="CN6" s="43" t="s">
        <v>304</v>
      </c>
      <c r="CO6" s="43" t="s">
        <v>263</v>
      </c>
      <c r="CP6" s="43" t="s">
        <v>263</v>
      </c>
      <c r="CQ6" s="43" t="s">
        <v>263</v>
      </c>
      <c r="CR6" s="43" t="s">
        <v>363</v>
      </c>
      <c r="CS6" s="43" t="s">
        <v>364</v>
      </c>
      <c r="CT6" s="43" t="s">
        <v>365</v>
      </c>
      <c r="CU6" s="43" t="s">
        <v>366</v>
      </c>
      <c r="CV6" s="44">
        <v>7000</v>
      </c>
      <c r="CW6" s="44">
        <v>6443</v>
      </c>
      <c r="CX6" s="44">
        <v>0</v>
      </c>
      <c r="CY6" s="43" t="s">
        <v>268</v>
      </c>
      <c r="CZ6" s="43" t="s">
        <v>288</v>
      </c>
      <c r="DA6" s="43" t="s">
        <v>289</v>
      </c>
      <c r="DB6" s="43" t="s">
        <v>263</v>
      </c>
      <c r="DC6" s="43" t="s">
        <v>263</v>
      </c>
      <c r="DD6" s="43" t="s">
        <v>271</v>
      </c>
      <c r="DE6" s="43" t="s">
        <v>263</v>
      </c>
      <c r="DF6" s="43" t="s">
        <v>263</v>
      </c>
      <c r="DG6" s="43" t="s">
        <v>367</v>
      </c>
      <c r="DH6" s="43" t="s">
        <v>263</v>
      </c>
      <c r="DI6" s="43" t="s">
        <v>263</v>
      </c>
      <c r="DJ6" s="43" t="s">
        <v>274</v>
      </c>
      <c r="DK6" s="45">
        <v>0</v>
      </c>
      <c r="DL6" s="43" t="s">
        <v>263</v>
      </c>
      <c r="DM6" s="43" t="s">
        <v>327</v>
      </c>
      <c r="DN6" s="43" t="s">
        <v>1222</v>
      </c>
      <c r="DO6" s="46" t="s">
        <v>112</v>
      </c>
      <c r="DP6" s="47" t="s">
        <v>113</v>
      </c>
      <c r="DQ6" s="48">
        <v>38000</v>
      </c>
      <c r="DR6" s="48">
        <v>13500</v>
      </c>
      <c r="DS6" s="49">
        <f>DT6/1.25</f>
        <v>0</v>
      </c>
      <c r="DT6" s="48"/>
      <c r="DU6" s="49">
        <f>DV6/0.15</f>
        <v>0</v>
      </c>
      <c r="DV6" s="48"/>
      <c r="DW6" s="49">
        <f>DR6+DT6+DV6</f>
        <v>13500</v>
      </c>
      <c r="DX6" s="49">
        <f>SUM(DS6:DV6)</f>
        <v>0</v>
      </c>
      <c r="DY6" s="21">
        <v>13437</v>
      </c>
      <c r="DZ6" s="21">
        <f>DY6-D6</f>
        <v>0.2999999999992724</v>
      </c>
      <c r="EA6" s="50">
        <f>DQ6/DR6</f>
        <v>2.8148148148148149</v>
      </c>
      <c r="EB6" s="50">
        <f>ED6/DY6</f>
        <v>2.811490660117586</v>
      </c>
      <c r="EC6" s="51">
        <f>DQ6*DY6/DR6</f>
        <v>37822.666666666664</v>
      </c>
      <c r="ED6" s="21">
        <v>37778</v>
      </c>
      <c r="EE6" s="21">
        <v>0</v>
      </c>
      <c r="EF6" s="21">
        <v>0</v>
      </c>
      <c r="EG6" s="52">
        <f>(ED6-EC6)</f>
        <v>-44.666666666664241</v>
      </c>
      <c r="EH6" s="47"/>
      <c r="EI6" s="21"/>
      <c r="EJ6" s="52"/>
      <c r="EK6" s="47">
        <f>DV6/0.15</f>
        <v>0</v>
      </c>
      <c r="EL6" s="47">
        <f>DR6-EK6</f>
        <v>13500</v>
      </c>
      <c r="EM6" s="47">
        <f>DT6/EL6</f>
        <v>0</v>
      </c>
      <c r="EN6" s="47">
        <v>2</v>
      </c>
      <c r="EO6" s="52">
        <f>EK6*1.15+EL6*(1+EN6)</f>
        <v>40500</v>
      </c>
      <c r="EP6" s="52">
        <f>EC6-EO6</f>
        <v>-2677.3333333333358</v>
      </c>
      <c r="EQ6" s="53">
        <f>EP6/EC6</f>
        <v>-7.07864772446858E-2</v>
      </c>
      <c r="ER6" s="47"/>
      <c r="ES6" s="54">
        <f>DQ6-ED6</f>
        <v>222</v>
      </c>
      <c r="ET6" s="52">
        <f>EG6+ES6</f>
        <v>177.33333333333576</v>
      </c>
      <c r="EU6" s="81" t="s">
        <v>112</v>
      </c>
    </row>
    <row r="7" spans="1:151" ht="20.100000000000001" customHeight="1" x14ac:dyDescent="0.25">
      <c r="A7" s="29" t="s">
        <v>34</v>
      </c>
      <c r="B7" s="11" t="s">
        <v>35</v>
      </c>
      <c r="C7" s="12">
        <v>12861.77</v>
      </c>
      <c r="D7" s="12">
        <f t="shared" si="0"/>
        <v>12861.77</v>
      </c>
      <c r="E7" s="12">
        <v>9025.7800000000007</v>
      </c>
      <c r="F7" s="12"/>
      <c r="G7" s="12">
        <v>6118.57</v>
      </c>
      <c r="H7" s="12">
        <v>170.25</v>
      </c>
      <c r="I7" s="32">
        <f t="shared" si="1"/>
        <v>4293.7221497974224</v>
      </c>
      <c r="J7" s="11"/>
      <c r="K7" s="80"/>
      <c r="L7" s="80"/>
      <c r="M7" s="80">
        <v>2.5</v>
      </c>
      <c r="N7" s="80">
        <v>5.5</v>
      </c>
      <c r="O7" s="80">
        <v>29.25</v>
      </c>
      <c r="P7" s="80"/>
      <c r="Q7" s="80"/>
      <c r="R7" s="80"/>
      <c r="S7" s="80"/>
      <c r="T7" s="80"/>
      <c r="U7" s="80"/>
      <c r="V7" s="80">
        <v>4</v>
      </c>
      <c r="W7" s="80">
        <v>68</v>
      </c>
      <c r="X7" s="80"/>
      <c r="Y7" s="80"/>
      <c r="Z7" s="31" t="s">
        <v>34</v>
      </c>
      <c r="AA7" s="13" t="s">
        <v>35</v>
      </c>
      <c r="AB7" s="33">
        <v>20000</v>
      </c>
      <c r="AC7" s="33">
        <v>9000</v>
      </c>
      <c r="AD7" s="73">
        <v>6118.57</v>
      </c>
      <c r="AE7" s="13">
        <f t="shared" si="17"/>
        <v>11319.354499999999</v>
      </c>
      <c r="AF7" s="74">
        <f t="shared" si="18"/>
        <v>6743.2000000000007</v>
      </c>
      <c r="AG7" s="74">
        <f t="shared" si="19"/>
        <v>1011.48</v>
      </c>
      <c r="AH7" s="74">
        <f t="shared" si="20"/>
        <v>25192.604500000001</v>
      </c>
      <c r="AI7" s="13"/>
      <c r="AJ7" s="12">
        <v>12861.77</v>
      </c>
      <c r="AK7" s="12">
        <f t="shared" si="21"/>
        <v>-4750.6045000000013</v>
      </c>
      <c r="AL7" s="76">
        <f t="shared" si="22"/>
        <v>-0.23239431073280506</v>
      </c>
      <c r="AM7" s="73">
        <v>4293.7221497974224</v>
      </c>
      <c r="AN7" s="35"/>
      <c r="AO7" s="34">
        <f>AP7/0.15</f>
        <v>0</v>
      </c>
      <c r="AP7" s="14"/>
      <c r="AQ7" s="34">
        <f>AJ8+AN7+AP7</f>
        <v>4159.95</v>
      </c>
      <c r="AR7" s="34">
        <f>SUM(AM7:AP7)</f>
        <v>4293.7221497974224</v>
      </c>
      <c r="AS7" s="19"/>
      <c r="AT7" s="36">
        <f>AB7/AC7</f>
        <v>2.2222222222222223</v>
      </c>
      <c r="AU7" s="37">
        <f>AW7/AJ7</f>
        <v>1.5893613398466928</v>
      </c>
      <c r="AV7" s="38">
        <f>AB7*AJ7/AC7</f>
        <v>28581.711111111112</v>
      </c>
      <c r="AW7" s="19">
        <v>20442</v>
      </c>
      <c r="AX7" s="19"/>
      <c r="AY7" s="19">
        <v>0</v>
      </c>
      <c r="AZ7" s="19">
        <v>400</v>
      </c>
      <c r="BA7" s="19">
        <v>0</v>
      </c>
      <c r="BB7" s="19">
        <v>0</v>
      </c>
      <c r="BC7" s="39">
        <f>AW7-AV7</f>
        <v>-8139.7111111111117</v>
      </c>
      <c r="BD7" s="31" t="s">
        <v>34</v>
      </c>
      <c r="BE7" s="13" t="s">
        <v>114</v>
      </c>
      <c r="BF7" s="33">
        <v>20000</v>
      </c>
      <c r="BG7" s="55">
        <v>9000</v>
      </c>
      <c r="BH7" s="34">
        <f t="shared" si="2"/>
        <v>0</v>
      </c>
      <c r="BI7" s="35"/>
      <c r="BJ7" s="34">
        <f t="shared" si="3"/>
        <v>0</v>
      </c>
      <c r="BK7" s="14"/>
      <c r="BL7" s="34">
        <f t="shared" si="4"/>
        <v>9000</v>
      </c>
      <c r="BM7" s="34">
        <f t="shared" si="5"/>
        <v>0</v>
      </c>
      <c r="BN7" s="19">
        <v>3836</v>
      </c>
      <c r="BO7" s="36">
        <f t="shared" si="6"/>
        <v>2.2222222222222223</v>
      </c>
      <c r="BP7" s="37">
        <f t="shared" si="7"/>
        <v>2.2228884254431698</v>
      </c>
      <c r="BQ7" s="38">
        <f t="shared" si="8"/>
        <v>8524.4444444444453</v>
      </c>
      <c r="BR7" s="19">
        <v>8527</v>
      </c>
      <c r="BS7" s="19">
        <v>0</v>
      </c>
      <c r="BT7" s="19">
        <v>0</v>
      </c>
      <c r="BU7" s="39">
        <f t="shared" ref="BU7:BU23" si="23">BR7-BQ7</f>
        <v>2.5555555555547471</v>
      </c>
      <c r="BV7" s="13"/>
      <c r="BW7" s="56"/>
      <c r="BX7" s="57"/>
      <c r="BY7" s="23">
        <f t="shared" si="9"/>
        <v>0</v>
      </c>
      <c r="BZ7" s="23">
        <f t="shared" si="10"/>
        <v>9000</v>
      </c>
      <c r="CA7" s="23">
        <f t="shared" si="11"/>
        <v>0</v>
      </c>
      <c r="CB7" s="13">
        <v>2</v>
      </c>
      <c r="CC7" s="39">
        <f t="shared" si="12"/>
        <v>27000</v>
      </c>
      <c r="CD7" s="39">
        <f t="shared" si="13"/>
        <v>-18475.555555555555</v>
      </c>
      <c r="CE7" s="40">
        <f t="shared" si="14"/>
        <v>-2.1673618352450466</v>
      </c>
      <c r="CF7" s="13"/>
      <c r="CG7" s="41">
        <f t="shared" si="15"/>
        <v>11473</v>
      </c>
      <c r="CH7" s="42">
        <f t="shared" si="16"/>
        <v>11475.555555555555</v>
      </c>
      <c r="CI7" s="43" t="s">
        <v>374</v>
      </c>
      <c r="CJ7" s="43" t="s">
        <v>329</v>
      </c>
      <c r="CK7" s="43" t="s">
        <v>263</v>
      </c>
      <c r="CL7" s="43" t="s">
        <v>114</v>
      </c>
      <c r="CM7" s="43" t="s">
        <v>261</v>
      </c>
      <c r="CN7" s="43" t="s">
        <v>304</v>
      </c>
      <c r="CO7" s="43" t="s">
        <v>282</v>
      </c>
      <c r="CP7" s="43" t="s">
        <v>263</v>
      </c>
      <c r="CQ7" s="43" t="s">
        <v>263</v>
      </c>
      <c r="CR7" s="43" t="s">
        <v>283</v>
      </c>
      <c r="CS7" s="43" t="s">
        <v>375</v>
      </c>
      <c r="CT7" s="43" t="s">
        <v>376</v>
      </c>
      <c r="CU7" s="43" t="s">
        <v>355</v>
      </c>
      <c r="CV7" s="44">
        <v>20000</v>
      </c>
      <c r="CW7" s="44">
        <v>10573</v>
      </c>
      <c r="CX7" s="44">
        <v>0</v>
      </c>
      <c r="CY7" s="43" t="s">
        <v>268</v>
      </c>
      <c r="CZ7" s="43" t="s">
        <v>288</v>
      </c>
      <c r="DA7" s="43" t="s">
        <v>290</v>
      </c>
      <c r="DB7" s="43" t="s">
        <v>263</v>
      </c>
      <c r="DC7" s="43" t="s">
        <v>263</v>
      </c>
      <c r="DD7" s="43" t="s">
        <v>263</v>
      </c>
      <c r="DE7" s="43" t="s">
        <v>263</v>
      </c>
      <c r="DF7" s="43" t="s">
        <v>263</v>
      </c>
      <c r="DG7" s="43" t="s">
        <v>377</v>
      </c>
      <c r="DH7" s="43" t="s">
        <v>263</v>
      </c>
      <c r="DI7" s="43" t="s">
        <v>263</v>
      </c>
      <c r="DJ7" s="43" t="s">
        <v>274</v>
      </c>
      <c r="DK7" s="45">
        <v>0</v>
      </c>
      <c r="DL7" s="43" t="s">
        <v>263</v>
      </c>
      <c r="DM7" s="43" t="s">
        <v>281</v>
      </c>
      <c r="DN7" s="4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81" t="s">
        <v>34</v>
      </c>
    </row>
    <row r="8" spans="1:151" ht="20.100000000000001" customHeight="1" x14ac:dyDescent="0.25">
      <c r="A8" s="29" t="s">
        <v>36</v>
      </c>
      <c r="B8" s="11" t="s">
        <v>37</v>
      </c>
      <c r="C8" s="12">
        <v>4159.95</v>
      </c>
      <c r="D8" s="12">
        <f t="shared" si="0"/>
        <v>4159.95</v>
      </c>
      <c r="E8" s="12">
        <v>1898.17</v>
      </c>
      <c r="F8" s="12"/>
      <c r="G8" s="12">
        <v>2730.32</v>
      </c>
      <c r="H8" s="12">
        <v>94</v>
      </c>
      <c r="I8" s="32">
        <f t="shared" si="1"/>
        <v>1245.8350495558841</v>
      </c>
      <c r="J8" s="11"/>
      <c r="K8" s="80"/>
      <c r="L8" s="80"/>
      <c r="M8" s="80">
        <v>9.25</v>
      </c>
      <c r="N8" s="80">
        <v>11.5</v>
      </c>
      <c r="O8" s="80">
        <v>12.75</v>
      </c>
      <c r="P8" s="80">
        <v>9</v>
      </c>
      <c r="Q8" s="80"/>
      <c r="R8" s="80"/>
      <c r="S8" s="80"/>
      <c r="T8" s="80"/>
      <c r="U8" s="80"/>
      <c r="V8" s="80"/>
      <c r="W8" s="80"/>
      <c r="X8" s="80"/>
      <c r="Y8" s="80"/>
      <c r="Z8" s="31" t="s">
        <v>36</v>
      </c>
      <c r="AA8" s="13" t="s">
        <v>37</v>
      </c>
      <c r="AB8" s="33">
        <v>10444</v>
      </c>
      <c r="AC8" s="33">
        <v>4160</v>
      </c>
      <c r="AD8" s="73">
        <v>2730.32</v>
      </c>
      <c r="AE8" s="13">
        <f t="shared" si="17"/>
        <v>5051.0920000000006</v>
      </c>
      <c r="AF8" s="74">
        <f t="shared" si="18"/>
        <v>1429.6299999999997</v>
      </c>
      <c r="AG8" s="74">
        <f t="shared" si="19"/>
        <v>214.44449999999995</v>
      </c>
      <c r="AH8" s="74">
        <f t="shared" si="20"/>
        <v>9425.4864999999991</v>
      </c>
      <c r="AI8" s="13"/>
      <c r="AJ8" s="12">
        <v>4159.95</v>
      </c>
      <c r="AK8" s="12">
        <f t="shared" si="21"/>
        <v>1018.5135000000009</v>
      </c>
      <c r="AL8" s="76">
        <f t="shared" si="22"/>
        <v>9.7521399846802082E-2</v>
      </c>
      <c r="AM8" s="73">
        <v>1245.8350495558841</v>
      </c>
      <c r="AN8" s="35"/>
      <c r="AO8" s="34">
        <f>AP8/0.15</f>
        <v>0</v>
      </c>
      <c r="AP8" s="35"/>
      <c r="AQ8" s="34">
        <f>AJ8+AN8+AP8</f>
        <v>4159.95</v>
      </c>
      <c r="AR8" s="34">
        <f>SUM(AM8:AP8)</f>
        <v>1245.8350495558841</v>
      </c>
      <c r="AS8" s="19"/>
      <c r="AT8" s="36">
        <f>AB8/AC8</f>
        <v>2.5105769230769233</v>
      </c>
      <c r="AU8" s="37">
        <f>AW8/AJ8</f>
        <v>2.5106070986430127</v>
      </c>
      <c r="AV8" s="38">
        <f>AB8*AJ8/AC8</f>
        <v>10443.874471153846</v>
      </c>
      <c r="AW8" s="19">
        <v>10444</v>
      </c>
      <c r="AX8" s="19"/>
      <c r="AY8" s="19">
        <v>0</v>
      </c>
      <c r="AZ8" s="19">
        <v>0</v>
      </c>
      <c r="BA8" s="19">
        <v>0</v>
      </c>
      <c r="BB8" s="19">
        <v>0</v>
      </c>
      <c r="BC8" s="39">
        <f>AW8-AV8</f>
        <v>0.12552884615433868</v>
      </c>
      <c r="BD8" s="31" t="s">
        <v>36</v>
      </c>
      <c r="BE8" s="13" t="s">
        <v>115</v>
      </c>
      <c r="BF8" s="33">
        <v>6073</v>
      </c>
      <c r="BG8" s="55">
        <v>1585</v>
      </c>
      <c r="BH8" s="34">
        <f t="shared" si="2"/>
        <v>0</v>
      </c>
      <c r="BI8" s="35"/>
      <c r="BJ8" s="34">
        <f t="shared" si="3"/>
        <v>0</v>
      </c>
      <c r="BK8" s="14"/>
      <c r="BL8" s="34">
        <f t="shared" si="4"/>
        <v>1585</v>
      </c>
      <c r="BM8" s="34">
        <f t="shared" si="5"/>
        <v>0</v>
      </c>
      <c r="BN8" s="19">
        <v>2262</v>
      </c>
      <c r="BO8" s="36">
        <f t="shared" si="6"/>
        <v>3.8315457413249212</v>
      </c>
      <c r="BP8" s="37">
        <f t="shared" si="7"/>
        <v>2.684792219274978</v>
      </c>
      <c r="BQ8" s="38">
        <f t="shared" si="8"/>
        <v>8666.9564668769708</v>
      </c>
      <c r="BR8" s="19">
        <v>6073</v>
      </c>
      <c r="BS8" s="19">
        <v>0</v>
      </c>
      <c r="BT8" s="19">
        <v>0</v>
      </c>
      <c r="BU8" s="39">
        <f t="shared" si="23"/>
        <v>-2593.9564668769708</v>
      </c>
      <c r="BV8" s="13"/>
      <c r="BW8" s="22"/>
      <c r="BX8" s="22"/>
      <c r="BY8" s="23">
        <f t="shared" si="9"/>
        <v>0</v>
      </c>
      <c r="BZ8" s="23">
        <f t="shared" si="10"/>
        <v>1585</v>
      </c>
      <c r="CA8" s="23">
        <f t="shared" si="11"/>
        <v>0</v>
      </c>
      <c r="CB8" s="13">
        <v>2</v>
      </c>
      <c r="CC8" s="39">
        <f t="shared" si="12"/>
        <v>4755</v>
      </c>
      <c r="CD8" s="39">
        <f t="shared" si="13"/>
        <v>3911.9564668769708</v>
      </c>
      <c r="CE8" s="40">
        <f t="shared" si="14"/>
        <v>0.45136449938655288</v>
      </c>
      <c r="CF8" s="13"/>
      <c r="CG8" s="41">
        <f t="shared" si="15"/>
        <v>0</v>
      </c>
      <c r="CH8" s="42">
        <f t="shared" si="16"/>
        <v>-2593.9564668769708</v>
      </c>
      <c r="CI8" s="43" t="s">
        <v>390</v>
      </c>
      <c r="CJ8" s="43" t="s">
        <v>391</v>
      </c>
      <c r="CK8" s="43" t="s">
        <v>263</v>
      </c>
      <c r="CL8" s="43" t="s">
        <v>392</v>
      </c>
      <c r="CM8" s="43" t="s">
        <v>276</v>
      </c>
      <c r="CN8" s="43" t="s">
        <v>393</v>
      </c>
      <c r="CO8" s="43" t="s">
        <v>263</v>
      </c>
      <c r="CP8" s="43" t="s">
        <v>263</v>
      </c>
      <c r="CQ8" s="43" t="s">
        <v>263</v>
      </c>
      <c r="CR8" s="43" t="s">
        <v>391</v>
      </c>
      <c r="CS8" s="43" t="s">
        <v>394</v>
      </c>
      <c r="CT8" s="43" t="s">
        <v>395</v>
      </c>
      <c r="CU8" s="43" t="s">
        <v>396</v>
      </c>
      <c r="CV8" s="44">
        <v>10000</v>
      </c>
      <c r="CW8" s="44">
        <v>3470</v>
      </c>
      <c r="CX8" s="44">
        <v>0</v>
      </c>
      <c r="CY8" s="43" t="s">
        <v>386</v>
      </c>
      <c r="CZ8" s="43" t="s">
        <v>303</v>
      </c>
      <c r="DA8" s="43" t="s">
        <v>270</v>
      </c>
      <c r="DB8" s="43" t="s">
        <v>263</v>
      </c>
      <c r="DC8" s="43" t="s">
        <v>263</v>
      </c>
      <c r="DD8" s="43" t="s">
        <v>279</v>
      </c>
      <c r="DE8" s="43" t="s">
        <v>297</v>
      </c>
      <c r="DF8" s="43" t="s">
        <v>263</v>
      </c>
      <c r="DG8" s="43" t="s">
        <v>397</v>
      </c>
      <c r="DH8" s="43" t="s">
        <v>263</v>
      </c>
      <c r="DI8" s="43" t="s">
        <v>274</v>
      </c>
      <c r="DJ8" s="43" t="s">
        <v>263</v>
      </c>
      <c r="DK8" s="45">
        <v>0</v>
      </c>
      <c r="DL8" s="43" t="s">
        <v>263</v>
      </c>
      <c r="DM8" s="43" t="s">
        <v>281</v>
      </c>
      <c r="DN8" s="4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81" t="s">
        <v>36</v>
      </c>
    </row>
    <row r="9" spans="1:151" ht="20.100000000000001" customHeight="1" x14ac:dyDescent="0.25">
      <c r="A9" s="29" t="s">
        <v>116</v>
      </c>
      <c r="B9" s="11" t="s">
        <v>117</v>
      </c>
      <c r="C9" s="12">
        <v>57275.14</v>
      </c>
      <c r="D9" s="12">
        <f t="shared" si="0"/>
        <v>57275.14</v>
      </c>
      <c r="E9" s="12">
        <v>3874.62</v>
      </c>
      <c r="F9" s="12"/>
      <c r="G9" s="12">
        <v>20309.939999999999</v>
      </c>
      <c r="H9" s="12">
        <v>682.25</v>
      </c>
      <c r="I9" s="32">
        <f t="shared" si="1"/>
        <v>1373.9521147010726</v>
      </c>
      <c r="J9" s="11"/>
      <c r="K9" s="80"/>
      <c r="L9" s="80"/>
      <c r="M9" s="80">
        <v>5.25</v>
      </c>
      <c r="N9" s="80"/>
      <c r="O9" s="80"/>
      <c r="P9" s="80">
        <v>1</v>
      </c>
      <c r="Q9" s="80"/>
      <c r="R9" s="80"/>
      <c r="S9" s="80"/>
      <c r="T9" s="80"/>
      <c r="U9" s="80"/>
      <c r="V9" s="80"/>
      <c r="W9" s="80"/>
      <c r="X9" s="80"/>
      <c r="Y9" s="80"/>
      <c r="Z9" s="13"/>
      <c r="AA9" s="13"/>
      <c r="AB9" s="13"/>
      <c r="AC9" s="13"/>
      <c r="AD9" s="72">
        <v>20309.939999999999</v>
      </c>
      <c r="AE9" s="13">
        <f t="shared" si="17"/>
        <v>37573.389000000003</v>
      </c>
      <c r="AF9" s="74">
        <f t="shared" si="18"/>
        <v>36965.199999999997</v>
      </c>
      <c r="AG9" s="74">
        <f t="shared" si="19"/>
        <v>5544.78</v>
      </c>
      <c r="AH9" s="74">
        <f t="shared" si="20"/>
        <v>100393.30899999999</v>
      </c>
      <c r="AI9" s="13"/>
      <c r="AJ9" s="12">
        <v>57275.14</v>
      </c>
      <c r="AK9" s="12">
        <f t="shared" si="21"/>
        <v>15084.691000000006</v>
      </c>
      <c r="AL9" s="76">
        <f t="shared" si="22"/>
        <v>0.13062826685602458</v>
      </c>
      <c r="AM9" s="72">
        <v>1373.9521147010726</v>
      </c>
      <c r="AN9" s="13"/>
      <c r="AO9" s="13"/>
      <c r="AP9" s="13"/>
      <c r="AQ9" s="13"/>
      <c r="AR9" s="13"/>
      <c r="AS9" s="13"/>
      <c r="AT9" s="13"/>
      <c r="AU9" s="13"/>
      <c r="AV9" s="13"/>
      <c r="AW9" s="13">
        <v>115478</v>
      </c>
      <c r="AX9" s="13"/>
      <c r="AY9" s="13"/>
      <c r="AZ9" s="13"/>
      <c r="BA9" s="19">
        <v>0</v>
      </c>
      <c r="BB9" s="19">
        <v>100</v>
      </c>
      <c r="BC9" s="13"/>
      <c r="BD9" s="31" t="s">
        <v>116</v>
      </c>
      <c r="BE9" s="13" t="s">
        <v>117</v>
      </c>
      <c r="BF9" s="33">
        <v>110000</v>
      </c>
      <c r="BG9" s="55">
        <v>54300</v>
      </c>
      <c r="BH9" s="34">
        <f t="shared" si="2"/>
        <v>0</v>
      </c>
      <c r="BI9" s="14"/>
      <c r="BJ9" s="34">
        <f t="shared" si="3"/>
        <v>0</v>
      </c>
      <c r="BK9" s="14"/>
      <c r="BL9" s="34">
        <f t="shared" si="4"/>
        <v>54300</v>
      </c>
      <c r="BM9" s="34">
        <f t="shared" si="5"/>
        <v>0</v>
      </c>
      <c r="BN9" s="19">
        <v>53401</v>
      </c>
      <c r="BO9" s="36">
        <f t="shared" si="6"/>
        <v>2.0257826887661143</v>
      </c>
      <c r="BP9" s="37">
        <f t="shared" si="7"/>
        <v>2.0274713956667476</v>
      </c>
      <c r="BQ9" s="38">
        <f t="shared" si="8"/>
        <v>108178.82136279927</v>
      </c>
      <c r="BR9" s="19">
        <v>108269</v>
      </c>
      <c r="BS9" s="19">
        <v>0</v>
      </c>
      <c r="BT9" s="19">
        <v>100</v>
      </c>
      <c r="BU9" s="39">
        <f t="shared" si="23"/>
        <v>90.178637200733647</v>
      </c>
      <c r="BV9" s="13"/>
      <c r="BW9" s="22"/>
      <c r="BX9" s="22"/>
      <c r="BY9" s="23">
        <f t="shared" si="9"/>
        <v>0</v>
      </c>
      <c r="BZ9" s="23">
        <f t="shared" si="10"/>
        <v>54300</v>
      </c>
      <c r="CA9" s="23">
        <f t="shared" si="11"/>
        <v>0</v>
      </c>
      <c r="CB9" s="13">
        <v>1.9</v>
      </c>
      <c r="CC9" s="39">
        <f t="shared" si="12"/>
        <v>157470</v>
      </c>
      <c r="CD9" s="39">
        <f t="shared" si="13"/>
        <v>-49291.178637200734</v>
      </c>
      <c r="CE9" s="40">
        <f t="shared" si="14"/>
        <v>-0.45564536585116722</v>
      </c>
      <c r="CF9" s="13"/>
      <c r="CG9" s="41">
        <f t="shared" si="15"/>
        <v>1731</v>
      </c>
      <c r="CH9" s="42">
        <f t="shared" si="16"/>
        <v>1821.1786372007336</v>
      </c>
      <c r="CI9" s="43" t="s">
        <v>398</v>
      </c>
      <c r="CJ9" s="43" t="s">
        <v>399</v>
      </c>
      <c r="CK9" s="43" t="s">
        <v>263</v>
      </c>
      <c r="CL9" s="43" t="s">
        <v>400</v>
      </c>
      <c r="CM9" s="43" t="s">
        <v>261</v>
      </c>
      <c r="CN9" s="43" t="s">
        <v>401</v>
      </c>
      <c r="CO9" s="43" t="s">
        <v>263</v>
      </c>
      <c r="CP9" s="43" t="s">
        <v>263</v>
      </c>
      <c r="CQ9" s="43" t="s">
        <v>263</v>
      </c>
      <c r="CR9" s="43" t="s">
        <v>347</v>
      </c>
      <c r="CS9" s="43" t="s">
        <v>402</v>
      </c>
      <c r="CT9" s="43" t="s">
        <v>403</v>
      </c>
      <c r="CU9" s="43" t="s">
        <v>396</v>
      </c>
      <c r="CV9" s="44">
        <v>10000</v>
      </c>
      <c r="CW9" s="44">
        <v>2755</v>
      </c>
      <c r="CX9" s="44">
        <v>0</v>
      </c>
      <c r="CY9" s="43" t="s">
        <v>404</v>
      </c>
      <c r="CZ9" s="43" t="s">
        <v>405</v>
      </c>
      <c r="DA9" s="43" t="s">
        <v>290</v>
      </c>
      <c r="DB9" s="43" t="s">
        <v>263</v>
      </c>
      <c r="DC9" s="43" t="s">
        <v>263</v>
      </c>
      <c r="DD9" s="43" t="s">
        <v>263</v>
      </c>
      <c r="DE9" s="43" t="s">
        <v>263</v>
      </c>
      <c r="DF9" s="43" t="s">
        <v>263</v>
      </c>
      <c r="DG9" s="43" t="s">
        <v>406</v>
      </c>
      <c r="DH9" s="43" t="s">
        <v>263</v>
      </c>
      <c r="DI9" s="43" t="s">
        <v>263</v>
      </c>
      <c r="DJ9" s="43" t="s">
        <v>274</v>
      </c>
      <c r="DK9" s="45">
        <v>0</v>
      </c>
      <c r="DL9" s="43" t="s">
        <v>263</v>
      </c>
      <c r="DM9" s="43" t="s">
        <v>293</v>
      </c>
      <c r="DN9" s="43" t="s">
        <v>1222</v>
      </c>
      <c r="DO9" s="46" t="s">
        <v>116</v>
      </c>
      <c r="DP9" s="47" t="s">
        <v>117</v>
      </c>
      <c r="DQ9" s="48">
        <v>140000</v>
      </c>
      <c r="DR9" s="48">
        <v>68500</v>
      </c>
      <c r="DS9" s="49">
        <f>DT9/1.25</f>
        <v>0</v>
      </c>
      <c r="DT9" s="48"/>
      <c r="DU9" s="49">
        <f>DV9/0.15</f>
        <v>0</v>
      </c>
      <c r="DV9" s="47"/>
      <c r="DW9" s="49">
        <f>DR9+DT9+DV9</f>
        <v>68500</v>
      </c>
      <c r="DX9" s="49">
        <f>SUM(DS9:DV9)</f>
        <v>0</v>
      </c>
      <c r="DY9" s="21">
        <v>57275</v>
      </c>
      <c r="DZ9" s="21">
        <f>DY9-D9</f>
        <v>-0.13999999999941792</v>
      </c>
      <c r="EA9" s="50">
        <f>DQ9/DR9</f>
        <v>2.0437956204379564</v>
      </c>
      <c r="EB9" s="50">
        <f>ED9/DY9</f>
        <v>2.0162025316455696</v>
      </c>
      <c r="EC9" s="51">
        <f>DQ9*DY9/DR9</f>
        <v>117058.39416058394</v>
      </c>
      <c r="ED9" s="21">
        <v>115478</v>
      </c>
      <c r="EE9" s="21">
        <v>1600</v>
      </c>
      <c r="EF9" s="21">
        <v>0</v>
      </c>
      <c r="EG9" s="52">
        <f>ED9-EC9</f>
        <v>-1580.3941605839354</v>
      </c>
      <c r="EH9" s="47"/>
      <c r="EI9" s="21"/>
      <c r="EJ9" s="52"/>
      <c r="EK9" s="47">
        <f>DV9/0.15</f>
        <v>0</v>
      </c>
      <c r="EL9" s="47">
        <f>DR9-EK9</f>
        <v>68500</v>
      </c>
      <c r="EM9" s="47">
        <f>DT9/EL9</f>
        <v>0</v>
      </c>
      <c r="EN9" s="47">
        <v>2</v>
      </c>
      <c r="EO9" s="52">
        <f>EK9*1.15+EL9*(1+EN9)</f>
        <v>205500</v>
      </c>
      <c r="EP9" s="52">
        <f>EC9-EO9</f>
        <v>-88441.605839416065</v>
      </c>
      <c r="EQ9" s="53">
        <f>EP9/EC9</f>
        <v>-0.75553407744590639</v>
      </c>
      <c r="ER9" s="47"/>
      <c r="ES9" s="54">
        <f>DQ9-ED9</f>
        <v>24522</v>
      </c>
      <c r="ET9" s="52">
        <f>EG9+ES9</f>
        <v>22941.605839416065</v>
      </c>
      <c r="EU9" s="81" t="s">
        <v>116</v>
      </c>
    </row>
    <row r="10" spans="1:151" ht="20.100000000000001" customHeight="1" x14ac:dyDescent="0.25">
      <c r="A10" s="29" t="s">
        <v>38</v>
      </c>
      <c r="B10" s="11" t="s">
        <v>39</v>
      </c>
      <c r="C10" s="12">
        <v>9042.42</v>
      </c>
      <c r="D10" s="12">
        <f t="shared" si="0"/>
        <v>9042.42</v>
      </c>
      <c r="E10" s="12">
        <v>4429.6400000000003</v>
      </c>
      <c r="F10" s="12"/>
      <c r="G10" s="12">
        <v>3064.16</v>
      </c>
      <c r="H10" s="12">
        <v>105.5</v>
      </c>
      <c r="I10" s="32">
        <f t="shared" si="1"/>
        <v>1501.0501284390684</v>
      </c>
      <c r="J10" s="11"/>
      <c r="K10" s="80">
        <v>1</v>
      </c>
      <c r="L10" s="80">
        <v>0.75</v>
      </c>
      <c r="M10" s="80">
        <v>11</v>
      </c>
      <c r="N10" s="80">
        <v>2.5</v>
      </c>
      <c r="O10" s="80">
        <v>14</v>
      </c>
      <c r="P10" s="80">
        <v>1</v>
      </c>
      <c r="Q10" s="80">
        <v>24</v>
      </c>
      <c r="R10" s="80"/>
      <c r="S10" s="80"/>
      <c r="T10" s="80"/>
      <c r="U10" s="80"/>
      <c r="V10" s="80"/>
      <c r="W10" s="80"/>
      <c r="X10" s="80"/>
      <c r="Y10" s="80"/>
      <c r="Z10" s="31" t="s">
        <v>38</v>
      </c>
      <c r="AA10" s="13" t="s">
        <v>39</v>
      </c>
      <c r="AB10" s="33">
        <v>15483</v>
      </c>
      <c r="AC10" s="33">
        <v>8950</v>
      </c>
      <c r="AD10" s="73">
        <v>3064.16</v>
      </c>
      <c r="AE10" s="13">
        <f t="shared" si="17"/>
        <v>5668.6959999999999</v>
      </c>
      <c r="AF10" s="74">
        <f t="shared" si="18"/>
        <v>5978.26</v>
      </c>
      <c r="AG10" s="74">
        <f t="shared" si="19"/>
        <v>896.73900000000003</v>
      </c>
      <c r="AH10" s="74">
        <f t="shared" si="20"/>
        <v>15607.855</v>
      </c>
      <c r="AI10" s="13"/>
      <c r="AJ10" s="12">
        <v>9042.42</v>
      </c>
      <c r="AK10" s="12">
        <f t="shared" si="21"/>
        <v>-124.85499999999956</v>
      </c>
      <c r="AL10" s="76">
        <f t="shared" si="22"/>
        <v>-8.06400568365301E-3</v>
      </c>
      <c r="AM10" s="73">
        <v>1501.0501284390684</v>
      </c>
      <c r="AN10" s="35"/>
      <c r="AO10" s="34">
        <f>AP10/0.15</f>
        <v>0</v>
      </c>
      <c r="AP10" s="14"/>
      <c r="AQ10" s="34">
        <f>AJ10+AN10+AP10</f>
        <v>9042.42</v>
      </c>
      <c r="AR10" s="34">
        <f>SUM(AM10:AP10)</f>
        <v>1501.0501284390684</v>
      </c>
      <c r="AS10" s="19"/>
      <c r="AT10" s="36">
        <f>AB10/AC10</f>
        <v>1.7299441340782122</v>
      </c>
      <c r="AU10" s="37">
        <f>AW10/AJ10</f>
        <v>1.7122628676836511</v>
      </c>
      <c r="AV10" s="38">
        <f>AB10*AJ10/AC10</f>
        <v>15642.88143687151</v>
      </c>
      <c r="AW10" s="19">
        <v>15483</v>
      </c>
      <c r="AX10" s="19"/>
      <c r="AY10" s="19">
        <v>0</v>
      </c>
      <c r="AZ10" s="19">
        <v>0</v>
      </c>
      <c r="BA10" s="19">
        <v>0</v>
      </c>
      <c r="BB10" s="19">
        <v>0</v>
      </c>
      <c r="BC10" s="39">
        <f>AW10-AV10</f>
        <v>-159.88143687151023</v>
      </c>
      <c r="BD10" s="31" t="s">
        <v>38</v>
      </c>
      <c r="BE10" s="13" t="s">
        <v>118</v>
      </c>
      <c r="BF10" s="55">
        <v>8845</v>
      </c>
      <c r="BG10" s="55">
        <v>4600</v>
      </c>
      <c r="BH10" s="34">
        <f t="shared" si="2"/>
        <v>0</v>
      </c>
      <c r="BI10" s="35"/>
      <c r="BJ10" s="34">
        <f t="shared" si="3"/>
        <v>0</v>
      </c>
      <c r="BK10" s="14"/>
      <c r="BL10" s="34">
        <f t="shared" si="4"/>
        <v>4600</v>
      </c>
      <c r="BM10" s="34">
        <f t="shared" si="5"/>
        <v>0</v>
      </c>
      <c r="BN10" s="19">
        <v>4613</v>
      </c>
      <c r="BO10" s="36">
        <f t="shared" si="6"/>
        <v>1.9228260869565217</v>
      </c>
      <c r="BP10" s="37">
        <f t="shared" si="7"/>
        <v>1.9174073271190115</v>
      </c>
      <c r="BQ10" s="38">
        <f t="shared" si="8"/>
        <v>8869.9967391304344</v>
      </c>
      <c r="BR10" s="19">
        <v>8845</v>
      </c>
      <c r="BS10" s="19">
        <v>0</v>
      </c>
      <c r="BT10" s="19">
        <v>0</v>
      </c>
      <c r="BU10" s="39">
        <f t="shared" si="23"/>
        <v>-24.996739130434435</v>
      </c>
      <c r="BV10" s="13"/>
      <c r="BW10" s="22"/>
      <c r="BX10" s="22"/>
      <c r="BY10" s="23">
        <f t="shared" si="9"/>
        <v>0</v>
      </c>
      <c r="BZ10" s="23">
        <f t="shared" si="10"/>
        <v>4600</v>
      </c>
      <c r="CA10" s="23">
        <f t="shared" si="11"/>
        <v>0</v>
      </c>
      <c r="CB10" s="13">
        <v>2</v>
      </c>
      <c r="CC10" s="39">
        <f t="shared" si="12"/>
        <v>13800</v>
      </c>
      <c r="CD10" s="39">
        <f t="shared" si="13"/>
        <v>-4930.0032608695656</v>
      </c>
      <c r="CE10" s="40">
        <f t="shared" si="14"/>
        <v>-0.5558066598965713</v>
      </c>
      <c r="CF10" s="13"/>
      <c r="CG10" s="41">
        <f t="shared" si="15"/>
        <v>0</v>
      </c>
      <c r="CH10" s="42">
        <f t="shared" si="16"/>
        <v>-24.996739130434435</v>
      </c>
      <c r="CI10" s="43" t="s">
        <v>311</v>
      </c>
      <c r="CJ10" s="43" t="s">
        <v>312</v>
      </c>
      <c r="CK10" s="43" t="s">
        <v>263</v>
      </c>
      <c r="CL10" s="43" t="s">
        <v>313</v>
      </c>
      <c r="CM10" s="43" t="s">
        <v>261</v>
      </c>
      <c r="CN10" s="43" t="s">
        <v>314</v>
      </c>
      <c r="CO10" s="43" t="s">
        <v>315</v>
      </c>
      <c r="CP10" s="43" t="s">
        <v>316</v>
      </c>
      <c r="CQ10" s="43" t="s">
        <v>263</v>
      </c>
      <c r="CR10" s="43" t="s">
        <v>317</v>
      </c>
      <c r="CS10" s="43" t="s">
        <v>318</v>
      </c>
      <c r="CT10" s="43" t="s">
        <v>319</v>
      </c>
      <c r="CU10" s="43" t="s">
        <v>320</v>
      </c>
      <c r="CV10" s="44">
        <v>6800</v>
      </c>
      <c r="CW10" s="44">
        <v>0</v>
      </c>
      <c r="CX10" s="44">
        <v>0</v>
      </c>
      <c r="CY10" s="43" t="s">
        <v>278</v>
      </c>
      <c r="CZ10" s="43" t="s">
        <v>321</v>
      </c>
      <c r="DA10" s="43" t="s">
        <v>270</v>
      </c>
      <c r="DB10" s="43" t="s">
        <v>263</v>
      </c>
      <c r="DC10" s="43" t="s">
        <v>263</v>
      </c>
      <c r="DD10" s="43" t="s">
        <v>286</v>
      </c>
      <c r="DE10" s="43" t="s">
        <v>272</v>
      </c>
      <c r="DF10" s="43" t="s">
        <v>263</v>
      </c>
      <c r="DG10" s="43" t="s">
        <v>263</v>
      </c>
      <c r="DH10" s="43" t="s">
        <v>274</v>
      </c>
      <c r="DI10" s="43" t="s">
        <v>263</v>
      </c>
      <c r="DJ10" s="43" t="s">
        <v>263</v>
      </c>
      <c r="DK10" s="45">
        <v>0</v>
      </c>
      <c r="DL10" s="43" t="s">
        <v>263</v>
      </c>
      <c r="DM10" s="43" t="s">
        <v>322</v>
      </c>
      <c r="DN10" s="4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81" t="s">
        <v>38</v>
      </c>
    </row>
    <row r="11" spans="1:151" ht="20.100000000000001" customHeight="1" x14ac:dyDescent="0.25">
      <c r="A11" s="29" t="s">
        <v>40</v>
      </c>
      <c r="B11" s="11" t="s">
        <v>41</v>
      </c>
      <c r="C11" s="12">
        <v>3813.39</v>
      </c>
      <c r="D11" s="12">
        <f t="shared" si="0"/>
        <v>3813.39</v>
      </c>
      <c r="E11" s="12">
        <v>1117.8599999999999</v>
      </c>
      <c r="F11" s="12"/>
      <c r="G11" s="12">
        <v>3289.03</v>
      </c>
      <c r="H11" s="12">
        <v>104.25</v>
      </c>
      <c r="I11" s="32">
        <f t="shared" si="1"/>
        <v>964.14871696836678</v>
      </c>
      <c r="J11" s="11"/>
      <c r="K11" s="80"/>
      <c r="L11" s="80"/>
      <c r="M11" s="80">
        <v>22.75</v>
      </c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31" t="s">
        <v>40</v>
      </c>
      <c r="AA11" s="13" t="s">
        <v>41</v>
      </c>
      <c r="AB11" s="33">
        <v>20000</v>
      </c>
      <c r="AC11" s="33">
        <v>6360</v>
      </c>
      <c r="AD11" s="73">
        <v>3289.03</v>
      </c>
      <c r="AE11" s="13">
        <f t="shared" si="17"/>
        <v>6084.7055000000009</v>
      </c>
      <c r="AF11" s="74">
        <f t="shared" si="18"/>
        <v>524.35999999999967</v>
      </c>
      <c r="AG11" s="74">
        <f t="shared" si="19"/>
        <v>78.653999999999954</v>
      </c>
      <c r="AH11" s="74">
        <f t="shared" si="20"/>
        <v>9976.7494999999999</v>
      </c>
      <c r="AI11" s="13"/>
      <c r="AJ11" s="12">
        <v>3813.39</v>
      </c>
      <c r="AK11" s="12">
        <f t="shared" si="21"/>
        <v>1986.2505000000001</v>
      </c>
      <c r="AL11" s="76">
        <f t="shared" si="22"/>
        <v>0.16603280949594584</v>
      </c>
      <c r="AM11" s="73">
        <v>964.14871696836678</v>
      </c>
      <c r="AN11" s="35"/>
      <c r="AO11" s="34">
        <f>AP11/0.15</f>
        <v>0</v>
      </c>
      <c r="AP11" s="14"/>
      <c r="AQ11" s="34">
        <f>AJ11+AN11+AP11</f>
        <v>3813.39</v>
      </c>
      <c r="AR11" s="34">
        <f>SUM(AM11:AP11)</f>
        <v>964.14871696836678</v>
      </c>
      <c r="AS11" s="19"/>
      <c r="AT11" s="36">
        <f>AB11/AC11</f>
        <v>3.1446540880503147</v>
      </c>
      <c r="AU11" s="37">
        <f>AW11/AJ11</f>
        <v>3.1371037318501389</v>
      </c>
      <c r="AV11" s="38">
        <f>AB11*AJ11/AC11</f>
        <v>11991.792452830188</v>
      </c>
      <c r="AW11" s="19">
        <v>11963</v>
      </c>
      <c r="AX11" s="19"/>
      <c r="AY11" s="19">
        <v>0</v>
      </c>
      <c r="AZ11" s="19">
        <v>0</v>
      </c>
      <c r="BA11" s="19">
        <v>0</v>
      </c>
      <c r="BB11" s="19">
        <v>0</v>
      </c>
      <c r="BC11" s="39">
        <f>AW11-AV11</f>
        <v>-28.792452830188267</v>
      </c>
      <c r="BD11" s="31" t="s">
        <v>40</v>
      </c>
      <c r="BE11" s="13" t="s">
        <v>41</v>
      </c>
      <c r="BF11" s="33">
        <v>20000</v>
      </c>
      <c r="BG11" s="55">
        <f>BN11*BF11/BR11</f>
        <v>6259.5774320872997</v>
      </c>
      <c r="BH11" s="34">
        <f t="shared" si="2"/>
        <v>0</v>
      </c>
      <c r="BI11" s="35"/>
      <c r="BJ11" s="34">
        <f t="shared" si="3"/>
        <v>0</v>
      </c>
      <c r="BK11" s="14"/>
      <c r="BL11" s="34">
        <f t="shared" si="4"/>
        <v>6259.5774320872997</v>
      </c>
      <c r="BM11" s="34">
        <f t="shared" si="5"/>
        <v>0</v>
      </c>
      <c r="BN11" s="19">
        <v>2696</v>
      </c>
      <c r="BO11" s="36">
        <f t="shared" si="6"/>
        <v>3.1951038575667656</v>
      </c>
      <c r="BP11" s="37">
        <f t="shared" si="7"/>
        <v>3.1951038575667656</v>
      </c>
      <c r="BQ11" s="38">
        <f t="shared" si="8"/>
        <v>8614</v>
      </c>
      <c r="BR11" s="19">
        <v>8614</v>
      </c>
      <c r="BS11" s="19">
        <v>0</v>
      </c>
      <c r="BT11" s="19">
        <v>0</v>
      </c>
      <c r="BU11" s="39">
        <f t="shared" si="23"/>
        <v>0</v>
      </c>
      <c r="BV11" s="13"/>
      <c r="BW11" s="56"/>
      <c r="BX11" s="57"/>
      <c r="BY11" s="23">
        <f t="shared" si="9"/>
        <v>0</v>
      </c>
      <c r="BZ11" s="23">
        <f t="shared" si="10"/>
        <v>6259.5774320872997</v>
      </c>
      <c r="CA11" s="23">
        <f t="shared" si="11"/>
        <v>0</v>
      </c>
      <c r="CB11" s="13">
        <v>2</v>
      </c>
      <c r="CC11" s="39">
        <f t="shared" si="12"/>
        <v>18778.7322962619</v>
      </c>
      <c r="CD11" s="39">
        <f t="shared" si="13"/>
        <v>-10164.7322962619</v>
      </c>
      <c r="CE11" s="40">
        <f t="shared" si="14"/>
        <v>-1.1800246454912817</v>
      </c>
      <c r="CF11" s="13"/>
      <c r="CG11" s="41">
        <f t="shared" si="15"/>
        <v>11386</v>
      </c>
      <c r="CH11" s="42">
        <f t="shared" si="16"/>
        <v>11386</v>
      </c>
      <c r="CI11" s="43" t="s">
        <v>418</v>
      </c>
      <c r="CJ11" s="43" t="s">
        <v>329</v>
      </c>
      <c r="CK11" s="43" t="s">
        <v>263</v>
      </c>
      <c r="CL11" s="43" t="s">
        <v>41</v>
      </c>
      <c r="CM11" s="43" t="s">
        <v>261</v>
      </c>
      <c r="CN11" s="43" t="s">
        <v>419</v>
      </c>
      <c r="CO11" s="43" t="s">
        <v>263</v>
      </c>
      <c r="CP11" s="43" t="s">
        <v>263</v>
      </c>
      <c r="CQ11" s="43" t="s">
        <v>263</v>
      </c>
      <c r="CR11" s="43" t="s">
        <v>283</v>
      </c>
      <c r="CS11" s="43" t="s">
        <v>420</v>
      </c>
      <c r="CT11" s="43" t="s">
        <v>421</v>
      </c>
      <c r="CU11" s="43" t="s">
        <v>396</v>
      </c>
      <c r="CV11" s="44">
        <v>20000</v>
      </c>
      <c r="CW11" s="44">
        <v>6627</v>
      </c>
      <c r="CX11" s="44">
        <v>0</v>
      </c>
      <c r="CY11" s="43" t="s">
        <v>263</v>
      </c>
      <c r="CZ11" s="43" t="s">
        <v>422</v>
      </c>
      <c r="DA11" s="43" t="s">
        <v>292</v>
      </c>
      <c r="DB11" s="43" t="s">
        <v>290</v>
      </c>
      <c r="DC11" s="43" t="s">
        <v>263</v>
      </c>
      <c r="DD11" s="43" t="s">
        <v>423</v>
      </c>
      <c r="DE11" s="43" t="s">
        <v>263</v>
      </c>
      <c r="DF11" s="43" t="s">
        <v>263</v>
      </c>
      <c r="DG11" s="43" t="s">
        <v>424</v>
      </c>
      <c r="DH11" s="43" t="s">
        <v>263</v>
      </c>
      <c r="DI11" s="43" t="s">
        <v>263</v>
      </c>
      <c r="DJ11" s="43" t="s">
        <v>274</v>
      </c>
      <c r="DK11" s="45">
        <v>0</v>
      </c>
      <c r="DL11" s="43" t="s">
        <v>263</v>
      </c>
      <c r="DM11" s="43" t="s">
        <v>281</v>
      </c>
      <c r="DN11" s="4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81" t="s">
        <v>40</v>
      </c>
    </row>
    <row r="12" spans="1:151" ht="20.100000000000001" customHeight="1" x14ac:dyDescent="0.25">
      <c r="A12" s="29" t="s">
        <v>42</v>
      </c>
      <c r="B12" s="11" t="s">
        <v>43</v>
      </c>
      <c r="C12" s="12">
        <v>9850.94</v>
      </c>
      <c r="D12" s="12">
        <f t="shared" si="0"/>
        <v>9850.94</v>
      </c>
      <c r="E12" s="12">
        <v>9329.27</v>
      </c>
      <c r="F12" s="12"/>
      <c r="G12" s="12">
        <v>4113.92</v>
      </c>
      <c r="H12" s="12">
        <v>147.5</v>
      </c>
      <c r="I12" s="32">
        <f t="shared" si="1"/>
        <v>3896.0617401385043</v>
      </c>
      <c r="J12" s="11"/>
      <c r="K12" s="80"/>
      <c r="L12" s="80">
        <v>1</v>
      </c>
      <c r="M12" s="80">
        <v>16.75</v>
      </c>
      <c r="N12" s="80">
        <v>23</v>
      </c>
      <c r="O12" s="80">
        <v>64.5</v>
      </c>
      <c r="P12" s="80">
        <v>28.5</v>
      </c>
      <c r="Q12" s="80"/>
      <c r="R12" s="80"/>
      <c r="S12" s="80"/>
      <c r="T12" s="80"/>
      <c r="U12" s="80"/>
      <c r="V12" s="80"/>
      <c r="W12" s="80"/>
      <c r="X12" s="80"/>
      <c r="Y12" s="80"/>
      <c r="Z12" s="31" t="s">
        <v>42</v>
      </c>
      <c r="AA12" s="13" t="s">
        <v>43</v>
      </c>
      <c r="AB12" s="33">
        <v>30000</v>
      </c>
      <c r="AC12" s="33">
        <v>12400</v>
      </c>
      <c r="AD12" s="73">
        <v>4113.92</v>
      </c>
      <c r="AE12" s="13">
        <f t="shared" si="17"/>
        <v>7610.7520000000004</v>
      </c>
      <c r="AF12" s="74">
        <f t="shared" si="18"/>
        <v>5737.02</v>
      </c>
      <c r="AG12" s="74">
        <f t="shared" si="19"/>
        <v>860.553</v>
      </c>
      <c r="AH12" s="74">
        <f t="shared" si="20"/>
        <v>18322.245000000003</v>
      </c>
      <c r="AI12" s="13"/>
      <c r="AJ12" s="12">
        <v>9850.94</v>
      </c>
      <c r="AK12" s="12">
        <f t="shared" si="21"/>
        <v>5482.7549999999974</v>
      </c>
      <c r="AL12" s="76">
        <f t="shared" si="22"/>
        <v>0.23031947069943279</v>
      </c>
      <c r="AM12" s="73">
        <v>3896.0617401385043</v>
      </c>
      <c r="AN12" s="35"/>
      <c r="AO12" s="34">
        <f>AP12/0.15</f>
        <v>0</v>
      </c>
      <c r="AP12" s="14"/>
      <c r="AQ12" s="34">
        <f>AJ12+AN12+AP12</f>
        <v>9850.94</v>
      </c>
      <c r="AR12" s="34">
        <f>SUM(AM12:AP12)</f>
        <v>3896.0617401385043</v>
      </c>
      <c r="AS12" s="19"/>
      <c r="AT12" s="36">
        <f>AB12/AC12</f>
        <v>2.4193548387096775</v>
      </c>
      <c r="AU12" s="37">
        <f>AW12/AJ12</f>
        <v>2.4165206569119291</v>
      </c>
      <c r="AV12" s="38">
        <f>AB12*AJ12/AC12</f>
        <v>23832.919354838708</v>
      </c>
      <c r="AW12" s="19">
        <v>23805</v>
      </c>
      <c r="AX12" s="19"/>
      <c r="AY12" s="19">
        <v>0</v>
      </c>
      <c r="AZ12" s="19">
        <v>0</v>
      </c>
      <c r="BA12" s="19">
        <v>0</v>
      </c>
      <c r="BB12" s="19">
        <v>0</v>
      </c>
      <c r="BC12" s="39">
        <f>AW12-AV12</f>
        <v>-27.919354838708387</v>
      </c>
      <c r="BD12" s="31" t="s">
        <v>42</v>
      </c>
      <c r="BE12" s="13" t="s">
        <v>43</v>
      </c>
      <c r="BF12" s="33">
        <v>21000</v>
      </c>
      <c r="BG12" s="55">
        <v>3700</v>
      </c>
      <c r="BH12" s="34">
        <f t="shared" si="2"/>
        <v>0</v>
      </c>
      <c r="BI12" s="35"/>
      <c r="BJ12" s="34">
        <f t="shared" si="3"/>
        <v>0</v>
      </c>
      <c r="BK12" s="14"/>
      <c r="BL12" s="34">
        <f t="shared" si="4"/>
        <v>3700</v>
      </c>
      <c r="BM12" s="34">
        <f t="shared" si="5"/>
        <v>0</v>
      </c>
      <c r="BN12" s="19">
        <v>522</v>
      </c>
      <c r="BO12" s="36">
        <f t="shared" si="6"/>
        <v>5.6756756756756754</v>
      </c>
      <c r="BP12" s="37">
        <f t="shared" si="7"/>
        <v>5.6321839080459766</v>
      </c>
      <c r="BQ12" s="38">
        <f t="shared" si="8"/>
        <v>2962.7027027027025</v>
      </c>
      <c r="BR12" s="19">
        <v>2940</v>
      </c>
      <c r="BS12" s="19">
        <v>0</v>
      </c>
      <c r="BT12" s="19">
        <v>0</v>
      </c>
      <c r="BU12" s="39">
        <f t="shared" si="23"/>
        <v>-22.702702702702481</v>
      </c>
      <c r="BV12" s="13"/>
      <c r="BW12" s="22"/>
      <c r="BX12" s="22"/>
      <c r="BY12" s="23">
        <f t="shared" si="9"/>
        <v>0</v>
      </c>
      <c r="BZ12" s="23">
        <f t="shared" si="10"/>
        <v>3700</v>
      </c>
      <c r="CA12" s="23">
        <f t="shared" si="11"/>
        <v>0</v>
      </c>
      <c r="CB12" s="13">
        <v>2</v>
      </c>
      <c r="CC12" s="39">
        <f t="shared" si="12"/>
        <v>11100</v>
      </c>
      <c r="CD12" s="39">
        <f t="shared" si="13"/>
        <v>-8137.2972972972975</v>
      </c>
      <c r="CE12" s="40">
        <f t="shared" si="14"/>
        <v>-2.7465790914066779</v>
      </c>
      <c r="CF12" s="13"/>
      <c r="CG12" s="41">
        <f t="shared" si="15"/>
        <v>18060</v>
      </c>
      <c r="CH12" s="42">
        <f t="shared" si="16"/>
        <v>18037.297297297297</v>
      </c>
      <c r="CI12" s="43" t="s">
        <v>431</v>
      </c>
      <c r="CJ12" s="43" t="s">
        <v>432</v>
      </c>
      <c r="CK12" s="43" t="s">
        <v>433</v>
      </c>
      <c r="CL12" s="43" t="s">
        <v>434</v>
      </c>
      <c r="CM12" s="43" t="s">
        <v>261</v>
      </c>
      <c r="CN12" s="43" t="s">
        <v>435</v>
      </c>
      <c r="CO12" s="43" t="s">
        <v>410</v>
      </c>
      <c r="CP12" s="43" t="s">
        <v>411</v>
      </c>
      <c r="CQ12" s="43" t="s">
        <v>263</v>
      </c>
      <c r="CR12" s="43" t="s">
        <v>436</v>
      </c>
      <c r="CS12" s="43" t="s">
        <v>437</v>
      </c>
      <c r="CT12" s="43" t="s">
        <v>438</v>
      </c>
      <c r="CU12" s="43" t="s">
        <v>407</v>
      </c>
      <c r="CV12" s="44">
        <v>21000</v>
      </c>
      <c r="CW12" s="44">
        <v>9750</v>
      </c>
      <c r="CX12" s="44">
        <v>0</v>
      </c>
      <c r="CY12" s="43" t="s">
        <v>263</v>
      </c>
      <c r="CZ12" s="43" t="s">
        <v>439</v>
      </c>
      <c r="DA12" s="43" t="s">
        <v>290</v>
      </c>
      <c r="DB12" s="43" t="s">
        <v>263</v>
      </c>
      <c r="DC12" s="43" t="s">
        <v>263</v>
      </c>
      <c r="DD12" s="43" t="s">
        <v>295</v>
      </c>
      <c r="DE12" s="43" t="s">
        <v>272</v>
      </c>
      <c r="DF12" s="43" t="s">
        <v>263</v>
      </c>
      <c r="DG12" s="43" t="s">
        <v>440</v>
      </c>
      <c r="DH12" s="43" t="s">
        <v>274</v>
      </c>
      <c r="DI12" s="43" t="s">
        <v>263</v>
      </c>
      <c r="DJ12" s="43" t="s">
        <v>274</v>
      </c>
      <c r="DK12" s="45">
        <v>0</v>
      </c>
      <c r="DL12" s="43" t="s">
        <v>263</v>
      </c>
      <c r="DM12" s="43" t="s">
        <v>293</v>
      </c>
      <c r="DN12" s="4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81" t="s">
        <v>42</v>
      </c>
    </row>
    <row r="13" spans="1:151" ht="20.100000000000001" customHeight="1" x14ac:dyDescent="0.25">
      <c r="A13" s="29" t="s">
        <v>44</v>
      </c>
      <c r="B13" s="11" t="s">
        <v>45</v>
      </c>
      <c r="C13" s="12">
        <v>1826.42</v>
      </c>
      <c r="D13" s="12">
        <f t="shared" si="0"/>
        <v>1826.42</v>
      </c>
      <c r="E13" s="12">
        <v>554.59</v>
      </c>
      <c r="F13" s="12"/>
      <c r="G13" s="12">
        <v>1666.74</v>
      </c>
      <c r="H13" s="12">
        <v>42.75</v>
      </c>
      <c r="I13" s="32">
        <f t="shared" si="1"/>
        <v>506.10338071199396</v>
      </c>
      <c r="J13" s="11"/>
      <c r="K13" s="80"/>
      <c r="L13" s="80"/>
      <c r="M13" s="80">
        <v>1.25</v>
      </c>
      <c r="N13" s="80"/>
      <c r="O13" s="80">
        <v>11.5</v>
      </c>
      <c r="P13" s="80"/>
      <c r="Q13" s="80"/>
      <c r="R13" s="80">
        <v>5.5</v>
      </c>
      <c r="S13" s="80"/>
      <c r="T13" s="80"/>
      <c r="U13" s="80"/>
      <c r="V13" s="80"/>
      <c r="W13" s="80"/>
      <c r="X13" s="80"/>
      <c r="Y13" s="80"/>
      <c r="Z13" s="31" t="s">
        <v>44</v>
      </c>
      <c r="AA13" s="13" t="s">
        <v>45</v>
      </c>
      <c r="AB13" s="33">
        <v>7000</v>
      </c>
      <c r="AC13" s="33">
        <v>2500</v>
      </c>
      <c r="AD13" s="73">
        <v>1666.74</v>
      </c>
      <c r="AE13" s="13">
        <f t="shared" si="17"/>
        <v>3083.4690000000001</v>
      </c>
      <c r="AF13" s="74">
        <f t="shared" si="18"/>
        <v>159.68000000000006</v>
      </c>
      <c r="AG13" s="74">
        <f t="shared" si="19"/>
        <v>23.952000000000009</v>
      </c>
      <c r="AH13" s="74">
        <f t="shared" si="20"/>
        <v>4933.8410000000003</v>
      </c>
      <c r="AI13" s="13"/>
      <c r="AJ13" s="12">
        <v>1826.42</v>
      </c>
      <c r="AK13" s="12">
        <f t="shared" si="21"/>
        <v>2066.1589999999997</v>
      </c>
      <c r="AL13" s="76">
        <f t="shared" si="22"/>
        <v>0.29516557142857136</v>
      </c>
      <c r="AM13" s="73">
        <v>506.10338071199396</v>
      </c>
      <c r="AN13" s="14"/>
      <c r="AO13" s="34">
        <f>AP13/0.15</f>
        <v>0</v>
      </c>
      <c r="AP13" s="14"/>
      <c r="AQ13" s="34">
        <f>AJ13+AN13+AP13</f>
        <v>1826.42</v>
      </c>
      <c r="AR13" s="34">
        <f>SUM(AM13:AP13)</f>
        <v>506.10338071199396</v>
      </c>
      <c r="AS13" s="19"/>
      <c r="AT13" s="36">
        <f>AB13/AC13</f>
        <v>2.8</v>
      </c>
      <c r="AU13" s="37">
        <f>AW13/AJ13</f>
        <v>3.8326343338334006</v>
      </c>
      <c r="AV13" s="38">
        <f>AB13*AJ13/AC13</f>
        <v>5113.9759999999997</v>
      </c>
      <c r="AW13" s="19">
        <v>7000</v>
      </c>
      <c r="AX13" s="19"/>
      <c r="AY13" s="19">
        <v>0</v>
      </c>
      <c r="AZ13" s="19">
        <v>1900</v>
      </c>
      <c r="BA13" s="19">
        <v>0</v>
      </c>
      <c r="BB13" s="19">
        <v>0</v>
      </c>
      <c r="BC13" s="39">
        <f>AW13-AV13</f>
        <v>1886.0240000000003</v>
      </c>
      <c r="BD13" s="31" t="s">
        <v>44</v>
      </c>
      <c r="BE13" s="13" t="s">
        <v>45</v>
      </c>
      <c r="BF13" s="33">
        <v>7000</v>
      </c>
      <c r="BG13" s="33">
        <v>1272</v>
      </c>
      <c r="BH13" s="34">
        <f t="shared" si="2"/>
        <v>0</v>
      </c>
      <c r="BI13" s="14"/>
      <c r="BJ13" s="34">
        <f t="shared" si="3"/>
        <v>0</v>
      </c>
      <c r="BK13" s="14"/>
      <c r="BL13" s="34">
        <f t="shared" si="4"/>
        <v>1272</v>
      </c>
      <c r="BM13" s="34">
        <f t="shared" si="5"/>
        <v>0</v>
      </c>
      <c r="BN13" s="19">
        <v>1272</v>
      </c>
      <c r="BO13" s="36">
        <f t="shared" si="6"/>
        <v>5.5031446540880502</v>
      </c>
      <c r="BP13" s="37">
        <f t="shared" si="7"/>
        <v>5.5031446540880502</v>
      </c>
      <c r="BQ13" s="38">
        <f t="shared" si="8"/>
        <v>7000</v>
      </c>
      <c r="BR13" s="19">
        <v>7000</v>
      </c>
      <c r="BS13" s="19">
        <v>0</v>
      </c>
      <c r="BT13" s="19">
        <v>0</v>
      </c>
      <c r="BU13" s="39">
        <f t="shared" si="23"/>
        <v>0</v>
      </c>
      <c r="BV13" s="13"/>
      <c r="BW13" s="22"/>
      <c r="BX13" s="22"/>
      <c r="BY13" s="23">
        <f t="shared" si="9"/>
        <v>0</v>
      </c>
      <c r="BZ13" s="23">
        <f t="shared" si="10"/>
        <v>1272</v>
      </c>
      <c r="CA13" s="23">
        <f t="shared" si="11"/>
        <v>0</v>
      </c>
      <c r="CB13" s="13">
        <v>2</v>
      </c>
      <c r="CC13" s="39">
        <f t="shared" si="12"/>
        <v>3816</v>
      </c>
      <c r="CD13" s="39">
        <f t="shared" si="13"/>
        <v>3184</v>
      </c>
      <c r="CE13" s="40">
        <f t="shared" si="14"/>
        <v>0.45485714285714285</v>
      </c>
      <c r="CF13" s="13"/>
      <c r="CG13" s="41">
        <f t="shared" si="15"/>
        <v>0</v>
      </c>
      <c r="CH13" s="42">
        <f t="shared" si="16"/>
        <v>0</v>
      </c>
      <c r="CI13" s="43" t="s">
        <v>444</v>
      </c>
      <c r="CJ13" s="43" t="s">
        <v>445</v>
      </c>
      <c r="CK13" s="43" t="s">
        <v>446</v>
      </c>
      <c r="CL13" s="43" t="s">
        <v>447</v>
      </c>
      <c r="CM13" s="43" t="s">
        <v>373</v>
      </c>
      <c r="CN13" s="43" t="s">
        <v>448</v>
      </c>
      <c r="CO13" s="43" t="s">
        <v>449</v>
      </c>
      <c r="CP13" s="43" t="s">
        <v>263</v>
      </c>
      <c r="CQ13" s="43" t="s">
        <v>450</v>
      </c>
      <c r="CR13" s="43" t="s">
        <v>448</v>
      </c>
      <c r="CS13" s="43" t="s">
        <v>302</v>
      </c>
      <c r="CT13" s="43" t="s">
        <v>441</v>
      </c>
      <c r="CU13" s="43" t="s">
        <v>396</v>
      </c>
      <c r="CV13" s="44">
        <v>7000</v>
      </c>
      <c r="CW13" s="44">
        <v>1941</v>
      </c>
      <c r="CX13" s="44">
        <v>5059</v>
      </c>
      <c r="CY13" s="43" t="s">
        <v>451</v>
      </c>
      <c r="CZ13" s="43" t="s">
        <v>452</v>
      </c>
      <c r="DA13" s="43" t="s">
        <v>285</v>
      </c>
      <c r="DB13" s="43" t="s">
        <v>290</v>
      </c>
      <c r="DC13" s="43" t="s">
        <v>263</v>
      </c>
      <c r="DD13" s="43" t="s">
        <v>263</v>
      </c>
      <c r="DE13" s="43" t="s">
        <v>263</v>
      </c>
      <c r="DF13" s="43" t="s">
        <v>263</v>
      </c>
      <c r="DG13" s="43" t="s">
        <v>453</v>
      </c>
      <c r="DH13" s="43" t="s">
        <v>389</v>
      </c>
      <c r="DI13" s="43" t="s">
        <v>263</v>
      </c>
      <c r="DJ13" s="43" t="s">
        <v>274</v>
      </c>
      <c r="DK13" s="45">
        <v>0</v>
      </c>
      <c r="DL13" s="43" t="s">
        <v>263</v>
      </c>
      <c r="DM13" s="43" t="s">
        <v>281</v>
      </c>
      <c r="DN13" s="4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81" t="s">
        <v>44</v>
      </c>
    </row>
    <row r="14" spans="1:151" ht="20.100000000000001" customHeight="1" x14ac:dyDescent="0.25">
      <c r="A14" s="29" t="s">
        <v>119</v>
      </c>
      <c r="B14" s="11" t="s">
        <v>120</v>
      </c>
      <c r="C14" s="12">
        <v>574.13</v>
      </c>
      <c r="D14" s="12">
        <f t="shared" si="0"/>
        <v>574.13</v>
      </c>
      <c r="E14" s="12">
        <v>9.77</v>
      </c>
      <c r="F14" s="12"/>
      <c r="G14" s="12">
        <v>529.83000000000004</v>
      </c>
      <c r="H14" s="12">
        <v>15.75</v>
      </c>
      <c r="I14" s="32">
        <f t="shared" si="1"/>
        <v>9.0161446013968973</v>
      </c>
      <c r="J14" s="11"/>
      <c r="K14" s="80"/>
      <c r="L14" s="80"/>
      <c r="M14" s="80">
        <v>0.25</v>
      </c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13"/>
      <c r="AA14" s="13"/>
      <c r="AB14" s="13"/>
      <c r="AC14" s="13"/>
      <c r="AD14" s="72">
        <v>529.83000000000004</v>
      </c>
      <c r="AE14" s="13">
        <f t="shared" si="17"/>
        <v>980.18550000000016</v>
      </c>
      <c r="AF14" s="74">
        <f t="shared" si="18"/>
        <v>44.299999999999955</v>
      </c>
      <c r="AG14" s="74">
        <f t="shared" si="19"/>
        <v>6.6449999999999934</v>
      </c>
      <c r="AH14" s="74">
        <f t="shared" si="20"/>
        <v>1560.9605000000001</v>
      </c>
      <c r="AI14" s="13"/>
      <c r="AJ14" s="12">
        <v>574.13</v>
      </c>
      <c r="AK14" s="12">
        <f t="shared" si="21"/>
        <v>689.03949999999986</v>
      </c>
      <c r="AL14" s="76">
        <f t="shared" si="22"/>
        <v>0.30623977777777772</v>
      </c>
      <c r="AM14" s="72">
        <v>9.0161446013968973</v>
      </c>
      <c r="AN14" s="13"/>
      <c r="AO14" s="13"/>
      <c r="AP14" s="13"/>
      <c r="AQ14" s="13"/>
      <c r="AR14" s="13"/>
      <c r="AS14" s="13"/>
      <c r="AT14" s="13"/>
      <c r="AU14" s="13"/>
      <c r="AV14" s="13"/>
      <c r="AW14" s="13">
        <v>2250</v>
      </c>
      <c r="AX14" s="13"/>
      <c r="AY14" s="13"/>
      <c r="AZ14" s="13"/>
      <c r="BA14" s="19">
        <v>0</v>
      </c>
      <c r="BB14" s="19">
        <v>0</v>
      </c>
      <c r="BC14" s="13"/>
      <c r="BD14" s="31" t="s">
        <v>119</v>
      </c>
      <c r="BE14" s="13" t="s">
        <v>120</v>
      </c>
      <c r="BF14" s="33">
        <v>7496</v>
      </c>
      <c r="BG14" s="55">
        <v>1880</v>
      </c>
      <c r="BH14" s="34">
        <f t="shared" si="2"/>
        <v>0</v>
      </c>
      <c r="BI14" s="35"/>
      <c r="BJ14" s="34">
        <f t="shared" si="3"/>
        <v>0</v>
      </c>
      <c r="BK14" s="14"/>
      <c r="BL14" s="34">
        <f t="shared" si="4"/>
        <v>1880</v>
      </c>
      <c r="BM14" s="34">
        <f t="shared" si="5"/>
        <v>0</v>
      </c>
      <c r="BN14" s="19">
        <v>564</v>
      </c>
      <c r="BO14" s="36">
        <f t="shared" si="6"/>
        <v>3.9872340425531916</v>
      </c>
      <c r="BP14" s="37">
        <f t="shared" si="7"/>
        <v>3.9893617021276597</v>
      </c>
      <c r="BQ14" s="38">
        <f t="shared" si="8"/>
        <v>2248.8000000000002</v>
      </c>
      <c r="BR14" s="19">
        <v>2250</v>
      </c>
      <c r="BS14" s="19">
        <v>0</v>
      </c>
      <c r="BT14" s="19">
        <v>0</v>
      </c>
      <c r="BU14" s="39">
        <f t="shared" si="23"/>
        <v>1.1999999999998181</v>
      </c>
      <c r="BV14" s="13"/>
      <c r="BW14" s="22"/>
      <c r="BX14" s="22"/>
      <c r="BY14" s="23">
        <f t="shared" si="9"/>
        <v>0</v>
      </c>
      <c r="BZ14" s="23">
        <f t="shared" si="10"/>
        <v>1880</v>
      </c>
      <c r="CA14" s="23">
        <f t="shared" si="11"/>
        <v>0</v>
      </c>
      <c r="CB14" s="13">
        <v>2</v>
      </c>
      <c r="CC14" s="39">
        <f t="shared" si="12"/>
        <v>5640</v>
      </c>
      <c r="CD14" s="39">
        <f t="shared" si="13"/>
        <v>-3391.2</v>
      </c>
      <c r="CE14" s="40">
        <f t="shared" si="14"/>
        <v>-1.5080042689434363</v>
      </c>
      <c r="CF14" s="13"/>
      <c r="CG14" s="41">
        <f t="shared" si="15"/>
        <v>5246</v>
      </c>
      <c r="CH14" s="42">
        <f t="shared" si="16"/>
        <v>5247.2</v>
      </c>
      <c r="CI14" s="43" t="s">
        <v>455</v>
      </c>
      <c r="CJ14" s="43" t="s">
        <v>456</v>
      </c>
      <c r="CK14" s="43" t="s">
        <v>457</v>
      </c>
      <c r="CL14" s="43" t="s">
        <v>458</v>
      </c>
      <c r="CM14" s="43" t="s">
        <v>261</v>
      </c>
      <c r="CN14" s="43" t="s">
        <v>459</v>
      </c>
      <c r="CO14" s="43" t="s">
        <v>263</v>
      </c>
      <c r="CP14" s="43" t="s">
        <v>263</v>
      </c>
      <c r="CQ14" s="43" t="s">
        <v>460</v>
      </c>
      <c r="CR14" s="43" t="s">
        <v>461</v>
      </c>
      <c r="CS14" s="43" t="s">
        <v>462</v>
      </c>
      <c r="CT14" s="43" t="s">
        <v>463</v>
      </c>
      <c r="CU14" s="43" t="s">
        <v>396</v>
      </c>
      <c r="CV14" s="44">
        <v>7496</v>
      </c>
      <c r="CW14" s="44">
        <v>0</v>
      </c>
      <c r="CX14" s="44">
        <v>1937.92</v>
      </c>
      <c r="CY14" s="43" t="s">
        <v>263</v>
      </c>
      <c r="CZ14" s="43" t="s">
        <v>464</v>
      </c>
      <c r="DA14" s="43" t="s">
        <v>270</v>
      </c>
      <c r="DB14" s="43" t="s">
        <v>263</v>
      </c>
      <c r="DC14" s="43" t="s">
        <v>263</v>
      </c>
      <c r="DD14" s="43" t="s">
        <v>286</v>
      </c>
      <c r="DE14" s="43" t="s">
        <v>272</v>
      </c>
      <c r="DF14" s="43" t="s">
        <v>263</v>
      </c>
      <c r="DG14" s="43" t="s">
        <v>465</v>
      </c>
      <c r="DH14" s="43" t="s">
        <v>263</v>
      </c>
      <c r="DI14" s="43" t="s">
        <v>274</v>
      </c>
      <c r="DJ14" s="43" t="s">
        <v>263</v>
      </c>
      <c r="DK14" s="45">
        <v>0</v>
      </c>
      <c r="DL14" s="43" t="s">
        <v>263</v>
      </c>
      <c r="DM14" s="43" t="s">
        <v>341</v>
      </c>
      <c r="DN14" s="43" t="s">
        <v>1222</v>
      </c>
      <c r="DO14" s="46" t="s">
        <v>119</v>
      </c>
      <c r="DP14" s="47" t="s">
        <v>120</v>
      </c>
      <c r="DQ14" s="48">
        <v>7496</v>
      </c>
      <c r="DR14" s="48">
        <v>1880</v>
      </c>
      <c r="DS14" s="49">
        <f>DT14/1.25</f>
        <v>0</v>
      </c>
      <c r="DT14" s="48"/>
      <c r="DU14" s="49">
        <f>DV14/0.15</f>
        <v>0</v>
      </c>
      <c r="DV14" s="47"/>
      <c r="DW14" s="49">
        <f>DR14+DT14+DV14</f>
        <v>1880</v>
      </c>
      <c r="DX14" s="49">
        <f>SUM(DS14:DV14)</f>
        <v>0</v>
      </c>
      <c r="DY14" s="21">
        <v>574</v>
      </c>
      <c r="DZ14" s="21">
        <f>DY14-D14</f>
        <v>-0.12999999999999545</v>
      </c>
      <c r="EA14" s="50">
        <f>DQ14/DR14</f>
        <v>3.9872340425531916</v>
      </c>
      <c r="EB14" s="50">
        <f>ED14/DY14</f>
        <v>3.9198606271777003</v>
      </c>
      <c r="EC14" s="51">
        <f>DQ14*DY14/DR14</f>
        <v>2288.6723404255317</v>
      </c>
      <c r="ED14" s="21">
        <v>2250</v>
      </c>
      <c r="EE14" s="21">
        <v>0</v>
      </c>
      <c r="EF14" s="21">
        <v>0</v>
      </c>
      <c r="EG14" s="52">
        <f>ED14-EC14</f>
        <v>-38.672340425531729</v>
      </c>
      <c r="EH14" s="47"/>
      <c r="EI14" s="47"/>
      <c r="EJ14" s="47"/>
      <c r="EK14" s="47">
        <f>DV14/0.15</f>
        <v>0</v>
      </c>
      <c r="EL14" s="47">
        <f>DR14-EK14</f>
        <v>1880</v>
      </c>
      <c r="EM14" s="47">
        <f>DT14/EL14</f>
        <v>0</v>
      </c>
      <c r="EN14" s="47">
        <v>2</v>
      </c>
      <c r="EO14" s="52">
        <f>EK14*1.15+EL14*(1+EN14)</f>
        <v>5640</v>
      </c>
      <c r="EP14" s="52">
        <f>EC14-EO14</f>
        <v>-3351.3276595744683</v>
      </c>
      <c r="EQ14" s="53">
        <f>EP14/EC14</f>
        <v>-1.4643108147806592</v>
      </c>
      <c r="ER14" s="47"/>
      <c r="ES14" s="54">
        <f>DQ14-ED14</f>
        <v>5246</v>
      </c>
      <c r="ET14" s="52">
        <f>EG14+ES14</f>
        <v>5207.3276595744683</v>
      </c>
      <c r="EU14" s="81" t="s">
        <v>119</v>
      </c>
    </row>
    <row r="15" spans="1:151" ht="20.100000000000001" customHeight="1" x14ac:dyDescent="0.25">
      <c r="A15" s="29" t="s">
        <v>46</v>
      </c>
      <c r="B15" s="11" t="s">
        <v>47</v>
      </c>
      <c r="C15" s="12">
        <v>18363.37</v>
      </c>
      <c r="D15" s="12">
        <f t="shared" si="0"/>
        <v>18363.37</v>
      </c>
      <c r="E15" s="12">
        <v>2997.04</v>
      </c>
      <c r="F15" s="12"/>
      <c r="G15" s="12">
        <v>6078.45</v>
      </c>
      <c r="H15" s="12">
        <v>189</v>
      </c>
      <c r="I15" s="32">
        <f t="shared" si="1"/>
        <v>992.04872460773811</v>
      </c>
      <c r="J15" s="11"/>
      <c r="K15" s="80">
        <v>31.5</v>
      </c>
      <c r="L15" s="80"/>
      <c r="M15" s="80">
        <v>0.5</v>
      </c>
      <c r="N15" s="80"/>
      <c r="O15" s="80">
        <v>0.5</v>
      </c>
      <c r="P15" s="80"/>
      <c r="Q15" s="80"/>
      <c r="R15" s="80">
        <v>11</v>
      </c>
      <c r="S15" s="80"/>
      <c r="T15" s="80"/>
      <c r="U15" s="80"/>
      <c r="V15" s="80"/>
      <c r="W15" s="80"/>
      <c r="X15" s="80"/>
      <c r="Y15" s="80"/>
      <c r="Z15" s="31" t="s">
        <v>46</v>
      </c>
      <c r="AA15" s="13" t="s">
        <v>47</v>
      </c>
      <c r="AB15" s="33">
        <v>40000</v>
      </c>
      <c r="AC15" s="33">
        <v>19250</v>
      </c>
      <c r="AD15" s="73">
        <v>6078.45</v>
      </c>
      <c r="AE15" s="13">
        <f t="shared" si="17"/>
        <v>11245.1325</v>
      </c>
      <c r="AF15" s="74">
        <f t="shared" si="18"/>
        <v>12284.919999999998</v>
      </c>
      <c r="AG15" s="74">
        <f t="shared" si="19"/>
        <v>1842.7379999999996</v>
      </c>
      <c r="AH15" s="74">
        <f t="shared" si="20"/>
        <v>31451.2405</v>
      </c>
      <c r="AI15" s="13"/>
      <c r="AJ15" s="12">
        <v>18363.37</v>
      </c>
      <c r="AK15" s="12">
        <f t="shared" si="21"/>
        <v>6661.7595000000001</v>
      </c>
      <c r="AL15" s="76">
        <f t="shared" si="22"/>
        <v>0.17478969118148663</v>
      </c>
      <c r="AM15" s="73">
        <v>992.04872460773811</v>
      </c>
      <c r="AN15" s="35"/>
      <c r="AO15" s="34">
        <f>AP15/0.15</f>
        <v>0</v>
      </c>
      <c r="AP15" s="14"/>
      <c r="AQ15" s="34">
        <f>AJ15+AN15+AP15</f>
        <v>18363.37</v>
      </c>
      <c r="AR15" s="34">
        <f>SUM(AM15:AP15)</f>
        <v>992.04872460773811</v>
      </c>
      <c r="AS15" s="19"/>
      <c r="AT15" s="36">
        <f>AB15/AC15</f>
        <v>2.0779220779220777</v>
      </c>
      <c r="AU15" s="37">
        <f>AW15/AJ15</f>
        <v>2.0754905009265729</v>
      </c>
      <c r="AV15" s="38">
        <f>AB15*AJ15/AC15</f>
        <v>38157.651948051949</v>
      </c>
      <c r="AW15" s="19">
        <v>38113</v>
      </c>
      <c r="AX15" s="19"/>
      <c r="AY15" s="19">
        <v>0</v>
      </c>
      <c r="AZ15" s="19">
        <v>0</v>
      </c>
      <c r="BA15" s="19">
        <v>0</v>
      </c>
      <c r="BB15" s="19">
        <v>300</v>
      </c>
      <c r="BC15" s="39">
        <f>AW15-AV15</f>
        <v>-44.651948051949148</v>
      </c>
      <c r="BD15" s="31" t="s">
        <v>46</v>
      </c>
      <c r="BE15" s="13" t="s">
        <v>47</v>
      </c>
      <c r="BF15" s="33">
        <v>32000</v>
      </c>
      <c r="BG15" s="33">
        <v>15800</v>
      </c>
      <c r="BH15" s="34">
        <f t="shared" si="2"/>
        <v>0</v>
      </c>
      <c r="BI15" s="35"/>
      <c r="BJ15" s="34">
        <f t="shared" si="3"/>
        <v>0</v>
      </c>
      <c r="BK15" s="14"/>
      <c r="BL15" s="34">
        <f t="shared" si="4"/>
        <v>15800</v>
      </c>
      <c r="BM15" s="34">
        <f t="shared" si="5"/>
        <v>0</v>
      </c>
      <c r="BN15" s="19">
        <v>15366</v>
      </c>
      <c r="BO15" s="36">
        <f t="shared" si="6"/>
        <v>2.0253164556962027</v>
      </c>
      <c r="BP15" s="37">
        <f t="shared" si="7"/>
        <v>2.046010672914226</v>
      </c>
      <c r="BQ15" s="38">
        <f t="shared" si="8"/>
        <v>31121.01265822785</v>
      </c>
      <c r="BR15" s="19">
        <v>31439</v>
      </c>
      <c r="BS15" s="19">
        <v>0</v>
      </c>
      <c r="BT15" s="19">
        <v>300</v>
      </c>
      <c r="BU15" s="39">
        <f t="shared" si="23"/>
        <v>317.9873417721501</v>
      </c>
      <c r="BV15" s="13"/>
      <c r="BW15" s="22"/>
      <c r="BX15" s="22"/>
      <c r="BY15" s="23">
        <f t="shared" si="9"/>
        <v>0</v>
      </c>
      <c r="BZ15" s="23">
        <f t="shared" si="10"/>
        <v>15800</v>
      </c>
      <c r="CA15" s="23">
        <f t="shared" si="11"/>
        <v>0</v>
      </c>
      <c r="CB15" s="13">
        <v>2</v>
      </c>
      <c r="CC15" s="39">
        <f t="shared" si="12"/>
        <v>47400</v>
      </c>
      <c r="CD15" s="39">
        <f t="shared" si="13"/>
        <v>-16278.98734177215</v>
      </c>
      <c r="CE15" s="40">
        <f t="shared" si="14"/>
        <v>-0.52308668488871524</v>
      </c>
      <c r="CF15" s="13"/>
      <c r="CG15" s="41">
        <f t="shared" si="15"/>
        <v>561</v>
      </c>
      <c r="CH15" s="42">
        <f t="shared" si="16"/>
        <v>878.9873417721501</v>
      </c>
      <c r="CI15" s="43" t="s">
        <v>469</v>
      </c>
      <c r="CJ15" s="43" t="s">
        <v>470</v>
      </c>
      <c r="CK15" s="43" t="s">
        <v>471</v>
      </c>
      <c r="CL15" s="43" t="s">
        <v>47</v>
      </c>
      <c r="CM15" s="43" t="s">
        <v>373</v>
      </c>
      <c r="CN15" s="43" t="s">
        <v>304</v>
      </c>
      <c r="CO15" s="43" t="s">
        <v>282</v>
      </c>
      <c r="CP15" s="43" t="s">
        <v>325</v>
      </c>
      <c r="CQ15" s="43" t="s">
        <v>263</v>
      </c>
      <c r="CR15" s="43" t="s">
        <v>283</v>
      </c>
      <c r="CS15" s="43" t="s">
        <v>472</v>
      </c>
      <c r="CT15" s="43" t="s">
        <v>473</v>
      </c>
      <c r="CU15" s="43" t="s">
        <v>396</v>
      </c>
      <c r="CV15" s="44">
        <v>20187</v>
      </c>
      <c r="CW15" s="44">
        <v>12434</v>
      </c>
      <c r="CX15" s="44">
        <v>7753</v>
      </c>
      <c r="CY15" s="43" t="s">
        <v>474</v>
      </c>
      <c r="CZ15" s="43" t="s">
        <v>475</v>
      </c>
      <c r="DA15" s="43" t="s">
        <v>270</v>
      </c>
      <c r="DB15" s="43" t="s">
        <v>454</v>
      </c>
      <c r="DC15" s="43" t="s">
        <v>263</v>
      </c>
      <c r="DD15" s="43" t="s">
        <v>338</v>
      </c>
      <c r="DE15" s="43" t="s">
        <v>272</v>
      </c>
      <c r="DF15" s="43" t="s">
        <v>263</v>
      </c>
      <c r="DG15" s="43" t="s">
        <v>476</v>
      </c>
      <c r="DH15" s="43" t="s">
        <v>389</v>
      </c>
      <c r="DI15" s="43" t="s">
        <v>274</v>
      </c>
      <c r="DJ15" s="43" t="s">
        <v>389</v>
      </c>
      <c r="DK15" s="45">
        <v>0</v>
      </c>
      <c r="DL15" s="43" t="s">
        <v>263</v>
      </c>
      <c r="DM15" s="43" t="s">
        <v>281</v>
      </c>
      <c r="DN15" s="4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81" t="s">
        <v>46</v>
      </c>
    </row>
    <row r="16" spans="1:151" ht="20.100000000000001" customHeight="1" x14ac:dyDescent="0.25">
      <c r="A16" s="29" t="s">
        <v>121</v>
      </c>
      <c r="B16" s="11" t="s">
        <v>122</v>
      </c>
      <c r="C16" s="12">
        <v>5631.85</v>
      </c>
      <c r="D16" s="12">
        <f t="shared" si="0"/>
        <v>5631.85</v>
      </c>
      <c r="E16" s="12">
        <v>1420.83</v>
      </c>
      <c r="F16" s="12"/>
      <c r="G16" s="12">
        <v>3123.62</v>
      </c>
      <c r="H16" s="12">
        <v>114.25</v>
      </c>
      <c r="I16" s="32">
        <f t="shared" si="1"/>
        <v>788.04176329270115</v>
      </c>
      <c r="J16" s="11"/>
      <c r="K16" s="80"/>
      <c r="L16" s="80">
        <v>8</v>
      </c>
      <c r="M16" s="80">
        <v>4.25</v>
      </c>
      <c r="N16" s="80">
        <v>36.5</v>
      </c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13"/>
      <c r="AA16" s="13"/>
      <c r="AB16" s="13"/>
      <c r="AC16" s="13"/>
      <c r="AD16" s="72">
        <v>3123.62</v>
      </c>
      <c r="AE16" s="13">
        <f t="shared" si="17"/>
        <v>5778.6970000000001</v>
      </c>
      <c r="AF16" s="74">
        <f t="shared" si="18"/>
        <v>2508.2300000000005</v>
      </c>
      <c r="AG16" s="74">
        <f t="shared" si="19"/>
        <v>376.23450000000008</v>
      </c>
      <c r="AH16" s="74">
        <f t="shared" si="20"/>
        <v>11786.781499999999</v>
      </c>
      <c r="AI16" s="13"/>
      <c r="AJ16" s="12">
        <v>5631.85</v>
      </c>
      <c r="AK16" s="12">
        <f t="shared" si="21"/>
        <v>3549.2185000000009</v>
      </c>
      <c r="AL16" s="76">
        <f t="shared" si="22"/>
        <v>0.23143052295253005</v>
      </c>
      <c r="AM16" s="72">
        <v>788.04176329270115</v>
      </c>
      <c r="AN16" s="13"/>
      <c r="AO16" s="13"/>
      <c r="AP16" s="13"/>
      <c r="AQ16" s="13"/>
      <c r="AR16" s="13"/>
      <c r="AS16" s="13"/>
      <c r="AT16" s="13"/>
      <c r="AU16" s="13"/>
      <c r="AV16" s="13"/>
      <c r="AW16" s="13">
        <v>15336</v>
      </c>
      <c r="AX16" s="13"/>
      <c r="AY16" s="13"/>
      <c r="AZ16" s="13"/>
      <c r="BA16" s="19">
        <v>0</v>
      </c>
      <c r="BB16" s="19">
        <v>0</v>
      </c>
      <c r="BC16" s="13"/>
      <c r="BD16" s="31" t="s">
        <v>121</v>
      </c>
      <c r="BE16" s="13" t="s">
        <v>122</v>
      </c>
      <c r="BF16" s="33">
        <v>15337</v>
      </c>
      <c r="BG16" s="55">
        <v>6300</v>
      </c>
      <c r="BH16" s="34">
        <f t="shared" si="2"/>
        <v>0</v>
      </c>
      <c r="BI16" s="35"/>
      <c r="BJ16" s="34">
        <f t="shared" si="3"/>
        <v>0</v>
      </c>
      <c r="BK16" s="35"/>
      <c r="BL16" s="34">
        <f t="shared" si="4"/>
        <v>6300</v>
      </c>
      <c r="BM16" s="34">
        <f t="shared" si="5"/>
        <v>0</v>
      </c>
      <c r="BN16" s="19">
        <v>4211</v>
      </c>
      <c r="BO16" s="36">
        <f t="shared" si="6"/>
        <v>2.4344444444444444</v>
      </c>
      <c r="BP16" s="37">
        <f t="shared" si="7"/>
        <v>2.4312514842080266</v>
      </c>
      <c r="BQ16" s="38">
        <f t="shared" si="8"/>
        <v>10251.445555555556</v>
      </c>
      <c r="BR16" s="19">
        <v>10238</v>
      </c>
      <c r="BS16" s="19">
        <v>0</v>
      </c>
      <c r="BT16" s="19">
        <v>0</v>
      </c>
      <c r="BU16" s="39">
        <f t="shared" si="23"/>
        <v>-13.445555555555984</v>
      </c>
      <c r="BV16" s="13"/>
      <c r="BW16" s="22"/>
      <c r="BX16" s="22"/>
      <c r="BY16" s="23">
        <f t="shared" si="9"/>
        <v>0</v>
      </c>
      <c r="BZ16" s="23">
        <f t="shared" si="10"/>
        <v>6300</v>
      </c>
      <c r="CA16" s="23">
        <f t="shared" si="11"/>
        <v>0</v>
      </c>
      <c r="CB16" s="13">
        <v>2</v>
      </c>
      <c r="CC16" s="39">
        <f t="shared" si="12"/>
        <v>18900</v>
      </c>
      <c r="CD16" s="39">
        <f t="shared" si="13"/>
        <v>-8648.554444444444</v>
      </c>
      <c r="CE16" s="40">
        <f t="shared" si="14"/>
        <v>-0.8436424304821617</v>
      </c>
      <c r="CF16" s="13"/>
      <c r="CG16" s="41">
        <f t="shared" si="15"/>
        <v>5099</v>
      </c>
      <c r="CH16" s="42">
        <f t="shared" si="16"/>
        <v>5085.554444444444</v>
      </c>
      <c r="CI16" s="43" t="s">
        <v>477</v>
      </c>
      <c r="CJ16" s="43" t="s">
        <v>478</v>
      </c>
      <c r="CK16" s="43" t="s">
        <v>479</v>
      </c>
      <c r="CL16" s="43" t="s">
        <v>122</v>
      </c>
      <c r="CM16" s="43" t="s">
        <v>261</v>
      </c>
      <c r="CN16" s="43" t="s">
        <v>480</v>
      </c>
      <c r="CO16" s="43" t="s">
        <v>481</v>
      </c>
      <c r="CP16" s="43" t="s">
        <v>263</v>
      </c>
      <c r="CQ16" s="43" t="s">
        <v>428</v>
      </c>
      <c r="CR16" s="43" t="s">
        <v>482</v>
      </c>
      <c r="CS16" s="43" t="s">
        <v>483</v>
      </c>
      <c r="CT16" s="43" t="s">
        <v>442</v>
      </c>
      <c r="CU16" s="43" t="s">
        <v>484</v>
      </c>
      <c r="CV16" s="44">
        <v>14586</v>
      </c>
      <c r="CW16" s="44">
        <v>0</v>
      </c>
      <c r="CX16" s="44">
        <v>0</v>
      </c>
      <c r="CY16" s="43" t="s">
        <v>263</v>
      </c>
      <c r="CZ16" s="43" t="s">
        <v>485</v>
      </c>
      <c r="DA16" s="43" t="s">
        <v>290</v>
      </c>
      <c r="DB16" s="43" t="s">
        <v>270</v>
      </c>
      <c r="DC16" s="43" t="s">
        <v>263</v>
      </c>
      <c r="DD16" s="43" t="s">
        <v>279</v>
      </c>
      <c r="DE16" s="43" t="s">
        <v>280</v>
      </c>
      <c r="DF16" s="43" t="s">
        <v>263</v>
      </c>
      <c r="DG16" s="43" t="s">
        <v>263</v>
      </c>
      <c r="DH16" s="43" t="s">
        <v>274</v>
      </c>
      <c r="DI16" s="43" t="s">
        <v>263</v>
      </c>
      <c r="DJ16" s="43" t="s">
        <v>263</v>
      </c>
      <c r="DK16" s="45">
        <v>0</v>
      </c>
      <c r="DL16" s="43" t="s">
        <v>263</v>
      </c>
      <c r="DM16" s="43" t="s">
        <v>281</v>
      </c>
      <c r="DN16" s="43" t="s">
        <v>1222</v>
      </c>
      <c r="DO16" s="46" t="s">
        <v>121</v>
      </c>
      <c r="DP16" s="47" t="s">
        <v>122</v>
      </c>
      <c r="DQ16" s="48">
        <v>15337</v>
      </c>
      <c r="DR16" s="48">
        <v>5700</v>
      </c>
      <c r="DS16" s="49">
        <f t="shared" ref="DS16:DS21" si="24">DT16/1.25</f>
        <v>0</v>
      </c>
      <c r="DT16" s="48"/>
      <c r="DU16" s="49">
        <f t="shared" ref="DU16:DU21" si="25">DV16/0.15</f>
        <v>0</v>
      </c>
      <c r="DV16" s="48"/>
      <c r="DW16" s="49">
        <f t="shared" ref="DW16:DW21" si="26">DR16+DT16+DV16</f>
        <v>5700</v>
      </c>
      <c r="DX16" s="49">
        <f t="shared" ref="DX16:DX21" si="27">SUM(DS16:DV16)</f>
        <v>0</v>
      </c>
      <c r="DY16" s="21">
        <v>5632</v>
      </c>
      <c r="DZ16" s="21">
        <f>DY16-D16</f>
        <v>0.1499999999996362</v>
      </c>
      <c r="EA16" s="50">
        <f t="shared" ref="EA16:EA21" si="28">DQ16/DR16</f>
        <v>2.690701754385965</v>
      </c>
      <c r="EB16" s="50">
        <f t="shared" ref="EB16:EB21" si="29">ED16/DY16</f>
        <v>2.7230113636363638</v>
      </c>
      <c r="EC16" s="51">
        <f t="shared" ref="EC16:EC21" si="30">DQ16*DY16/DR16</f>
        <v>15154.032280701755</v>
      </c>
      <c r="ED16" s="21">
        <v>15336</v>
      </c>
      <c r="EE16" s="21">
        <v>0</v>
      </c>
      <c r="EF16" s="21">
        <v>200</v>
      </c>
      <c r="EG16" s="52">
        <f t="shared" ref="EG16:EG21" si="31">ED16-EC16</f>
        <v>181.96771929824536</v>
      </c>
      <c r="EH16" s="47"/>
      <c r="EI16" s="21"/>
      <c r="EJ16" s="52"/>
      <c r="EK16" s="47">
        <f t="shared" ref="EK16:EK21" si="32">DV16/0.15</f>
        <v>0</v>
      </c>
      <c r="EL16" s="47">
        <f t="shared" ref="EL16:EL21" si="33">DR16-EK16</f>
        <v>5700</v>
      </c>
      <c r="EM16" s="47">
        <f t="shared" ref="EM16:EM21" si="34">DT16/EL16</f>
        <v>0</v>
      </c>
      <c r="EN16" s="47">
        <v>2</v>
      </c>
      <c r="EO16" s="52">
        <f t="shared" ref="EO16:EO21" si="35">EK16*1.15+EL16*(1+EN16)</f>
        <v>17100</v>
      </c>
      <c r="EP16" s="52">
        <f t="shared" ref="EP16:EP21" si="36">EC16-EO16</f>
        <v>-1945.9677192982454</v>
      </c>
      <c r="EQ16" s="53">
        <f t="shared" ref="EQ16:EQ21" si="37">EP16/EC16</f>
        <v>-0.12841253623145452</v>
      </c>
      <c r="ER16" s="47"/>
      <c r="ES16" s="54">
        <f t="shared" ref="ES16:ES21" si="38">DQ16-ED16</f>
        <v>1</v>
      </c>
      <c r="ET16" s="52">
        <f t="shared" ref="ET16:ET21" si="39">EG16+ES16</f>
        <v>182.96771929824536</v>
      </c>
      <c r="EU16" s="81" t="s">
        <v>121</v>
      </c>
    </row>
    <row r="17" spans="1:151" ht="20.100000000000001" customHeight="1" x14ac:dyDescent="0.25">
      <c r="A17" s="58" t="s">
        <v>123</v>
      </c>
      <c r="B17" s="11" t="s">
        <v>124</v>
      </c>
      <c r="C17" s="12">
        <v>70102.86</v>
      </c>
      <c r="D17" s="12">
        <f t="shared" si="0"/>
        <v>70102.86</v>
      </c>
      <c r="E17" s="12">
        <v>26353.78</v>
      </c>
      <c r="F17" s="12"/>
      <c r="G17" s="12">
        <v>5843.13</v>
      </c>
      <c r="H17" s="12">
        <v>192.5</v>
      </c>
      <c r="I17" s="32">
        <f t="shared" si="1"/>
        <v>2196.6088477902326</v>
      </c>
      <c r="J17" s="11"/>
      <c r="K17" s="80">
        <v>36.5</v>
      </c>
      <c r="L17" s="80"/>
      <c r="M17" s="80">
        <v>18.75</v>
      </c>
      <c r="N17" s="80"/>
      <c r="O17" s="80">
        <v>10.5</v>
      </c>
      <c r="P17" s="80">
        <v>23.5</v>
      </c>
      <c r="Q17" s="80"/>
      <c r="R17" s="80"/>
      <c r="S17" s="80"/>
      <c r="T17" s="80"/>
      <c r="U17" s="80"/>
      <c r="V17" s="80"/>
      <c r="W17" s="80"/>
      <c r="X17" s="80"/>
      <c r="Y17" s="80"/>
      <c r="Z17" s="13"/>
      <c r="AA17" s="13"/>
      <c r="AB17" s="13"/>
      <c r="AC17" s="13"/>
      <c r="AD17" s="72">
        <v>5843.13</v>
      </c>
      <c r="AE17" s="13">
        <f t="shared" si="17"/>
        <v>10809.790500000001</v>
      </c>
      <c r="AF17" s="74">
        <f t="shared" si="18"/>
        <v>64259.73</v>
      </c>
      <c r="AG17" s="74">
        <f t="shared" si="19"/>
        <v>9638.9595000000008</v>
      </c>
      <c r="AH17" s="74">
        <f t="shared" si="20"/>
        <v>90551.61</v>
      </c>
      <c r="AI17" s="13"/>
      <c r="AJ17" s="12">
        <v>70102.86</v>
      </c>
      <c r="AK17" s="12">
        <f t="shared" si="21"/>
        <v>821.38999999999942</v>
      </c>
      <c r="AL17" s="76">
        <f t="shared" si="22"/>
        <v>8.9894170050233597E-3</v>
      </c>
      <c r="AM17" s="72">
        <v>2196.6088477902326</v>
      </c>
      <c r="AN17" s="13"/>
      <c r="AO17" s="13"/>
      <c r="AP17" s="13"/>
      <c r="AQ17" s="13"/>
      <c r="AR17" s="13"/>
      <c r="AS17" s="13"/>
      <c r="AT17" s="13"/>
      <c r="AU17" s="13"/>
      <c r="AV17" s="13"/>
      <c r="AW17" s="13">
        <v>91373</v>
      </c>
      <c r="AX17" s="13"/>
      <c r="AY17" s="13"/>
      <c r="AZ17" s="13"/>
      <c r="BA17" s="19">
        <v>400</v>
      </c>
      <c r="BB17" s="19">
        <v>0</v>
      </c>
      <c r="BC17" s="13"/>
      <c r="BD17" s="31" t="s">
        <v>123</v>
      </c>
      <c r="BE17" s="13" t="s">
        <v>124</v>
      </c>
      <c r="BF17" s="33">
        <v>55000</v>
      </c>
      <c r="BG17" s="33">
        <v>44500</v>
      </c>
      <c r="BH17" s="34">
        <f t="shared" si="2"/>
        <v>0</v>
      </c>
      <c r="BI17" s="35"/>
      <c r="BJ17" s="34">
        <f t="shared" si="3"/>
        <v>0</v>
      </c>
      <c r="BK17" s="14"/>
      <c r="BL17" s="34">
        <f t="shared" si="4"/>
        <v>44500</v>
      </c>
      <c r="BM17" s="34">
        <f t="shared" si="5"/>
        <v>0</v>
      </c>
      <c r="BN17" s="19">
        <v>43749</v>
      </c>
      <c r="BO17" s="36">
        <f t="shared" si="6"/>
        <v>1.2359550561797752</v>
      </c>
      <c r="BP17" s="37">
        <f t="shared" si="7"/>
        <v>1.2265880362979724</v>
      </c>
      <c r="BQ17" s="38">
        <f t="shared" si="8"/>
        <v>54071.79775280899</v>
      </c>
      <c r="BR17" s="19">
        <v>53662</v>
      </c>
      <c r="BS17" s="19">
        <v>400</v>
      </c>
      <c r="BT17" s="19">
        <v>0</v>
      </c>
      <c r="BU17" s="39">
        <f t="shared" si="23"/>
        <v>-409.79775280899048</v>
      </c>
      <c r="BV17" s="13"/>
      <c r="BW17" s="56"/>
      <c r="BX17" s="57"/>
      <c r="BY17" s="23">
        <f t="shared" si="9"/>
        <v>0</v>
      </c>
      <c r="BZ17" s="23">
        <f t="shared" si="10"/>
        <v>44500</v>
      </c>
      <c r="CA17" s="23">
        <f t="shared" si="11"/>
        <v>0</v>
      </c>
      <c r="CB17" s="13">
        <v>2</v>
      </c>
      <c r="CC17" s="39">
        <f t="shared" si="12"/>
        <v>133500</v>
      </c>
      <c r="CD17" s="39">
        <f t="shared" si="13"/>
        <v>-79428.202247191017</v>
      </c>
      <c r="CE17" s="40">
        <f t="shared" si="14"/>
        <v>-1.4689395497871121</v>
      </c>
      <c r="CF17" s="13"/>
      <c r="CG17" s="41">
        <f t="shared" si="15"/>
        <v>1338</v>
      </c>
      <c r="CH17" s="42">
        <f t="shared" si="16"/>
        <v>928.20224719100952</v>
      </c>
      <c r="CI17" s="43" t="s">
        <v>486</v>
      </c>
      <c r="CJ17" s="43" t="s">
        <v>487</v>
      </c>
      <c r="CK17" s="43" t="s">
        <v>488</v>
      </c>
      <c r="CL17" s="43" t="s">
        <v>489</v>
      </c>
      <c r="CM17" s="43" t="s">
        <v>261</v>
      </c>
      <c r="CN17" s="43" t="s">
        <v>490</v>
      </c>
      <c r="CO17" s="43" t="s">
        <v>425</v>
      </c>
      <c r="CP17" s="43" t="s">
        <v>263</v>
      </c>
      <c r="CQ17" s="43" t="s">
        <v>491</v>
      </c>
      <c r="CR17" s="43" t="s">
        <v>426</v>
      </c>
      <c r="CS17" s="43" t="s">
        <v>492</v>
      </c>
      <c r="CT17" s="43" t="s">
        <v>442</v>
      </c>
      <c r="CU17" s="43" t="s">
        <v>493</v>
      </c>
      <c r="CV17" s="44">
        <v>3406</v>
      </c>
      <c r="CW17" s="44">
        <v>1973</v>
      </c>
      <c r="CX17" s="44">
        <v>0</v>
      </c>
      <c r="CY17" s="43" t="s">
        <v>263</v>
      </c>
      <c r="CZ17" s="43" t="s">
        <v>494</v>
      </c>
      <c r="DA17" s="43" t="s">
        <v>284</v>
      </c>
      <c r="DB17" s="43" t="s">
        <v>290</v>
      </c>
      <c r="DC17" s="43" t="s">
        <v>263</v>
      </c>
      <c r="DD17" s="43" t="s">
        <v>286</v>
      </c>
      <c r="DE17" s="43" t="s">
        <v>272</v>
      </c>
      <c r="DF17" s="43" t="s">
        <v>263</v>
      </c>
      <c r="DG17" s="43" t="s">
        <v>495</v>
      </c>
      <c r="DH17" s="43" t="s">
        <v>263</v>
      </c>
      <c r="DI17" s="43" t="s">
        <v>274</v>
      </c>
      <c r="DJ17" s="43" t="s">
        <v>263</v>
      </c>
      <c r="DK17" s="45">
        <v>0</v>
      </c>
      <c r="DL17" s="43" t="s">
        <v>263</v>
      </c>
      <c r="DM17" s="43" t="s">
        <v>281</v>
      </c>
      <c r="DN17" s="43" t="s">
        <v>1222</v>
      </c>
      <c r="DO17" s="46" t="s">
        <v>123</v>
      </c>
      <c r="DP17" s="47" t="s">
        <v>124</v>
      </c>
      <c r="DQ17" s="48">
        <v>92500</v>
      </c>
      <c r="DR17" s="48">
        <v>70500</v>
      </c>
      <c r="DS17" s="49">
        <f t="shared" si="24"/>
        <v>0</v>
      </c>
      <c r="DT17" s="48"/>
      <c r="DU17" s="49">
        <f t="shared" si="25"/>
        <v>0</v>
      </c>
      <c r="DV17" s="47"/>
      <c r="DW17" s="49">
        <f t="shared" si="26"/>
        <v>70500</v>
      </c>
      <c r="DX17" s="49">
        <f t="shared" si="27"/>
        <v>0</v>
      </c>
      <c r="DY17" s="48">
        <v>70103</v>
      </c>
      <c r="DZ17" s="21">
        <f>DY17-D17</f>
        <v>0.13999999999941792</v>
      </c>
      <c r="EA17" s="50">
        <f t="shared" si="28"/>
        <v>1.3120567375886525</v>
      </c>
      <c r="EB17" s="50">
        <f t="shared" si="29"/>
        <v>1.3034106956906266</v>
      </c>
      <c r="EC17" s="51">
        <f t="shared" si="30"/>
        <v>91979.113475177306</v>
      </c>
      <c r="ED17" s="59">
        <v>91373</v>
      </c>
      <c r="EE17" s="59">
        <v>600</v>
      </c>
      <c r="EF17" s="59">
        <v>0</v>
      </c>
      <c r="EG17" s="52">
        <f t="shared" si="31"/>
        <v>-606.1134751773061</v>
      </c>
      <c r="EH17" s="47"/>
      <c r="EI17" s="21">
        <v>2800</v>
      </c>
      <c r="EJ17" s="52"/>
      <c r="EK17" s="47">
        <f t="shared" si="32"/>
        <v>0</v>
      </c>
      <c r="EL17" s="47">
        <f t="shared" si="33"/>
        <v>70500</v>
      </c>
      <c r="EM17" s="47">
        <f t="shared" si="34"/>
        <v>0</v>
      </c>
      <c r="EN17" s="47">
        <v>2</v>
      </c>
      <c r="EO17" s="52">
        <f t="shared" si="35"/>
        <v>211500</v>
      </c>
      <c r="EP17" s="52">
        <f t="shared" si="36"/>
        <v>-119520.88652482269</v>
      </c>
      <c r="EQ17" s="53">
        <f t="shared" si="37"/>
        <v>-1.2994350783461093</v>
      </c>
      <c r="ER17" s="47"/>
      <c r="ES17" s="54">
        <f t="shared" si="38"/>
        <v>1127</v>
      </c>
      <c r="ET17" s="52">
        <f t="shared" si="39"/>
        <v>520.8865248226939</v>
      </c>
      <c r="EU17" s="81" t="s">
        <v>123</v>
      </c>
    </row>
    <row r="18" spans="1:151" ht="20.100000000000001" customHeight="1" x14ac:dyDescent="0.25">
      <c r="A18" s="29" t="s">
        <v>125</v>
      </c>
      <c r="B18" s="11" t="s">
        <v>126</v>
      </c>
      <c r="C18" s="12">
        <v>1022.6</v>
      </c>
      <c r="D18" s="12">
        <f t="shared" si="0"/>
        <v>1022.6</v>
      </c>
      <c r="E18" s="12">
        <v>61.59</v>
      </c>
      <c r="F18" s="12"/>
      <c r="G18" s="12">
        <v>902.71</v>
      </c>
      <c r="H18" s="12">
        <v>31</v>
      </c>
      <c r="I18" s="32">
        <f t="shared" si="1"/>
        <v>54.369165753960502</v>
      </c>
      <c r="J18" s="11"/>
      <c r="K18" s="80"/>
      <c r="L18" s="80"/>
      <c r="M18" s="80"/>
      <c r="N18" s="80">
        <v>0.5</v>
      </c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13"/>
      <c r="AA18" s="13"/>
      <c r="AB18" s="13"/>
      <c r="AC18" s="13"/>
      <c r="AD18" s="72">
        <v>902.71</v>
      </c>
      <c r="AE18" s="13">
        <f t="shared" si="17"/>
        <v>1670.0135000000002</v>
      </c>
      <c r="AF18" s="74">
        <f t="shared" si="18"/>
        <v>119.88999999999999</v>
      </c>
      <c r="AG18" s="74">
        <f t="shared" si="19"/>
        <v>17.983499999999996</v>
      </c>
      <c r="AH18" s="74">
        <f t="shared" si="20"/>
        <v>2710.5969999999998</v>
      </c>
      <c r="AI18" s="13"/>
      <c r="AJ18" s="12">
        <v>1022.6</v>
      </c>
      <c r="AK18" s="12">
        <f t="shared" si="21"/>
        <v>-319.59699999999975</v>
      </c>
      <c r="AL18" s="76">
        <f t="shared" si="22"/>
        <v>-0.13366666666666657</v>
      </c>
      <c r="AM18" s="72">
        <v>54.369165753960502</v>
      </c>
      <c r="AN18" s="13"/>
      <c r="AO18" s="13"/>
      <c r="AP18" s="13"/>
      <c r="AQ18" s="13"/>
      <c r="AR18" s="13"/>
      <c r="AS18" s="13"/>
      <c r="AT18" s="13"/>
      <c r="AU18" s="13"/>
      <c r="AV18" s="13"/>
      <c r="AW18" s="13">
        <v>2391</v>
      </c>
      <c r="AX18" s="13"/>
      <c r="AY18" s="13"/>
      <c r="AZ18" s="13"/>
      <c r="BA18" s="19">
        <v>0</v>
      </c>
      <c r="BB18" s="19">
        <v>0</v>
      </c>
      <c r="BC18" s="13"/>
      <c r="BD18" s="31" t="s">
        <v>125</v>
      </c>
      <c r="BE18" s="13" t="s">
        <v>126</v>
      </c>
      <c r="BF18" s="33">
        <v>2391</v>
      </c>
      <c r="BG18" s="13">
        <v>900</v>
      </c>
      <c r="BH18" s="34">
        <f t="shared" si="2"/>
        <v>0</v>
      </c>
      <c r="BI18" s="14"/>
      <c r="BJ18" s="34">
        <f t="shared" si="3"/>
        <v>0</v>
      </c>
      <c r="BK18" s="14"/>
      <c r="BL18" s="34">
        <f t="shared" si="4"/>
        <v>900</v>
      </c>
      <c r="BM18" s="34">
        <f t="shared" si="5"/>
        <v>0</v>
      </c>
      <c r="BN18" s="19">
        <v>961</v>
      </c>
      <c r="BO18" s="36">
        <f t="shared" si="6"/>
        <v>2.6566666666666667</v>
      </c>
      <c r="BP18" s="37">
        <f t="shared" si="7"/>
        <v>2.4880332986472427</v>
      </c>
      <c r="BQ18" s="38">
        <f t="shared" si="8"/>
        <v>2553.0566666666668</v>
      </c>
      <c r="BR18" s="19">
        <v>2391</v>
      </c>
      <c r="BS18" s="19">
        <v>0</v>
      </c>
      <c r="BT18" s="19">
        <v>0</v>
      </c>
      <c r="BU18" s="39">
        <f t="shared" si="23"/>
        <v>-162.05666666666684</v>
      </c>
      <c r="BV18" s="13"/>
      <c r="BW18" s="56"/>
      <c r="BX18" s="57"/>
      <c r="BY18" s="23">
        <f t="shared" si="9"/>
        <v>0</v>
      </c>
      <c r="BZ18" s="23">
        <f t="shared" si="10"/>
        <v>900</v>
      </c>
      <c r="CA18" s="23">
        <f t="shared" si="11"/>
        <v>0</v>
      </c>
      <c r="CB18" s="13">
        <v>2</v>
      </c>
      <c r="CC18" s="39">
        <f t="shared" si="12"/>
        <v>2700</v>
      </c>
      <c r="CD18" s="39">
        <f t="shared" si="13"/>
        <v>-146.94333333333316</v>
      </c>
      <c r="CE18" s="40">
        <f t="shared" si="14"/>
        <v>-5.7555844823916881E-2</v>
      </c>
      <c r="CF18" s="13"/>
      <c r="CG18" s="41">
        <f t="shared" si="15"/>
        <v>0</v>
      </c>
      <c r="CH18" s="42">
        <f t="shared" si="16"/>
        <v>-162.05666666666684</v>
      </c>
      <c r="CI18" s="43" t="s">
        <v>498</v>
      </c>
      <c r="CJ18" s="43" t="s">
        <v>499</v>
      </c>
      <c r="CK18" s="43" t="s">
        <v>500</v>
      </c>
      <c r="CL18" s="43" t="s">
        <v>501</v>
      </c>
      <c r="CM18" s="43" t="s">
        <v>261</v>
      </c>
      <c r="CN18" s="43" t="s">
        <v>502</v>
      </c>
      <c r="CO18" s="43" t="s">
        <v>263</v>
      </c>
      <c r="CP18" s="43" t="s">
        <v>263</v>
      </c>
      <c r="CQ18" s="43" t="s">
        <v>503</v>
      </c>
      <c r="CR18" s="43" t="s">
        <v>504</v>
      </c>
      <c r="CS18" s="43" t="s">
        <v>505</v>
      </c>
      <c r="CT18" s="43" t="s">
        <v>506</v>
      </c>
      <c r="CU18" s="43" t="s">
        <v>497</v>
      </c>
      <c r="CV18" s="44">
        <v>2391</v>
      </c>
      <c r="CW18" s="44">
        <v>900</v>
      </c>
      <c r="CX18" s="44">
        <v>0</v>
      </c>
      <c r="CY18" s="43" t="s">
        <v>263</v>
      </c>
      <c r="CZ18" s="43" t="s">
        <v>507</v>
      </c>
      <c r="DA18" s="43" t="s">
        <v>270</v>
      </c>
      <c r="DB18" s="43" t="s">
        <v>290</v>
      </c>
      <c r="DC18" s="43" t="s">
        <v>263</v>
      </c>
      <c r="DD18" s="43" t="s">
        <v>279</v>
      </c>
      <c r="DE18" s="43" t="s">
        <v>280</v>
      </c>
      <c r="DF18" s="43" t="s">
        <v>263</v>
      </c>
      <c r="DG18" s="43" t="s">
        <v>508</v>
      </c>
      <c r="DH18" s="43" t="s">
        <v>274</v>
      </c>
      <c r="DI18" s="43" t="s">
        <v>263</v>
      </c>
      <c r="DJ18" s="43" t="s">
        <v>263</v>
      </c>
      <c r="DK18" s="45">
        <v>0</v>
      </c>
      <c r="DL18" s="43" t="s">
        <v>263</v>
      </c>
      <c r="DM18" s="43" t="s">
        <v>281</v>
      </c>
      <c r="DN18" s="43" t="s">
        <v>1222</v>
      </c>
      <c r="DO18" s="46" t="s">
        <v>125</v>
      </c>
      <c r="DP18" s="47" t="s">
        <v>126</v>
      </c>
      <c r="DQ18" s="48">
        <v>2391</v>
      </c>
      <c r="DR18" s="47">
        <v>900</v>
      </c>
      <c r="DS18" s="49">
        <f t="shared" si="24"/>
        <v>0</v>
      </c>
      <c r="DT18" s="48"/>
      <c r="DU18" s="49">
        <f t="shared" si="25"/>
        <v>0</v>
      </c>
      <c r="DV18" s="48"/>
      <c r="DW18" s="49">
        <f t="shared" si="26"/>
        <v>900</v>
      </c>
      <c r="DX18" s="49">
        <f t="shared" si="27"/>
        <v>0</v>
      </c>
      <c r="DY18" s="21">
        <v>1023</v>
      </c>
      <c r="DZ18" s="21">
        <f>DY18-D18</f>
        <v>0.39999999999997726</v>
      </c>
      <c r="EA18" s="50">
        <f t="shared" si="28"/>
        <v>2.6566666666666667</v>
      </c>
      <c r="EB18" s="50">
        <f t="shared" si="29"/>
        <v>2.3372434017595309</v>
      </c>
      <c r="EC18" s="51">
        <f t="shared" si="30"/>
        <v>2717.77</v>
      </c>
      <c r="ED18" s="21">
        <v>2391</v>
      </c>
      <c r="EE18" s="21">
        <v>0</v>
      </c>
      <c r="EF18" s="21">
        <v>0</v>
      </c>
      <c r="EG18" s="52">
        <f t="shared" si="31"/>
        <v>-326.77</v>
      </c>
      <c r="EH18" s="47"/>
      <c r="EI18" s="47"/>
      <c r="EJ18" s="47"/>
      <c r="EK18" s="47">
        <f t="shared" si="32"/>
        <v>0</v>
      </c>
      <c r="EL18" s="47">
        <f t="shared" si="33"/>
        <v>900</v>
      </c>
      <c r="EM18" s="47">
        <f t="shared" si="34"/>
        <v>0</v>
      </c>
      <c r="EN18" s="47">
        <v>2</v>
      </c>
      <c r="EO18" s="52">
        <f t="shared" si="35"/>
        <v>2700</v>
      </c>
      <c r="EP18" s="52">
        <f t="shared" si="36"/>
        <v>17.769999999999982</v>
      </c>
      <c r="EQ18" s="53">
        <f t="shared" si="37"/>
        <v>6.5384488017749777E-3</v>
      </c>
      <c r="ER18" s="47"/>
      <c r="ES18" s="54">
        <f t="shared" si="38"/>
        <v>0</v>
      </c>
      <c r="ET18" s="52">
        <f t="shared" si="39"/>
        <v>-326.77</v>
      </c>
      <c r="EU18" s="81" t="s">
        <v>125</v>
      </c>
    </row>
    <row r="19" spans="1:151" ht="20.100000000000001" customHeight="1" x14ac:dyDescent="0.25">
      <c r="A19" s="29" t="s">
        <v>48</v>
      </c>
      <c r="B19" s="11" t="s">
        <v>49</v>
      </c>
      <c r="C19" s="12">
        <v>4958.7299999999996</v>
      </c>
      <c r="D19" s="12">
        <f t="shared" si="0"/>
        <v>4958.7299999999996</v>
      </c>
      <c r="E19" s="12">
        <v>88.63</v>
      </c>
      <c r="F19" s="12"/>
      <c r="G19" s="12">
        <v>2918.71</v>
      </c>
      <c r="H19" s="12">
        <v>97.5</v>
      </c>
      <c r="I19" s="32">
        <f t="shared" si="1"/>
        <v>52.167645203509778</v>
      </c>
      <c r="J19" s="11"/>
      <c r="K19" s="80"/>
      <c r="L19" s="80"/>
      <c r="M19" s="80">
        <v>1</v>
      </c>
      <c r="N19" s="80"/>
      <c r="O19" s="80"/>
      <c r="P19" s="80">
        <v>1.5</v>
      </c>
      <c r="Q19" s="80"/>
      <c r="R19" s="80"/>
      <c r="S19" s="80"/>
      <c r="T19" s="80"/>
      <c r="U19" s="80"/>
      <c r="V19" s="80"/>
      <c r="W19" s="80"/>
      <c r="X19" s="80"/>
      <c r="Y19" s="80"/>
      <c r="Z19" s="13"/>
      <c r="AA19" s="13"/>
      <c r="AB19" s="13"/>
      <c r="AC19" s="13"/>
      <c r="AD19" s="72">
        <v>2918.71</v>
      </c>
      <c r="AE19" s="13">
        <f t="shared" si="17"/>
        <v>5399.6135000000004</v>
      </c>
      <c r="AF19" s="74">
        <f t="shared" si="18"/>
        <v>2040.0199999999995</v>
      </c>
      <c r="AG19" s="74">
        <f t="shared" si="19"/>
        <v>306.00299999999993</v>
      </c>
      <c r="AH19" s="74">
        <f t="shared" si="20"/>
        <v>10664.3465</v>
      </c>
      <c r="AI19" s="13"/>
      <c r="AJ19" s="12">
        <v>4958.7299999999996</v>
      </c>
      <c r="AK19" s="12">
        <f t="shared" si="21"/>
        <v>2195.6535000000003</v>
      </c>
      <c r="AL19" s="76">
        <f t="shared" si="22"/>
        <v>0.17073510886469676</v>
      </c>
      <c r="AM19" s="72">
        <v>52.167645203509778</v>
      </c>
      <c r="AN19" s="13"/>
      <c r="AO19" s="13"/>
      <c r="AP19" s="13"/>
      <c r="AQ19" s="13"/>
      <c r="AR19" s="13"/>
      <c r="AS19" s="13"/>
      <c r="AT19" s="13"/>
      <c r="AU19" s="13"/>
      <c r="AV19" s="13"/>
      <c r="AW19" s="13">
        <v>12860</v>
      </c>
      <c r="AX19" s="13"/>
      <c r="AY19" s="13"/>
      <c r="AZ19" s="13"/>
      <c r="BA19" s="19">
        <v>0</v>
      </c>
      <c r="BB19" s="19">
        <v>200</v>
      </c>
      <c r="BC19" s="13"/>
      <c r="BD19" s="31" t="s">
        <v>48</v>
      </c>
      <c r="BE19" s="13" t="s">
        <v>49</v>
      </c>
      <c r="BF19" s="33">
        <v>12860</v>
      </c>
      <c r="BG19" s="33">
        <v>5847</v>
      </c>
      <c r="BH19" s="34">
        <f t="shared" si="2"/>
        <v>0</v>
      </c>
      <c r="BI19" s="14"/>
      <c r="BJ19" s="34">
        <f t="shared" si="3"/>
        <v>0</v>
      </c>
      <c r="BK19" s="14"/>
      <c r="BL19" s="34">
        <f t="shared" si="4"/>
        <v>5847</v>
      </c>
      <c r="BM19" s="34">
        <f t="shared" si="5"/>
        <v>0</v>
      </c>
      <c r="BN19" s="19">
        <v>4870</v>
      </c>
      <c r="BO19" s="36">
        <f t="shared" si="6"/>
        <v>2.1994185052163502</v>
      </c>
      <c r="BP19" s="37">
        <f t="shared" si="7"/>
        <v>2.2445585215605748</v>
      </c>
      <c r="BQ19" s="38">
        <f t="shared" si="8"/>
        <v>10711.168120403625</v>
      </c>
      <c r="BR19" s="19">
        <v>10931</v>
      </c>
      <c r="BS19" s="19">
        <v>0</v>
      </c>
      <c r="BT19" s="19">
        <v>200</v>
      </c>
      <c r="BU19" s="39">
        <f t="shared" si="23"/>
        <v>219.83187959637507</v>
      </c>
      <c r="BV19" s="13"/>
      <c r="BW19" s="22"/>
      <c r="BX19" s="22"/>
      <c r="BY19" s="23">
        <f t="shared" si="9"/>
        <v>0</v>
      </c>
      <c r="BZ19" s="23">
        <f t="shared" si="10"/>
        <v>5847</v>
      </c>
      <c r="CA19" s="23">
        <f t="shared" si="11"/>
        <v>0</v>
      </c>
      <c r="CB19" s="13">
        <v>2</v>
      </c>
      <c r="CC19" s="39">
        <f t="shared" si="12"/>
        <v>17541</v>
      </c>
      <c r="CD19" s="39">
        <f t="shared" si="13"/>
        <v>-6829.8318795963751</v>
      </c>
      <c r="CE19" s="40">
        <f t="shared" si="14"/>
        <v>-0.6376365119866132</v>
      </c>
      <c r="CF19" s="13"/>
      <c r="CG19" s="41">
        <f t="shared" si="15"/>
        <v>1929</v>
      </c>
      <c r="CH19" s="42">
        <f t="shared" si="16"/>
        <v>2148.8318795963751</v>
      </c>
      <c r="CI19" s="43" t="s">
        <v>510</v>
      </c>
      <c r="CJ19" s="43" t="s">
        <v>511</v>
      </c>
      <c r="CK19" s="43" t="s">
        <v>512</v>
      </c>
      <c r="CL19" s="43" t="s">
        <v>513</v>
      </c>
      <c r="CM19" s="43" t="s">
        <v>276</v>
      </c>
      <c r="CN19" s="43" t="s">
        <v>514</v>
      </c>
      <c r="CO19" s="43" t="s">
        <v>515</v>
      </c>
      <c r="CP19" s="43" t="s">
        <v>263</v>
      </c>
      <c r="CQ19" s="43" t="s">
        <v>263</v>
      </c>
      <c r="CR19" s="43" t="s">
        <v>516</v>
      </c>
      <c r="CS19" s="43" t="s">
        <v>517</v>
      </c>
      <c r="CT19" s="43" t="s">
        <v>518</v>
      </c>
      <c r="CU19" s="43" t="s">
        <v>496</v>
      </c>
      <c r="CV19" s="44">
        <v>12860</v>
      </c>
      <c r="CW19" s="44">
        <v>5846.91</v>
      </c>
      <c r="CX19" s="44">
        <v>0</v>
      </c>
      <c r="CY19" s="43" t="s">
        <v>263</v>
      </c>
      <c r="CZ19" s="43" t="s">
        <v>519</v>
      </c>
      <c r="DA19" s="43" t="s">
        <v>339</v>
      </c>
      <c r="DB19" s="43" t="s">
        <v>270</v>
      </c>
      <c r="DC19" s="43" t="s">
        <v>263</v>
      </c>
      <c r="DD19" s="43" t="s">
        <v>279</v>
      </c>
      <c r="DE19" s="43" t="s">
        <v>280</v>
      </c>
      <c r="DF19" s="43" t="s">
        <v>297</v>
      </c>
      <c r="DG19" s="43" t="s">
        <v>520</v>
      </c>
      <c r="DH19" s="43" t="s">
        <v>274</v>
      </c>
      <c r="DI19" s="43" t="s">
        <v>263</v>
      </c>
      <c r="DJ19" s="43" t="s">
        <v>263</v>
      </c>
      <c r="DK19" s="45">
        <v>0</v>
      </c>
      <c r="DL19" s="43" t="s">
        <v>263</v>
      </c>
      <c r="DM19" s="43" t="s">
        <v>281</v>
      </c>
      <c r="DN19" s="43" t="s">
        <v>1222</v>
      </c>
      <c r="DO19" s="46" t="s">
        <v>48</v>
      </c>
      <c r="DP19" s="47" t="s">
        <v>49</v>
      </c>
      <c r="DQ19" s="48">
        <v>12860</v>
      </c>
      <c r="DR19" s="48">
        <v>5300</v>
      </c>
      <c r="DS19" s="49">
        <f t="shared" si="24"/>
        <v>0</v>
      </c>
      <c r="DT19" s="48"/>
      <c r="DU19" s="49">
        <f t="shared" si="25"/>
        <v>0</v>
      </c>
      <c r="DV19" s="47"/>
      <c r="DW19" s="49">
        <f t="shared" si="26"/>
        <v>5300</v>
      </c>
      <c r="DX19" s="49">
        <f t="shared" si="27"/>
        <v>0</v>
      </c>
      <c r="DY19" s="21">
        <v>4959</v>
      </c>
      <c r="DZ19" s="21">
        <f>DY19-D19</f>
        <v>0.27000000000043656</v>
      </c>
      <c r="EA19" s="50">
        <f t="shared" si="28"/>
        <v>2.4264150943396228</v>
      </c>
      <c r="EB19" s="50">
        <f t="shared" si="29"/>
        <v>2.5932647711232102</v>
      </c>
      <c r="EC19" s="51">
        <f t="shared" si="30"/>
        <v>12032.592452830189</v>
      </c>
      <c r="ED19" s="21">
        <v>12860</v>
      </c>
      <c r="EE19" s="21">
        <v>0</v>
      </c>
      <c r="EF19" s="21">
        <v>800</v>
      </c>
      <c r="EG19" s="52">
        <f t="shared" si="31"/>
        <v>827.40754716981064</v>
      </c>
      <c r="EH19" s="47"/>
      <c r="EI19" s="21">
        <v>2800</v>
      </c>
      <c r="EJ19" s="52"/>
      <c r="EK19" s="47">
        <f t="shared" si="32"/>
        <v>0</v>
      </c>
      <c r="EL19" s="47">
        <f t="shared" si="33"/>
        <v>5300</v>
      </c>
      <c r="EM19" s="47">
        <f t="shared" si="34"/>
        <v>0</v>
      </c>
      <c r="EN19" s="47">
        <v>2</v>
      </c>
      <c r="EO19" s="52">
        <f t="shared" si="35"/>
        <v>15900</v>
      </c>
      <c r="EP19" s="52">
        <f t="shared" si="36"/>
        <v>-3867.4075471698106</v>
      </c>
      <c r="EQ19" s="53">
        <f t="shared" si="37"/>
        <v>-0.32141099786523197</v>
      </c>
      <c r="ER19" s="47"/>
      <c r="ES19" s="54">
        <f t="shared" si="38"/>
        <v>0</v>
      </c>
      <c r="ET19" s="52">
        <f t="shared" si="39"/>
        <v>827.40754716981064</v>
      </c>
      <c r="EU19" s="81" t="s">
        <v>48</v>
      </c>
    </row>
    <row r="20" spans="1:151" ht="20.100000000000001" customHeight="1" x14ac:dyDescent="0.25">
      <c r="A20" s="29" t="s">
        <v>127</v>
      </c>
      <c r="B20" s="11" t="s">
        <v>128</v>
      </c>
      <c r="C20" s="12">
        <v>4573.1499999999996</v>
      </c>
      <c r="D20" s="12">
        <f t="shared" si="0"/>
        <v>4573.1499999999996</v>
      </c>
      <c r="E20" s="12">
        <v>118.34</v>
      </c>
      <c r="F20" s="12"/>
      <c r="G20" s="12">
        <v>2100.71</v>
      </c>
      <c r="H20" s="12">
        <v>74.25</v>
      </c>
      <c r="I20" s="32">
        <f t="shared" si="1"/>
        <v>54.360347113040255</v>
      </c>
      <c r="J20" s="11"/>
      <c r="K20" s="80">
        <v>2</v>
      </c>
      <c r="L20" s="80"/>
      <c r="M20" s="80">
        <v>1.5</v>
      </c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13"/>
      <c r="AA20" s="13"/>
      <c r="AB20" s="13"/>
      <c r="AC20" s="13"/>
      <c r="AD20" s="72">
        <v>2100.71</v>
      </c>
      <c r="AE20" s="13">
        <f t="shared" si="17"/>
        <v>3886.3135000000002</v>
      </c>
      <c r="AF20" s="74">
        <f t="shared" si="18"/>
        <v>2472.4399999999996</v>
      </c>
      <c r="AG20" s="74">
        <f t="shared" si="19"/>
        <v>370.86599999999993</v>
      </c>
      <c r="AH20" s="74">
        <f t="shared" si="20"/>
        <v>8830.3294999999998</v>
      </c>
      <c r="AI20" s="13"/>
      <c r="AJ20" s="12">
        <v>4573.1499999999996</v>
      </c>
      <c r="AK20" s="12">
        <f t="shared" si="21"/>
        <v>383.67050000000017</v>
      </c>
      <c r="AL20" s="76">
        <f t="shared" si="22"/>
        <v>4.163995007597137E-2</v>
      </c>
      <c r="AM20" s="72">
        <v>54.360347113040255</v>
      </c>
      <c r="AN20" s="13"/>
      <c r="AO20" s="13"/>
      <c r="AP20" s="13"/>
      <c r="AQ20" s="13"/>
      <c r="AR20" s="13"/>
      <c r="AS20" s="13"/>
      <c r="AT20" s="13"/>
      <c r="AU20" s="13"/>
      <c r="AV20" s="13"/>
      <c r="AW20" s="13">
        <v>9214</v>
      </c>
      <c r="AX20" s="13"/>
      <c r="AY20" s="13"/>
      <c r="AZ20" s="13"/>
      <c r="BA20" s="19">
        <v>0</v>
      </c>
      <c r="BB20" s="19">
        <v>0</v>
      </c>
      <c r="BC20" s="13"/>
      <c r="BD20" s="31" t="s">
        <v>127</v>
      </c>
      <c r="BE20" s="13" t="s">
        <v>128</v>
      </c>
      <c r="BF20" s="55">
        <v>8830</v>
      </c>
      <c r="BG20" s="55">
        <v>4450</v>
      </c>
      <c r="BH20" s="34">
        <f t="shared" si="2"/>
        <v>0</v>
      </c>
      <c r="BI20" s="14"/>
      <c r="BJ20" s="34">
        <f t="shared" si="3"/>
        <v>0</v>
      </c>
      <c r="BK20" s="14"/>
      <c r="BL20" s="34">
        <f t="shared" si="4"/>
        <v>4450</v>
      </c>
      <c r="BM20" s="34">
        <f t="shared" si="5"/>
        <v>0</v>
      </c>
      <c r="BN20" s="19">
        <v>4455</v>
      </c>
      <c r="BO20" s="36">
        <f t="shared" si="6"/>
        <v>1.9842696629213483</v>
      </c>
      <c r="BP20" s="37">
        <f t="shared" si="7"/>
        <v>1.9820426487093155</v>
      </c>
      <c r="BQ20" s="38">
        <f t="shared" si="8"/>
        <v>8839.9213483146068</v>
      </c>
      <c r="BR20" s="19">
        <v>8830</v>
      </c>
      <c r="BS20" s="19">
        <v>0</v>
      </c>
      <c r="BT20" s="19">
        <v>0</v>
      </c>
      <c r="BU20" s="39">
        <f t="shared" si="23"/>
        <v>-9.9213483146068029</v>
      </c>
      <c r="BV20" s="13"/>
      <c r="BW20" s="22"/>
      <c r="BX20" s="22"/>
      <c r="BY20" s="23">
        <f t="shared" si="9"/>
        <v>0</v>
      </c>
      <c r="BZ20" s="23">
        <f t="shared" si="10"/>
        <v>4450</v>
      </c>
      <c r="CA20" s="23">
        <f t="shared" si="11"/>
        <v>0</v>
      </c>
      <c r="CB20" s="13">
        <v>2</v>
      </c>
      <c r="CC20" s="39">
        <f t="shared" si="12"/>
        <v>13350</v>
      </c>
      <c r="CD20" s="39">
        <f t="shared" si="13"/>
        <v>-4510.0786516853932</v>
      </c>
      <c r="CE20" s="40">
        <f t="shared" si="14"/>
        <v>-0.51019443205173665</v>
      </c>
      <c r="CF20" s="13"/>
      <c r="CG20" s="41">
        <f t="shared" si="15"/>
        <v>0</v>
      </c>
      <c r="CH20" s="42">
        <f t="shared" si="16"/>
        <v>-9.9213483146068029</v>
      </c>
      <c r="CI20" s="43" t="s">
        <v>521</v>
      </c>
      <c r="CJ20" s="43" t="s">
        <v>522</v>
      </c>
      <c r="CK20" s="43" t="s">
        <v>523</v>
      </c>
      <c r="CL20" s="43" t="s">
        <v>524</v>
      </c>
      <c r="CM20" s="43" t="s">
        <v>261</v>
      </c>
      <c r="CN20" s="43" t="s">
        <v>525</v>
      </c>
      <c r="CO20" s="43" t="s">
        <v>526</v>
      </c>
      <c r="CP20" s="43" t="s">
        <v>263</v>
      </c>
      <c r="CQ20" s="43" t="s">
        <v>527</v>
      </c>
      <c r="CR20" s="43" t="s">
        <v>528</v>
      </c>
      <c r="CS20" s="43" t="s">
        <v>529</v>
      </c>
      <c r="CT20" s="43" t="s">
        <v>530</v>
      </c>
      <c r="CU20" s="43" t="s">
        <v>531</v>
      </c>
      <c r="CV20" s="44">
        <v>7504</v>
      </c>
      <c r="CW20" s="44">
        <v>3741</v>
      </c>
      <c r="CX20" s="44">
        <v>0</v>
      </c>
      <c r="CY20" s="43" t="s">
        <v>263</v>
      </c>
      <c r="CZ20" s="43" t="s">
        <v>532</v>
      </c>
      <c r="DA20" s="43" t="s">
        <v>290</v>
      </c>
      <c r="DB20" s="43" t="s">
        <v>270</v>
      </c>
      <c r="DC20" s="43" t="s">
        <v>263</v>
      </c>
      <c r="DD20" s="43" t="s">
        <v>263</v>
      </c>
      <c r="DE20" s="43" t="s">
        <v>263</v>
      </c>
      <c r="DF20" s="43" t="s">
        <v>272</v>
      </c>
      <c r="DG20" s="43" t="s">
        <v>533</v>
      </c>
      <c r="DH20" s="43" t="s">
        <v>274</v>
      </c>
      <c r="DI20" s="43" t="s">
        <v>263</v>
      </c>
      <c r="DJ20" s="43" t="s">
        <v>263</v>
      </c>
      <c r="DK20" s="45">
        <v>0</v>
      </c>
      <c r="DL20" s="43" t="s">
        <v>263</v>
      </c>
      <c r="DM20" s="43" t="s">
        <v>281</v>
      </c>
      <c r="DN20" s="43" t="s">
        <v>1222</v>
      </c>
      <c r="DO20" s="46" t="s">
        <v>127</v>
      </c>
      <c r="DP20" s="47" t="s">
        <v>128</v>
      </c>
      <c r="DQ20" s="48">
        <v>9214</v>
      </c>
      <c r="DR20" s="48">
        <v>4600</v>
      </c>
      <c r="DS20" s="49">
        <f t="shared" si="24"/>
        <v>0</v>
      </c>
      <c r="DT20" s="48"/>
      <c r="DU20" s="49">
        <f t="shared" si="25"/>
        <v>0</v>
      </c>
      <c r="DV20" s="47"/>
      <c r="DW20" s="49">
        <f t="shared" si="26"/>
        <v>4600</v>
      </c>
      <c r="DX20" s="49">
        <f t="shared" si="27"/>
        <v>0</v>
      </c>
      <c r="DY20" s="21">
        <v>4573</v>
      </c>
      <c r="DZ20" s="21">
        <f>DY20-D20</f>
        <v>-0.1499999999996362</v>
      </c>
      <c r="EA20" s="50">
        <f t="shared" si="28"/>
        <v>2.0030434782608695</v>
      </c>
      <c r="EB20" s="50">
        <f t="shared" si="29"/>
        <v>2.0148698884758365</v>
      </c>
      <c r="EC20" s="51">
        <f t="shared" si="30"/>
        <v>9159.9178260869558</v>
      </c>
      <c r="ED20" s="21">
        <v>9214</v>
      </c>
      <c r="EE20" s="21">
        <v>0</v>
      </c>
      <c r="EF20" s="21">
        <v>100</v>
      </c>
      <c r="EG20" s="52">
        <f t="shared" si="31"/>
        <v>54.082173913044244</v>
      </c>
      <c r="EH20" s="47"/>
      <c r="EI20" s="47"/>
      <c r="EJ20" s="47"/>
      <c r="EK20" s="47">
        <f t="shared" si="32"/>
        <v>0</v>
      </c>
      <c r="EL20" s="47">
        <f t="shared" si="33"/>
        <v>4600</v>
      </c>
      <c r="EM20" s="47">
        <f t="shared" si="34"/>
        <v>0</v>
      </c>
      <c r="EN20" s="47">
        <v>2</v>
      </c>
      <c r="EO20" s="52">
        <f t="shared" si="35"/>
        <v>13800</v>
      </c>
      <c r="EP20" s="52">
        <f t="shared" si="36"/>
        <v>-4640.0821739130442</v>
      </c>
      <c r="EQ20" s="53">
        <f t="shared" si="37"/>
        <v>-0.50656373365035423</v>
      </c>
      <c r="ER20" s="47"/>
      <c r="ES20" s="54">
        <f t="shared" si="38"/>
        <v>0</v>
      </c>
      <c r="ET20" s="52">
        <f t="shared" si="39"/>
        <v>54.082173913044244</v>
      </c>
      <c r="EU20" s="81" t="s">
        <v>127</v>
      </c>
    </row>
    <row r="21" spans="1:151" ht="20.100000000000001" customHeight="1" x14ac:dyDescent="0.25">
      <c r="A21" s="29" t="s">
        <v>129</v>
      </c>
      <c r="B21" s="11" t="s">
        <v>130</v>
      </c>
      <c r="C21" s="12">
        <v>6443.22</v>
      </c>
      <c r="D21" s="12">
        <f t="shared" si="0"/>
        <v>6443.22</v>
      </c>
      <c r="E21" s="12">
        <v>227.41</v>
      </c>
      <c r="F21" s="12"/>
      <c r="G21" s="12">
        <v>4152.99</v>
      </c>
      <c r="H21" s="12">
        <v>134.5</v>
      </c>
      <c r="I21" s="32">
        <f t="shared" si="1"/>
        <v>146.57755841023587</v>
      </c>
      <c r="J21" s="11"/>
      <c r="K21" s="80"/>
      <c r="L21" s="80"/>
      <c r="M21" s="80"/>
      <c r="N21" s="80"/>
      <c r="O21" s="80"/>
      <c r="P21" s="80">
        <v>5.5</v>
      </c>
      <c r="Q21" s="80"/>
      <c r="R21" s="80"/>
      <c r="S21" s="80"/>
      <c r="T21" s="80"/>
      <c r="U21" s="80"/>
      <c r="V21" s="80"/>
      <c r="W21" s="80"/>
      <c r="X21" s="80"/>
      <c r="Y21" s="80"/>
      <c r="Z21" s="13"/>
      <c r="AA21" s="13"/>
      <c r="AB21" s="13"/>
      <c r="AC21" s="13"/>
      <c r="AD21" s="72">
        <v>4152.99</v>
      </c>
      <c r="AE21" s="13">
        <f t="shared" si="17"/>
        <v>7683.0315000000001</v>
      </c>
      <c r="AF21" s="74">
        <f t="shared" si="18"/>
        <v>2290.2300000000005</v>
      </c>
      <c r="AG21" s="74">
        <f t="shared" si="19"/>
        <v>343.53450000000004</v>
      </c>
      <c r="AH21" s="74">
        <f t="shared" si="20"/>
        <v>14469.785999999998</v>
      </c>
      <c r="AI21" s="13"/>
      <c r="AJ21" s="12">
        <v>6443.22</v>
      </c>
      <c r="AK21" s="12">
        <f t="shared" si="21"/>
        <v>-2697.7859999999982</v>
      </c>
      <c r="AL21" s="76">
        <f t="shared" si="22"/>
        <v>-0.22916972477064204</v>
      </c>
      <c r="AM21" s="72">
        <v>146.57755841023587</v>
      </c>
      <c r="AN21" s="13"/>
      <c r="AO21" s="13"/>
      <c r="AP21" s="13"/>
      <c r="AQ21" s="13"/>
      <c r="AR21" s="13"/>
      <c r="AS21" s="13"/>
      <c r="AT21" s="13"/>
      <c r="AU21" s="13"/>
      <c r="AV21" s="13"/>
      <c r="AW21" s="13">
        <v>11772</v>
      </c>
      <c r="AX21" s="13"/>
      <c r="AY21" s="13"/>
      <c r="AZ21" s="13"/>
      <c r="BA21" s="19">
        <v>0</v>
      </c>
      <c r="BB21" s="19">
        <v>300</v>
      </c>
      <c r="BC21" s="13"/>
      <c r="BD21" s="31" t="s">
        <v>129</v>
      </c>
      <c r="BE21" s="13" t="s">
        <v>130</v>
      </c>
      <c r="BF21" s="33">
        <v>13885</v>
      </c>
      <c r="BG21" s="55">
        <v>7550</v>
      </c>
      <c r="BH21" s="34">
        <f>BG21*BF22/BF21</f>
        <v>5437.5225063017642</v>
      </c>
      <c r="BI21" s="14"/>
      <c r="BJ21" s="34">
        <f t="shared" si="3"/>
        <v>0</v>
      </c>
      <c r="BK21" s="14"/>
      <c r="BL21" s="34">
        <f t="shared" si="4"/>
        <v>7550</v>
      </c>
      <c r="BM21" s="34">
        <f t="shared" si="5"/>
        <v>5437.5225063017642</v>
      </c>
      <c r="BN21" s="19">
        <v>6216</v>
      </c>
      <c r="BO21" s="36">
        <f t="shared" si="6"/>
        <v>1.8390728476821192</v>
      </c>
      <c r="BP21" s="37">
        <f t="shared" si="7"/>
        <v>1.8938223938223939</v>
      </c>
      <c r="BQ21" s="38">
        <f t="shared" si="8"/>
        <v>11431.676821192053</v>
      </c>
      <c r="BR21" s="19">
        <v>11772</v>
      </c>
      <c r="BS21" s="19">
        <v>0</v>
      </c>
      <c r="BT21" s="19">
        <v>300</v>
      </c>
      <c r="BU21" s="39">
        <f t="shared" si="23"/>
        <v>340.32317880794653</v>
      </c>
      <c r="BV21" s="13"/>
      <c r="BW21" s="56"/>
      <c r="BX21" s="57"/>
      <c r="BY21" s="23">
        <f t="shared" si="9"/>
        <v>0</v>
      </c>
      <c r="BZ21" s="23">
        <f t="shared" si="10"/>
        <v>7550</v>
      </c>
      <c r="CA21" s="23">
        <f t="shared" si="11"/>
        <v>0</v>
      </c>
      <c r="CB21" s="13">
        <v>2</v>
      </c>
      <c r="CC21" s="39">
        <f t="shared" si="12"/>
        <v>22650</v>
      </c>
      <c r="CD21" s="39">
        <f t="shared" si="13"/>
        <v>-11218.323178807947</v>
      </c>
      <c r="CE21" s="40">
        <f t="shared" si="14"/>
        <v>-0.98133662753756368</v>
      </c>
      <c r="CF21" s="13"/>
      <c r="CG21" s="41">
        <f t="shared" si="15"/>
        <v>2113</v>
      </c>
      <c r="CH21" s="42">
        <f t="shared" si="16"/>
        <v>2453.3231788079465</v>
      </c>
      <c r="CI21" s="43" t="s">
        <v>534</v>
      </c>
      <c r="CJ21" s="43" t="s">
        <v>535</v>
      </c>
      <c r="CK21" s="43" t="s">
        <v>536</v>
      </c>
      <c r="CL21" s="43" t="s">
        <v>537</v>
      </c>
      <c r="CM21" s="43" t="s">
        <v>261</v>
      </c>
      <c r="CN21" s="43" t="s">
        <v>538</v>
      </c>
      <c r="CO21" s="43" t="s">
        <v>263</v>
      </c>
      <c r="CP21" s="43" t="s">
        <v>263</v>
      </c>
      <c r="CQ21" s="43" t="s">
        <v>539</v>
      </c>
      <c r="CR21" s="43" t="s">
        <v>540</v>
      </c>
      <c r="CS21" s="43" t="s">
        <v>541</v>
      </c>
      <c r="CT21" s="43" t="s">
        <v>542</v>
      </c>
      <c r="CU21" s="43" t="s">
        <v>484</v>
      </c>
      <c r="CV21" s="44">
        <v>22102</v>
      </c>
      <c r="CW21" s="44">
        <v>8796</v>
      </c>
      <c r="CX21" s="44">
        <v>0</v>
      </c>
      <c r="CY21" s="43" t="s">
        <v>263</v>
      </c>
      <c r="CZ21" s="43" t="s">
        <v>543</v>
      </c>
      <c r="DA21" s="43" t="s">
        <v>298</v>
      </c>
      <c r="DB21" s="43" t="s">
        <v>299</v>
      </c>
      <c r="DC21" s="43" t="s">
        <v>263</v>
      </c>
      <c r="DD21" s="43" t="s">
        <v>263</v>
      </c>
      <c r="DE21" s="43" t="s">
        <v>263</v>
      </c>
      <c r="DF21" s="43" t="s">
        <v>263</v>
      </c>
      <c r="DG21" s="43" t="s">
        <v>544</v>
      </c>
      <c r="DH21" s="43" t="s">
        <v>389</v>
      </c>
      <c r="DI21" s="43" t="s">
        <v>274</v>
      </c>
      <c r="DJ21" s="43" t="s">
        <v>274</v>
      </c>
      <c r="DK21" s="45">
        <v>0</v>
      </c>
      <c r="DL21" s="43" t="s">
        <v>263</v>
      </c>
      <c r="DM21" s="43" t="s">
        <v>281</v>
      </c>
      <c r="DN21" s="43" t="s">
        <v>1222</v>
      </c>
      <c r="DO21" s="46" t="s">
        <v>129</v>
      </c>
      <c r="DP21" s="47" t="s">
        <v>130</v>
      </c>
      <c r="DQ21" s="48">
        <v>13885</v>
      </c>
      <c r="DR21" s="48">
        <v>7550</v>
      </c>
      <c r="DS21" s="49">
        <f t="shared" si="24"/>
        <v>0</v>
      </c>
      <c r="DT21" s="47"/>
      <c r="DU21" s="49">
        <f t="shared" si="25"/>
        <v>0</v>
      </c>
      <c r="DV21" s="47"/>
      <c r="DW21" s="49">
        <f t="shared" si="26"/>
        <v>7550</v>
      </c>
      <c r="DX21" s="49">
        <f t="shared" si="27"/>
        <v>0</v>
      </c>
      <c r="DY21" s="21">
        <v>6399</v>
      </c>
      <c r="DZ21" s="21">
        <f>DY21-D21</f>
        <v>-44.220000000000255</v>
      </c>
      <c r="EA21" s="50">
        <f t="shared" si="28"/>
        <v>1.8390728476821192</v>
      </c>
      <c r="EB21" s="50">
        <f t="shared" si="29"/>
        <v>1.8396624472573839</v>
      </c>
      <c r="EC21" s="51">
        <f t="shared" si="30"/>
        <v>11768.227152317881</v>
      </c>
      <c r="ED21" s="21">
        <v>11772</v>
      </c>
      <c r="EE21" s="21">
        <v>0</v>
      </c>
      <c r="EF21" s="21">
        <v>0</v>
      </c>
      <c r="EG21" s="52">
        <f t="shared" si="31"/>
        <v>3.7728476821193908</v>
      </c>
      <c r="EH21" s="47"/>
      <c r="EI21" s="21"/>
      <c r="EJ21" s="52"/>
      <c r="EK21" s="47">
        <f t="shared" si="32"/>
        <v>0</v>
      </c>
      <c r="EL21" s="47">
        <f t="shared" si="33"/>
        <v>7550</v>
      </c>
      <c r="EM21" s="47">
        <f t="shared" si="34"/>
        <v>0</v>
      </c>
      <c r="EN21" s="47">
        <v>2</v>
      </c>
      <c r="EO21" s="52">
        <f t="shared" si="35"/>
        <v>22650</v>
      </c>
      <c r="EP21" s="52">
        <f t="shared" si="36"/>
        <v>-10881.772847682119</v>
      </c>
      <c r="EQ21" s="53">
        <f t="shared" si="37"/>
        <v>-0.92467392979738972</v>
      </c>
      <c r="ER21" s="47"/>
      <c r="ES21" s="54">
        <f t="shared" si="38"/>
        <v>2113</v>
      </c>
      <c r="ET21" s="52">
        <f t="shared" si="39"/>
        <v>2116.7728476821194</v>
      </c>
      <c r="EU21" s="81" t="s">
        <v>129</v>
      </c>
    </row>
    <row r="22" spans="1:151" ht="20.100000000000001" customHeight="1" x14ac:dyDescent="0.25">
      <c r="A22" s="29" t="s">
        <v>50</v>
      </c>
      <c r="B22" s="11" t="s">
        <v>51</v>
      </c>
      <c r="C22" s="12">
        <v>2216.98</v>
      </c>
      <c r="D22" s="12">
        <f t="shared" si="0"/>
        <v>2216.98</v>
      </c>
      <c r="E22" s="12">
        <v>1204.98</v>
      </c>
      <c r="F22" s="12"/>
      <c r="G22" s="12">
        <v>1842.37</v>
      </c>
      <c r="H22" s="12">
        <v>62</v>
      </c>
      <c r="I22" s="32">
        <f t="shared" si="1"/>
        <v>1001.3707848514645</v>
      </c>
      <c r="J22" s="11"/>
      <c r="K22" s="80"/>
      <c r="L22" s="80"/>
      <c r="M22" s="80">
        <v>13.75</v>
      </c>
      <c r="N22" s="80">
        <v>14.5</v>
      </c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31" t="s">
        <v>50</v>
      </c>
      <c r="AA22" s="13" t="s">
        <v>51</v>
      </c>
      <c r="AB22" s="33">
        <v>10000</v>
      </c>
      <c r="AC22" s="33">
        <v>3600</v>
      </c>
      <c r="AD22" s="73">
        <v>1842.37</v>
      </c>
      <c r="AE22" s="13">
        <f t="shared" si="17"/>
        <v>3408.3845000000001</v>
      </c>
      <c r="AF22" s="74">
        <f t="shared" si="18"/>
        <v>374.61000000000013</v>
      </c>
      <c r="AG22" s="74">
        <f t="shared" si="19"/>
        <v>56.191500000000019</v>
      </c>
      <c r="AH22" s="74">
        <f t="shared" si="20"/>
        <v>5681.5559999999996</v>
      </c>
      <c r="AI22" s="13"/>
      <c r="AJ22" s="12">
        <v>2216.98</v>
      </c>
      <c r="AK22" s="12">
        <f t="shared" si="21"/>
        <v>511.44400000000041</v>
      </c>
      <c r="AL22" s="76">
        <f t="shared" si="22"/>
        <v>8.2584207976748009E-2</v>
      </c>
      <c r="AM22" s="73">
        <v>1001.3707848514645</v>
      </c>
      <c r="AN22" s="35"/>
      <c r="AO22" s="34">
        <f>AP22/0.15</f>
        <v>0</v>
      </c>
      <c r="AP22" s="14"/>
      <c r="AQ22" s="34">
        <f>AJ22+AN22+AP22</f>
        <v>2216.98</v>
      </c>
      <c r="AR22" s="34">
        <f>SUM(AM22:AP22)</f>
        <v>1001.3707848514645</v>
      </c>
      <c r="AS22" s="19"/>
      <c r="AT22" s="36">
        <f>AB22/AC22</f>
        <v>2.7777777777777777</v>
      </c>
      <c r="AU22" s="37">
        <f>AW22/AJ22</f>
        <v>2.7934397243096463</v>
      </c>
      <c r="AV22" s="38">
        <f>AB22*AJ22/AC22</f>
        <v>6158.2777777777774</v>
      </c>
      <c r="AW22" s="19">
        <v>6193</v>
      </c>
      <c r="AX22" s="19"/>
      <c r="AY22" s="19">
        <v>0</v>
      </c>
      <c r="AZ22" s="19">
        <v>0</v>
      </c>
      <c r="BA22" s="19">
        <v>0</v>
      </c>
      <c r="BB22" s="19">
        <v>0</v>
      </c>
      <c r="BC22" s="39">
        <f>AW22-AV22</f>
        <v>34.722222222222626</v>
      </c>
      <c r="BD22" s="31" t="s">
        <v>50</v>
      </c>
      <c r="BE22" s="13" t="s">
        <v>51</v>
      </c>
      <c r="BF22" s="33">
        <v>10000</v>
      </c>
      <c r="BG22" s="33">
        <v>3450</v>
      </c>
      <c r="BH22" s="34">
        <f>BG22*BF23/BF22</f>
        <v>862.5</v>
      </c>
      <c r="BI22" s="14"/>
      <c r="BJ22" s="34">
        <f t="shared" si="3"/>
        <v>0</v>
      </c>
      <c r="BK22" s="14"/>
      <c r="BL22" s="34">
        <f t="shared" si="4"/>
        <v>3450</v>
      </c>
      <c r="BM22" s="34">
        <f t="shared" si="5"/>
        <v>862.5</v>
      </c>
      <c r="BN22" s="19">
        <v>1012</v>
      </c>
      <c r="BO22" s="36">
        <f t="shared" si="6"/>
        <v>2.8985507246376812</v>
      </c>
      <c r="BP22" s="37">
        <f t="shared" si="7"/>
        <v>2.8972332015810278</v>
      </c>
      <c r="BQ22" s="38">
        <f t="shared" si="8"/>
        <v>2933.3333333333335</v>
      </c>
      <c r="BR22" s="19">
        <v>2932</v>
      </c>
      <c r="BS22" s="19">
        <v>0</v>
      </c>
      <c r="BT22" s="19">
        <v>0</v>
      </c>
      <c r="BU22" s="39">
        <f t="shared" si="23"/>
        <v>-1.3333333333334849</v>
      </c>
      <c r="BV22" s="13"/>
      <c r="BW22" s="56"/>
      <c r="BX22" s="57"/>
      <c r="BY22" s="23">
        <f t="shared" si="9"/>
        <v>0</v>
      </c>
      <c r="BZ22" s="23">
        <f t="shared" si="10"/>
        <v>3450</v>
      </c>
      <c r="CA22" s="23">
        <f t="shared" si="11"/>
        <v>0</v>
      </c>
      <c r="CB22" s="13">
        <v>2</v>
      </c>
      <c r="CC22" s="39">
        <f t="shared" si="12"/>
        <v>10350</v>
      </c>
      <c r="CD22" s="39">
        <f t="shared" si="13"/>
        <v>-7416.6666666666661</v>
      </c>
      <c r="CE22" s="40">
        <f t="shared" si="14"/>
        <v>-2.5284090909090904</v>
      </c>
      <c r="CF22" s="13"/>
      <c r="CG22" s="41">
        <f t="shared" si="15"/>
        <v>7068</v>
      </c>
      <c r="CH22" s="42">
        <f t="shared" si="16"/>
        <v>7066.6666666666661</v>
      </c>
      <c r="CI22" s="43" t="s">
        <v>545</v>
      </c>
      <c r="CJ22" s="43" t="s">
        <v>546</v>
      </c>
      <c r="CK22" s="43" t="s">
        <v>263</v>
      </c>
      <c r="CL22" s="43" t="s">
        <v>547</v>
      </c>
      <c r="CM22" s="43" t="s">
        <v>261</v>
      </c>
      <c r="CN22" s="43" t="s">
        <v>387</v>
      </c>
      <c r="CO22" s="43" t="s">
        <v>263</v>
      </c>
      <c r="CP22" s="43" t="s">
        <v>263</v>
      </c>
      <c r="CQ22" s="43" t="s">
        <v>263</v>
      </c>
      <c r="CR22" s="43" t="s">
        <v>283</v>
      </c>
      <c r="CS22" s="43" t="s">
        <v>548</v>
      </c>
      <c r="CT22" s="43" t="s">
        <v>542</v>
      </c>
      <c r="CU22" s="43" t="s">
        <v>407</v>
      </c>
      <c r="CV22" s="44">
        <v>10000</v>
      </c>
      <c r="CW22" s="44">
        <v>3330</v>
      </c>
      <c r="CX22" s="44">
        <v>0</v>
      </c>
      <c r="CY22" s="43" t="s">
        <v>263</v>
      </c>
      <c r="CZ22" s="43" t="s">
        <v>549</v>
      </c>
      <c r="DA22" s="43" t="s">
        <v>290</v>
      </c>
      <c r="DB22" s="43" t="s">
        <v>263</v>
      </c>
      <c r="DC22" s="43" t="s">
        <v>263</v>
      </c>
      <c r="DD22" s="43" t="s">
        <v>263</v>
      </c>
      <c r="DE22" s="43" t="s">
        <v>263</v>
      </c>
      <c r="DF22" s="43" t="s">
        <v>263</v>
      </c>
      <c r="DG22" s="43" t="s">
        <v>550</v>
      </c>
      <c r="DH22" s="43" t="s">
        <v>263</v>
      </c>
      <c r="DI22" s="43" t="s">
        <v>263</v>
      </c>
      <c r="DJ22" s="43" t="s">
        <v>274</v>
      </c>
      <c r="DK22" s="45">
        <v>0</v>
      </c>
      <c r="DL22" s="43" t="s">
        <v>263</v>
      </c>
      <c r="DM22" s="43" t="s">
        <v>281</v>
      </c>
      <c r="DN22" s="4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81" t="s">
        <v>50</v>
      </c>
    </row>
    <row r="23" spans="1:151" ht="20.100000000000001" customHeight="1" x14ac:dyDescent="0.25">
      <c r="A23" s="29" t="s">
        <v>131</v>
      </c>
      <c r="B23" s="11" t="s">
        <v>132</v>
      </c>
      <c r="C23" s="12">
        <v>4.91</v>
      </c>
      <c r="D23" s="12">
        <f t="shared" si="0"/>
        <v>4.91</v>
      </c>
      <c r="E23" s="12">
        <v>-60.58</v>
      </c>
      <c r="F23" s="12"/>
      <c r="G23" s="12"/>
      <c r="H23" s="12"/>
      <c r="I23" s="32">
        <f t="shared" si="1"/>
        <v>0</v>
      </c>
      <c r="J23" s="11"/>
      <c r="Z23" s="13"/>
      <c r="AA23" s="13"/>
      <c r="AB23" s="13"/>
      <c r="AC23" s="13"/>
      <c r="AD23" s="72"/>
      <c r="AE23" s="13">
        <f t="shared" si="17"/>
        <v>0</v>
      </c>
      <c r="AF23" s="74">
        <f t="shared" si="18"/>
        <v>4.91</v>
      </c>
      <c r="AG23" s="74">
        <f t="shared" si="19"/>
        <v>0.73650000000000004</v>
      </c>
      <c r="AH23" s="74">
        <f t="shared" si="20"/>
        <v>5.6465000000000005</v>
      </c>
      <c r="AI23" s="13"/>
      <c r="AJ23" s="12">
        <v>4.91</v>
      </c>
      <c r="AK23" s="12">
        <f t="shared" si="21"/>
        <v>-5.6465000000000005</v>
      </c>
      <c r="AL23" s="76" t="e">
        <f t="shared" si="22"/>
        <v>#DIV/0!</v>
      </c>
      <c r="AM23" s="72">
        <v>0</v>
      </c>
      <c r="AN23" s="13"/>
      <c r="AO23" s="13"/>
      <c r="AP23" s="13"/>
      <c r="AQ23" s="13"/>
      <c r="AR23" s="13"/>
      <c r="AS23" s="13"/>
      <c r="AT23" s="13"/>
      <c r="AU23" s="13"/>
      <c r="AV23" s="13"/>
      <c r="AW23" s="13">
        <v>0</v>
      </c>
      <c r="AX23" s="13"/>
      <c r="AY23" s="13"/>
      <c r="AZ23" s="13"/>
      <c r="BA23" s="19">
        <v>200</v>
      </c>
      <c r="BB23" s="19">
        <v>0</v>
      </c>
      <c r="BC23" s="13"/>
      <c r="BD23" s="31" t="s">
        <v>131</v>
      </c>
      <c r="BE23" s="13" t="s">
        <v>132</v>
      </c>
      <c r="BF23" s="33">
        <v>2500</v>
      </c>
      <c r="BG23" s="13">
        <v>815</v>
      </c>
      <c r="BH23" s="34">
        <f>BG23*BF24/BF23</f>
        <v>0</v>
      </c>
      <c r="BI23" s="14"/>
      <c r="BJ23" s="34">
        <f t="shared" si="3"/>
        <v>0</v>
      </c>
      <c r="BK23" s="14"/>
      <c r="BL23" s="34">
        <f t="shared" si="4"/>
        <v>815</v>
      </c>
      <c r="BM23" s="34">
        <f t="shared" si="5"/>
        <v>0</v>
      </c>
      <c r="BN23" s="19">
        <v>65</v>
      </c>
      <c r="BO23" s="36">
        <f t="shared" si="6"/>
        <v>3.0674846625766872</v>
      </c>
      <c r="BP23" s="37">
        <f t="shared" si="7"/>
        <v>0</v>
      </c>
      <c r="BQ23" s="38">
        <f t="shared" si="8"/>
        <v>199.38650306748465</v>
      </c>
      <c r="BR23" s="19"/>
      <c r="BS23" s="19">
        <v>200</v>
      </c>
      <c r="BT23" s="19">
        <v>0</v>
      </c>
      <c r="BU23" s="39">
        <f t="shared" si="23"/>
        <v>-199.38650306748465</v>
      </c>
      <c r="BV23" s="13"/>
      <c r="BW23" s="22"/>
      <c r="BX23" s="22"/>
      <c r="BY23" s="23">
        <f t="shared" si="9"/>
        <v>0</v>
      </c>
      <c r="BZ23" s="23">
        <f t="shared" si="10"/>
        <v>815</v>
      </c>
      <c r="CA23" s="23">
        <f t="shared" si="11"/>
        <v>0</v>
      </c>
      <c r="CB23" s="13">
        <v>2</v>
      </c>
      <c r="CC23" s="39">
        <f t="shared" si="12"/>
        <v>2445</v>
      </c>
      <c r="CD23" s="39">
        <f t="shared" si="13"/>
        <v>-2245.6134969325153</v>
      </c>
      <c r="CE23" s="40">
        <f t="shared" si="14"/>
        <v>-11.262615384615385</v>
      </c>
      <c r="CF23" s="13"/>
      <c r="CG23" s="41">
        <f t="shared" si="15"/>
        <v>2500</v>
      </c>
      <c r="CH23" s="42">
        <f t="shared" si="16"/>
        <v>2300.6134969325153</v>
      </c>
      <c r="CI23" s="43" t="s">
        <v>552</v>
      </c>
      <c r="CJ23" s="43" t="s">
        <v>553</v>
      </c>
      <c r="CK23" s="43" t="s">
        <v>554</v>
      </c>
      <c r="CL23" s="43" t="s">
        <v>132</v>
      </c>
      <c r="CM23" s="43" t="s">
        <v>261</v>
      </c>
      <c r="CN23" s="43" t="s">
        <v>555</v>
      </c>
      <c r="CO23" s="43" t="s">
        <v>263</v>
      </c>
      <c r="CP23" s="43" t="s">
        <v>263</v>
      </c>
      <c r="CQ23" s="43" t="s">
        <v>556</v>
      </c>
      <c r="CR23" s="43" t="s">
        <v>557</v>
      </c>
      <c r="CS23" s="43" t="s">
        <v>558</v>
      </c>
      <c r="CT23" s="43" t="s">
        <v>559</v>
      </c>
      <c r="CU23" s="43" t="s">
        <v>560</v>
      </c>
      <c r="CV23" s="44">
        <v>2500</v>
      </c>
      <c r="CW23" s="44">
        <v>815</v>
      </c>
      <c r="CX23" s="44">
        <v>0</v>
      </c>
      <c r="CY23" s="43" t="s">
        <v>263</v>
      </c>
      <c r="CZ23" s="43" t="s">
        <v>561</v>
      </c>
      <c r="DA23" s="43" t="s">
        <v>289</v>
      </c>
      <c r="DB23" s="43" t="s">
        <v>263</v>
      </c>
      <c r="DC23" s="43" t="s">
        <v>263</v>
      </c>
      <c r="DD23" s="43" t="s">
        <v>295</v>
      </c>
      <c r="DE23" s="43" t="s">
        <v>272</v>
      </c>
      <c r="DF23" s="43" t="s">
        <v>263</v>
      </c>
      <c r="DG23" s="43" t="s">
        <v>562</v>
      </c>
      <c r="DH23" s="43" t="s">
        <v>263</v>
      </c>
      <c r="DI23" s="43" t="s">
        <v>263</v>
      </c>
      <c r="DJ23" s="43" t="s">
        <v>274</v>
      </c>
      <c r="DK23" s="45">
        <v>0</v>
      </c>
      <c r="DL23" s="43" t="s">
        <v>263</v>
      </c>
      <c r="DM23" s="43" t="s">
        <v>281</v>
      </c>
      <c r="DN23" s="43" t="s">
        <v>1222</v>
      </c>
      <c r="DO23" s="46" t="s">
        <v>131</v>
      </c>
      <c r="DP23" s="47" t="s">
        <v>132</v>
      </c>
      <c r="DQ23" s="48">
        <v>2500</v>
      </c>
      <c r="DR23" s="47">
        <v>815</v>
      </c>
      <c r="DS23" s="49">
        <f>DT23/1.25</f>
        <v>0</v>
      </c>
      <c r="DT23" s="47"/>
      <c r="DU23" s="49">
        <f>DV23/0.15</f>
        <v>0</v>
      </c>
      <c r="DV23" s="47"/>
      <c r="DW23" s="49">
        <f>DR23+DT23+DV23</f>
        <v>815</v>
      </c>
      <c r="DX23" s="49">
        <f>SUM(DS23:DV23)</f>
        <v>0</v>
      </c>
      <c r="DY23" s="21">
        <v>5</v>
      </c>
      <c r="DZ23" s="21">
        <f>DY23-D23</f>
        <v>8.9999999999999858E-2</v>
      </c>
      <c r="EA23" s="50">
        <f>DQ23/DR23</f>
        <v>3.0674846625766872</v>
      </c>
      <c r="EB23" s="50">
        <f>ED23/DY23</f>
        <v>0</v>
      </c>
      <c r="EC23" s="51">
        <f>DQ23*DY23/DR23</f>
        <v>15.337423312883436</v>
      </c>
      <c r="ED23" s="21"/>
      <c r="EE23" s="21">
        <v>0</v>
      </c>
      <c r="EF23" s="21">
        <v>0</v>
      </c>
      <c r="EG23" s="52">
        <f>ED23-EC23</f>
        <v>-15.337423312883436</v>
      </c>
      <c r="EH23" s="47"/>
      <c r="EI23" s="47"/>
      <c r="EJ23" s="47"/>
      <c r="EK23" s="47">
        <f>DV23/0.15</f>
        <v>0</v>
      </c>
      <c r="EL23" s="47">
        <f>DR23-EK23</f>
        <v>815</v>
      </c>
      <c r="EM23" s="47">
        <f>DT23/EL23</f>
        <v>0</v>
      </c>
      <c r="EN23" s="47">
        <v>2</v>
      </c>
      <c r="EO23" s="52">
        <f>EK23*1.15+EL23*(1+EN23)</f>
        <v>2445</v>
      </c>
      <c r="EP23" s="52">
        <f>EC23-EO23</f>
        <v>-2429.6625766871166</v>
      </c>
      <c r="EQ23" s="53">
        <f>EP23/EC23</f>
        <v>-158.41399999999999</v>
      </c>
      <c r="ER23" s="47"/>
      <c r="ES23" s="54">
        <f>DQ23-ED23</f>
        <v>2500</v>
      </c>
      <c r="ET23" s="52">
        <f>EG23+ES23</f>
        <v>2484.6625766871166</v>
      </c>
    </row>
    <row r="24" spans="1:151" ht="20.100000000000001" customHeight="1" x14ac:dyDescent="0.25">
      <c r="A24" s="29" t="s">
        <v>52</v>
      </c>
      <c r="B24" s="11" t="s">
        <v>53</v>
      </c>
      <c r="C24" s="12">
        <v>6233.54</v>
      </c>
      <c r="D24" s="12">
        <f t="shared" si="0"/>
        <v>4034.8</v>
      </c>
      <c r="E24" s="12">
        <v>4034.8</v>
      </c>
      <c r="F24" s="12">
        <v>2198.7399999999998</v>
      </c>
      <c r="G24" s="12">
        <v>2718.81</v>
      </c>
      <c r="H24" s="12">
        <v>100.75</v>
      </c>
      <c r="I24" s="32">
        <f t="shared" si="1"/>
        <v>1759.8113733127566</v>
      </c>
      <c r="J24" s="11"/>
      <c r="K24" s="80">
        <v>25.5</v>
      </c>
      <c r="L24" s="80"/>
      <c r="M24" s="80">
        <v>0.5</v>
      </c>
      <c r="N24" s="80"/>
      <c r="O24" s="80">
        <v>40</v>
      </c>
      <c r="P24" s="80">
        <v>18.25</v>
      </c>
      <c r="Q24" s="80"/>
      <c r="R24" s="80">
        <v>6</v>
      </c>
      <c r="S24" s="80"/>
      <c r="T24" s="80"/>
      <c r="U24" s="80"/>
      <c r="V24" s="80"/>
      <c r="W24" s="80"/>
      <c r="X24" s="80"/>
      <c r="Y24" s="80"/>
      <c r="Z24" s="31" t="s">
        <v>52</v>
      </c>
      <c r="AA24" s="13" t="s">
        <v>53</v>
      </c>
      <c r="AB24" s="33">
        <v>12050</v>
      </c>
      <c r="AC24" s="33">
        <v>6250</v>
      </c>
      <c r="AD24" s="73">
        <v>2718.81</v>
      </c>
      <c r="AE24" s="13">
        <f t="shared" si="17"/>
        <v>5029.7984999999999</v>
      </c>
      <c r="AF24" s="74">
        <f t="shared" si="18"/>
        <v>3514.73</v>
      </c>
      <c r="AG24" s="74">
        <f t="shared" si="19"/>
        <v>527.20949999999993</v>
      </c>
      <c r="AH24" s="74">
        <f t="shared" si="20"/>
        <v>11790.547999999999</v>
      </c>
      <c r="AI24" s="13"/>
      <c r="AJ24" s="12">
        <v>6233.54</v>
      </c>
      <c r="AK24" s="12">
        <f t="shared" si="21"/>
        <v>-4040.5479999999989</v>
      </c>
      <c r="AL24" s="76">
        <f t="shared" si="22"/>
        <v>-0.52136103225806441</v>
      </c>
      <c r="AM24" s="73">
        <v>1759.8113733127566</v>
      </c>
      <c r="AN24" s="14"/>
      <c r="AO24" s="34">
        <f>AP24/0.15</f>
        <v>0</v>
      </c>
      <c r="AP24" s="14"/>
      <c r="AQ24" s="34">
        <f>AJ24+AN24+AP24</f>
        <v>6233.54</v>
      </c>
      <c r="AR24" s="34">
        <f>SUM(AM24:AP24)</f>
        <v>1759.8113733127566</v>
      </c>
      <c r="AS24" s="19"/>
      <c r="AT24" s="36">
        <f>AB24/AC24</f>
        <v>1.9279999999999999</v>
      </c>
      <c r="AU24" s="37">
        <f>AW24/AJ24</f>
        <v>1.2432742871626716</v>
      </c>
      <c r="AV24" s="38">
        <f>AB24*AJ24/AC24</f>
        <v>12018.26512</v>
      </c>
      <c r="AW24" s="19">
        <v>7750</v>
      </c>
      <c r="AX24" s="19"/>
      <c r="AY24" s="19">
        <v>0</v>
      </c>
      <c r="AZ24" s="19">
        <v>0</v>
      </c>
      <c r="BA24" s="13"/>
      <c r="BB24" s="13"/>
      <c r="BC24" s="39">
        <f>AW24-AV24</f>
        <v>-4268.26512</v>
      </c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43" t="s">
        <v>563</v>
      </c>
      <c r="CJ24" s="43" t="s">
        <v>564</v>
      </c>
      <c r="CK24" s="43" t="s">
        <v>565</v>
      </c>
      <c r="CL24" s="43" t="s">
        <v>566</v>
      </c>
      <c r="CM24" s="43" t="s">
        <v>373</v>
      </c>
      <c r="CN24" s="43" t="s">
        <v>379</v>
      </c>
      <c r="CO24" s="43" t="s">
        <v>263</v>
      </c>
      <c r="CP24" s="43" t="s">
        <v>263</v>
      </c>
      <c r="CQ24" s="43" t="s">
        <v>509</v>
      </c>
      <c r="CR24" s="43" t="s">
        <v>380</v>
      </c>
      <c r="CS24" s="43" t="s">
        <v>277</v>
      </c>
      <c r="CT24" s="43" t="s">
        <v>567</v>
      </c>
      <c r="CU24" s="43" t="s">
        <v>568</v>
      </c>
      <c r="CV24" s="44">
        <v>12050</v>
      </c>
      <c r="CW24" s="44">
        <v>2300.19</v>
      </c>
      <c r="CX24" s="44">
        <v>0</v>
      </c>
      <c r="CY24" s="43" t="s">
        <v>443</v>
      </c>
      <c r="CZ24" s="43" t="s">
        <v>569</v>
      </c>
      <c r="DA24" s="43" t="s">
        <v>290</v>
      </c>
      <c r="DB24" s="43" t="s">
        <v>270</v>
      </c>
      <c r="DC24" s="43" t="s">
        <v>263</v>
      </c>
      <c r="DD24" s="43" t="s">
        <v>271</v>
      </c>
      <c r="DE24" s="43" t="s">
        <v>263</v>
      </c>
      <c r="DF24" s="43" t="s">
        <v>263</v>
      </c>
      <c r="DG24" s="43" t="s">
        <v>570</v>
      </c>
      <c r="DH24" s="43" t="s">
        <v>274</v>
      </c>
      <c r="DI24" s="43" t="s">
        <v>263</v>
      </c>
      <c r="DJ24" s="43" t="s">
        <v>263</v>
      </c>
      <c r="DK24" s="45">
        <v>0</v>
      </c>
      <c r="DL24" s="43" t="s">
        <v>263</v>
      </c>
      <c r="DM24" s="43" t="s">
        <v>281</v>
      </c>
      <c r="DN24" s="4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81" t="s">
        <v>52</v>
      </c>
    </row>
    <row r="25" spans="1:151" ht="20.100000000000001" customHeight="1" x14ac:dyDescent="0.25">
      <c r="A25" s="29" t="s">
        <v>133</v>
      </c>
      <c r="B25" s="11" t="s">
        <v>134</v>
      </c>
      <c r="C25" s="12">
        <v>1351.86</v>
      </c>
      <c r="D25" s="12">
        <f t="shared" si="0"/>
        <v>1351.86</v>
      </c>
      <c r="E25" s="12">
        <v>1351.86</v>
      </c>
      <c r="F25" s="12"/>
      <c r="G25" s="12">
        <v>951.96</v>
      </c>
      <c r="H25" s="12">
        <v>32</v>
      </c>
      <c r="I25" s="32">
        <f t="shared" si="1"/>
        <v>951.96</v>
      </c>
      <c r="J25" s="11"/>
      <c r="K25" s="80">
        <v>6</v>
      </c>
      <c r="L25" s="80"/>
      <c r="M25" s="80"/>
      <c r="N25" s="80"/>
      <c r="O25" s="80"/>
      <c r="P25" s="80">
        <v>26</v>
      </c>
      <c r="Q25" s="80"/>
      <c r="R25" s="80"/>
      <c r="S25" s="80"/>
      <c r="T25" s="80"/>
      <c r="U25" s="80"/>
      <c r="V25" s="80"/>
      <c r="W25" s="80"/>
      <c r="X25" s="80"/>
      <c r="Y25" s="80"/>
      <c r="Z25" s="13"/>
      <c r="AA25" s="13"/>
      <c r="AB25" s="13"/>
      <c r="AC25" s="13"/>
      <c r="AD25" s="72">
        <v>951.96</v>
      </c>
      <c r="AE25" s="13">
        <f t="shared" si="17"/>
        <v>1761.1260000000002</v>
      </c>
      <c r="AF25" s="74">
        <f t="shared" si="18"/>
        <v>399.89999999999986</v>
      </c>
      <c r="AG25" s="74">
        <f t="shared" si="19"/>
        <v>59.984999999999978</v>
      </c>
      <c r="AH25" s="74">
        <f t="shared" si="20"/>
        <v>3172.971</v>
      </c>
      <c r="AI25" s="13"/>
      <c r="AJ25" s="12">
        <v>1351.86</v>
      </c>
      <c r="AK25" s="12">
        <f t="shared" si="21"/>
        <v>-1172.971</v>
      </c>
      <c r="AL25" s="76">
        <f t="shared" si="22"/>
        <v>-0.58648549999999999</v>
      </c>
      <c r="AM25" s="72">
        <v>951.96</v>
      </c>
      <c r="AN25" s="13"/>
      <c r="AO25" s="13"/>
      <c r="AP25" s="13"/>
      <c r="AQ25" s="13"/>
      <c r="AR25" s="13"/>
      <c r="AS25" s="13"/>
      <c r="AT25" s="13"/>
      <c r="AU25" s="13"/>
      <c r="AV25" s="13"/>
      <c r="AW25" s="13">
        <v>2000</v>
      </c>
      <c r="AX25" s="13"/>
      <c r="AY25" s="13"/>
      <c r="AZ25" s="13"/>
      <c r="BA25" s="19">
        <v>0</v>
      </c>
      <c r="BB25" s="19">
        <v>0</v>
      </c>
      <c r="BC25" s="13"/>
      <c r="BD25" s="31" t="s">
        <v>133</v>
      </c>
      <c r="BE25" s="13" t="s">
        <v>134</v>
      </c>
      <c r="BF25" s="33">
        <v>2300</v>
      </c>
      <c r="BG25" s="13">
        <v>750</v>
      </c>
      <c r="BH25" s="34">
        <f>BG25*BF26/BF25</f>
        <v>13245.652173913044</v>
      </c>
      <c r="BI25" s="14"/>
      <c r="BJ25" s="34">
        <f>BK25/0.15</f>
        <v>0</v>
      </c>
      <c r="BK25" s="14"/>
      <c r="BL25" s="34">
        <f>BG25+BI25+BK25</f>
        <v>750</v>
      </c>
      <c r="BM25" s="34">
        <f>SUM(BH25:BK25)</f>
        <v>13245.652173913044</v>
      </c>
      <c r="BN25" s="19"/>
      <c r="BO25" s="36">
        <f>BF25/BG25</f>
        <v>3.0666666666666669</v>
      </c>
      <c r="BP25" s="37" t="e">
        <f>BR25/BN25</f>
        <v>#DIV/0!</v>
      </c>
      <c r="BQ25" s="38">
        <f>BF25*BN25/BG25</f>
        <v>0</v>
      </c>
      <c r="BR25" s="19"/>
      <c r="BS25" s="19">
        <v>0</v>
      </c>
      <c r="BT25" s="19">
        <v>0</v>
      </c>
      <c r="BU25" s="39">
        <f>BR25-BQ25</f>
        <v>0</v>
      </c>
      <c r="BV25" s="13"/>
      <c r="BW25" s="22"/>
      <c r="BX25" s="22"/>
      <c r="BY25" s="23">
        <f>BK25/0.15</f>
        <v>0</v>
      </c>
      <c r="BZ25" s="23">
        <f>BG25-BY25</f>
        <v>750</v>
      </c>
      <c r="CA25" s="23">
        <f>BI25/BZ25</f>
        <v>0</v>
      </c>
      <c r="CB25" s="13">
        <v>2</v>
      </c>
      <c r="CC25" s="39">
        <f>BY25*1.15+BZ25*(1+CB25)</f>
        <v>2250</v>
      </c>
      <c r="CD25" s="39">
        <f>BQ25-CC25</f>
        <v>-2250</v>
      </c>
      <c r="CE25" s="40" t="e">
        <f>CD25/BQ25</f>
        <v>#DIV/0!</v>
      </c>
      <c r="CF25" s="13"/>
      <c r="CG25" s="41">
        <f>BF25-BR25</f>
        <v>2300</v>
      </c>
      <c r="CH25" s="42">
        <f>BU25+CG25</f>
        <v>2300</v>
      </c>
      <c r="CI25" s="43" t="s">
        <v>571</v>
      </c>
      <c r="CJ25" s="43" t="s">
        <v>572</v>
      </c>
      <c r="CK25" s="43" t="s">
        <v>573</v>
      </c>
      <c r="CL25" s="43" t="s">
        <v>134</v>
      </c>
      <c r="CM25" s="43" t="s">
        <v>276</v>
      </c>
      <c r="CN25" s="43" t="s">
        <v>574</v>
      </c>
      <c r="CO25" s="43" t="s">
        <v>575</v>
      </c>
      <c r="CP25" s="43" t="s">
        <v>263</v>
      </c>
      <c r="CQ25" s="43" t="s">
        <v>576</v>
      </c>
      <c r="CR25" s="43" t="s">
        <v>574</v>
      </c>
      <c r="CS25" s="43" t="s">
        <v>302</v>
      </c>
      <c r="CT25" s="43" t="s">
        <v>484</v>
      </c>
      <c r="CU25" s="43" t="s">
        <v>396</v>
      </c>
      <c r="CV25" s="44">
        <v>2300</v>
      </c>
      <c r="CW25" s="44">
        <v>750.12</v>
      </c>
      <c r="CX25" s="44">
        <v>0</v>
      </c>
      <c r="CY25" s="43" t="s">
        <v>577</v>
      </c>
      <c r="CZ25" s="43" t="s">
        <v>578</v>
      </c>
      <c r="DA25" s="43" t="s">
        <v>270</v>
      </c>
      <c r="DB25" s="43" t="s">
        <v>263</v>
      </c>
      <c r="DC25" s="43" t="s">
        <v>263</v>
      </c>
      <c r="DD25" s="43" t="s">
        <v>279</v>
      </c>
      <c r="DE25" s="43" t="s">
        <v>280</v>
      </c>
      <c r="DF25" s="43" t="s">
        <v>297</v>
      </c>
      <c r="DG25" s="43" t="s">
        <v>328</v>
      </c>
      <c r="DH25" s="43" t="s">
        <v>274</v>
      </c>
      <c r="DI25" s="43" t="s">
        <v>263</v>
      </c>
      <c r="DJ25" s="43" t="s">
        <v>263</v>
      </c>
      <c r="DK25" s="45">
        <v>0</v>
      </c>
      <c r="DL25" s="43" t="s">
        <v>263</v>
      </c>
      <c r="DM25" s="43" t="s">
        <v>281</v>
      </c>
      <c r="DN25" s="43" t="s">
        <v>1222</v>
      </c>
      <c r="DO25" s="46" t="s">
        <v>133</v>
      </c>
      <c r="DP25" s="47" t="s">
        <v>134</v>
      </c>
      <c r="DQ25" s="48">
        <v>2300</v>
      </c>
      <c r="DR25" s="47">
        <v>750</v>
      </c>
      <c r="DS25" s="49">
        <f>DT25/1.25</f>
        <v>0</v>
      </c>
      <c r="DT25" s="47"/>
      <c r="DU25" s="49">
        <f>DV25/0.15</f>
        <v>0</v>
      </c>
      <c r="DV25" s="47"/>
      <c r="DW25" s="49">
        <f>DR25+DT25+DV25</f>
        <v>750</v>
      </c>
      <c r="DX25" s="49">
        <f>SUM(DS25:DV25)</f>
        <v>0</v>
      </c>
      <c r="DY25" s="48">
        <v>1352</v>
      </c>
      <c r="DZ25" s="21">
        <f>DY25-D25</f>
        <v>0.14000000000010004</v>
      </c>
      <c r="EA25" s="50">
        <f>DQ25/DR25</f>
        <v>3.0666666666666669</v>
      </c>
      <c r="EB25" s="50">
        <f>ED25/DY25</f>
        <v>1.4792899408284024</v>
      </c>
      <c r="EC25" s="51">
        <f>DQ25*DY25/DR25</f>
        <v>4146.1333333333332</v>
      </c>
      <c r="ED25" s="21">
        <v>2000</v>
      </c>
      <c r="EE25" s="21">
        <v>300</v>
      </c>
      <c r="EF25" s="21">
        <v>0</v>
      </c>
      <c r="EG25" s="52">
        <f>ED25-EC25</f>
        <v>-2146.1333333333332</v>
      </c>
      <c r="EH25" s="47"/>
      <c r="EI25" s="21"/>
      <c r="EJ25" s="52"/>
      <c r="EK25" s="47">
        <f>DV25/0.15</f>
        <v>0</v>
      </c>
      <c r="EL25" s="47">
        <f>DR25-EK25</f>
        <v>750</v>
      </c>
      <c r="EM25" s="47">
        <f>DT25/EL25</f>
        <v>0</v>
      </c>
      <c r="EN25" s="47">
        <v>2</v>
      </c>
      <c r="EO25" s="52">
        <f>EK25*1.15+EL25*(1+EN25)</f>
        <v>2250</v>
      </c>
      <c r="EP25" s="52">
        <f>EC25-EO25</f>
        <v>1896.1333333333332</v>
      </c>
      <c r="EQ25" s="53">
        <f>EP25/EC25</f>
        <v>0.45732570105479803</v>
      </c>
      <c r="ER25" s="47"/>
      <c r="ES25" s="54">
        <f>DQ25-ED25</f>
        <v>300</v>
      </c>
      <c r="ET25" s="52">
        <f>EG25+ES25</f>
        <v>-1846.1333333333332</v>
      </c>
      <c r="EU25" s="81" t="s">
        <v>133</v>
      </c>
    </row>
    <row r="26" spans="1:151" ht="20.100000000000001" customHeight="1" x14ac:dyDescent="0.25">
      <c r="A26" s="29" t="s">
        <v>135</v>
      </c>
      <c r="B26" s="11" t="s">
        <v>136</v>
      </c>
      <c r="C26" s="12">
        <v>11037.79</v>
      </c>
      <c r="D26" s="12">
        <f t="shared" si="0"/>
        <v>11037.79</v>
      </c>
      <c r="E26" s="12">
        <v>10658.22</v>
      </c>
      <c r="F26" s="12"/>
      <c r="G26" s="12">
        <v>8750.49</v>
      </c>
      <c r="H26" s="12">
        <v>231</v>
      </c>
      <c r="I26" s="32">
        <f t="shared" si="1"/>
        <v>8449.5761857944381</v>
      </c>
      <c r="J26" s="11"/>
      <c r="K26" s="80"/>
      <c r="L26" s="80">
        <v>1</v>
      </c>
      <c r="M26" s="80">
        <v>1</v>
      </c>
      <c r="N26" s="80"/>
      <c r="O26" s="80"/>
      <c r="P26" s="80"/>
      <c r="Q26" s="80"/>
      <c r="R26" s="80">
        <v>211.75</v>
      </c>
      <c r="S26" s="80"/>
      <c r="T26" s="80"/>
      <c r="U26" s="80"/>
      <c r="V26" s="80"/>
      <c r="W26" s="80"/>
      <c r="X26" s="80"/>
      <c r="Y26" s="80"/>
      <c r="Z26" s="13"/>
      <c r="AA26" s="13"/>
      <c r="AB26" s="13"/>
      <c r="AC26" s="13"/>
      <c r="AD26" s="72">
        <v>8750.49</v>
      </c>
      <c r="AE26" s="13">
        <f t="shared" si="17"/>
        <v>16188.406500000001</v>
      </c>
      <c r="AF26" s="74">
        <f t="shared" si="18"/>
        <v>2287.3000000000011</v>
      </c>
      <c r="AG26" s="74">
        <f t="shared" si="19"/>
        <v>343.09500000000014</v>
      </c>
      <c r="AH26" s="74">
        <f t="shared" si="20"/>
        <v>27569.291500000007</v>
      </c>
      <c r="AI26" s="13"/>
      <c r="AJ26" s="12">
        <v>11037.79</v>
      </c>
      <c r="AK26" s="12">
        <f t="shared" si="21"/>
        <v>7465.7084999999934</v>
      </c>
      <c r="AL26" s="76">
        <f t="shared" si="22"/>
        <v>0.21309286427857838</v>
      </c>
      <c r="AM26" s="72">
        <v>8449.5761857944381</v>
      </c>
      <c r="AN26" s="13"/>
      <c r="AO26" s="13"/>
      <c r="AP26" s="13"/>
      <c r="AQ26" s="13"/>
      <c r="AR26" s="13"/>
      <c r="AS26" s="13"/>
      <c r="AT26" s="13"/>
      <c r="AU26" s="13"/>
      <c r="AV26" s="13"/>
      <c r="AW26" s="13">
        <v>35035</v>
      </c>
      <c r="AX26" s="13"/>
      <c r="AY26" s="13"/>
      <c r="AZ26" s="13"/>
      <c r="BA26" s="19">
        <v>1300</v>
      </c>
      <c r="BB26" s="19">
        <v>0</v>
      </c>
      <c r="BC26" s="13"/>
      <c r="BD26" s="31" t="s">
        <v>135</v>
      </c>
      <c r="BE26" s="13" t="s">
        <v>136</v>
      </c>
      <c r="BF26" s="33">
        <v>40620</v>
      </c>
      <c r="BG26" s="33">
        <v>12273</v>
      </c>
      <c r="BH26" s="34">
        <f>BG26*BF27/BF26</f>
        <v>0</v>
      </c>
      <c r="BI26" s="14"/>
      <c r="BJ26" s="34">
        <f>BK26/0.15</f>
        <v>0</v>
      </c>
      <c r="BK26" s="14"/>
      <c r="BL26" s="34">
        <f>BG26+BI26+BK26</f>
        <v>12273</v>
      </c>
      <c r="BM26" s="34">
        <f>SUM(BH26:BK26)</f>
        <v>0</v>
      </c>
      <c r="BN26" s="19">
        <v>380</v>
      </c>
      <c r="BO26" s="36">
        <f>BF26/BG26</f>
        <v>3.3097042287949159</v>
      </c>
      <c r="BP26" s="37">
        <f>BR26/BN26</f>
        <v>0</v>
      </c>
      <c r="BQ26" s="38">
        <f>BF26*BN26/BG26</f>
        <v>1257.687606942068</v>
      </c>
      <c r="BR26" s="19"/>
      <c r="BS26" s="19">
        <v>1300</v>
      </c>
      <c r="BT26" s="19">
        <v>0</v>
      </c>
      <c r="BU26" s="39">
        <f>BR26-BQ26</f>
        <v>-1257.687606942068</v>
      </c>
      <c r="BV26" s="13"/>
      <c r="BW26" s="22"/>
      <c r="BX26" s="22"/>
      <c r="BY26" s="23">
        <f>BK26/0.15</f>
        <v>0</v>
      </c>
      <c r="BZ26" s="23">
        <f>BG26-BY26</f>
        <v>12273</v>
      </c>
      <c r="CA26" s="23">
        <f>BI26/BZ26</f>
        <v>0</v>
      </c>
      <c r="CB26" s="13">
        <v>2</v>
      </c>
      <c r="CC26" s="39">
        <f>BY26*1.15+BZ26*(1+CB26)</f>
        <v>36819</v>
      </c>
      <c r="CD26" s="39">
        <f>BQ26-CC26</f>
        <v>-35561.312393057931</v>
      </c>
      <c r="CE26" s="40">
        <f>CD26/BQ26</f>
        <v>-28.275155290367721</v>
      </c>
      <c r="CF26" s="13"/>
      <c r="CG26" s="41">
        <f>BF26-BR26</f>
        <v>40620</v>
      </c>
      <c r="CH26" s="42">
        <f>BU26+CG26</f>
        <v>39362.312393057931</v>
      </c>
      <c r="CI26" s="43" t="s">
        <v>579</v>
      </c>
      <c r="CJ26" s="43" t="s">
        <v>580</v>
      </c>
      <c r="CK26" s="43" t="s">
        <v>581</v>
      </c>
      <c r="CL26" s="43" t="s">
        <v>582</v>
      </c>
      <c r="CM26" s="43" t="s">
        <v>373</v>
      </c>
      <c r="CN26" s="43" t="s">
        <v>583</v>
      </c>
      <c r="CO26" s="43" t="s">
        <v>584</v>
      </c>
      <c r="CP26" s="43" t="s">
        <v>263</v>
      </c>
      <c r="CQ26" s="43" t="s">
        <v>585</v>
      </c>
      <c r="CR26" s="43" t="s">
        <v>586</v>
      </c>
      <c r="CS26" s="43" t="s">
        <v>587</v>
      </c>
      <c r="CT26" s="43" t="s">
        <v>588</v>
      </c>
      <c r="CU26" s="43" t="s">
        <v>429</v>
      </c>
      <c r="CV26" s="44">
        <v>40620</v>
      </c>
      <c r="CW26" s="44">
        <v>12273</v>
      </c>
      <c r="CX26" s="44">
        <v>28347</v>
      </c>
      <c r="CY26" s="43" t="s">
        <v>589</v>
      </c>
      <c r="CZ26" s="43" t="s">
        <v>590</v>
      </c>
      <c r="DA26" s="43" t="s">
        <v>290</v>
      </c>
      <c r="DB26" s="43" t="s">
        <v>263</v>
      </c>
      <c r="DC26" s="43" t="s">
        <v>263</v>
      </c>
      <c r="DD26" s="43" t="s">
        <v>263</v>
      </c>
      <c r="DE26" s="43" t="s">
        <v>263</v>
      </c>
      <c r="DF26" s="43" t="s">
        <v>263</v>
      </c>
      <c r="DG26" s="43" t="s">
        <v>591</v>
      </c>
      <c r="DH26" s="43" t="s">
        <v>274</v>
      </c>
      <c r="DI26" s="43" t="s">
        <v>263</v>
      </c>
      <c r="DJ26" s="43" t="s">
        <v>263</v>
      </c>
      <c r="DK26" s="45">
        <v>0</v>
      </c>
      <c r="DL26" s="43" t="s">
        <v>263</v>
      </c>
      <c r="DM26" s="43" t="s">
        <v>275</v>
      </c>
      <c r="DN26" s="43" t="s">
        <v>1222</v>
      </c>
      <c r="DO26" s="46" t="s">
        <v>135</v>
      </c>
      <c r="DP26" s="47" t="s">
        <v>136</v>
      </c>
      <c r="DQ26" s="48">
        <v>40620</v>
      </c>
      <c r="DR26" s="48">
        <v>13000</v>
      </c>
      <c r="DS26" s="49">
        <f>DT26/1.25</f>
        <v>0</v>
      </c>
      <c r="DT26" s="47"/>
      <c r="DU26" s="49">
        <f>DV26/0.15</f>
        <v>0</v>
      </c>
      <c r="DV26" s="47"/>
      <c r="DW26" s="49">
        <f>DR26+DT26+DV26</f>
        <v>13000</v>
      </c>
      <c r="DX26" s="49">
        <f>SUM(DS26:DV26)</f>
        <v>0</v>
      </c>
      <c r="DY26" s="21">
        <v>11038</v>
      </c>
      <c r="DZ26" s="21">
        <f>DY26-D26</f>
        <v>0.20999999999912689</v>
      </c>
      <c r="EA26" s="50">
        <f>DQ26/DR26</f>
        <v>3.1246153846153848</v>
      </c>
      <c r="EB26" s="50">
        <f>ED26/DY26</f>
        <v>3.1740351512955245</v>
      </c>
      <c r="EC26" s="51">
        <f>DQ26*DY26/DR26</f>
        <v>34489.504615384612</v>
      </c>
      <c r="ED26" s="21">
        <v>35035</v>
      </c>
      <c r="EE26" s="21">
        <v>0</v>
      </c>
      <c r="EF26" s="21">
        <v>500</v>
      </c>
      <c r="EG26" s="52">
        <f>ED26-EC26</f>
        <v>545.49538461538759</v>
      </c>
      <c r="EH26" s="47"/>
      <c r="EI26" s="21"/>
      <c r="EJ26" s="52"/>
      <c r="EK26" s="47">
        <f>DV26/0.15</f>
        <v>0</v>
      </c>
      <c r="EL26" s="47">
        <f>DR26-EK26</f>
        <v>13000</v>
      </c>
      <c r="EM26" s="47">
        <f>DT26/EL26</f>
        <v>0</v>
      </c>
      <c r="EN26" s="47">
        <v>2</v>
      </c>
      <c r="EO26" s="52">
        <f>EK26*1.15+EL26*(1+EN26)</f>
        <v>39000</v>
      </c>
      <c r="EP26" s="52">
        <f>EC26-EO26</f>
        <v>-4510.4953846153876</v>
      </c>
      <c r="EQ26" s="53">
        <f>EP26/EC26</f>
        <v>-0.13077878139784607</v>
      </c>
      <c r="ER26" s="47"/>
      <c r="ES26" s="54">
        <f>DQ26-ED26</f>
        <v>5585</v>
      </c>
      <c r="ET26" s="52">
        <f>EG26+ES26</f>
        <v>6130.4953846153876</v>
      </c>
      <c r="EU26" s="81" t="s">
        <v>135</v>
      </c>
    </row>
    <row r="27" spans="1:151" ht="20.100000000000001" customHeight="1" x14ac:dyDescent="0.25">
      <c r="A27" s="60" t="s">
        <v>151</v>
      </c>
      <c r="B27" s="61" t="s">
        <v>152</v>
      </c>
      <c r="C27" s="62">
        <v>221.81</v>
      </c>
      <c r="D27" s="12">
        <f t="shared" si="0"/>
        <v>221.81</v>
      </c>
      <c r="E27" s="68">
        <v>60.58</v>
      </c>
      <c r="F27" s="62"/>
      <c r="G27" s="62">
        <v>151.44999999999999</v>
      </c>
      <c r="H27" s="62">
        <v>5</v>
      </c>
      <c r="I27" s="32">
        <f t="shared" si="1"/>
        <v>41.363513818132631</v>
      </c>
      <c r="J27" s="11"/>
      <c r="Z27" s="13"/>
      <c r="AA27" s="13"/>
      <c r="AB27" s="13"/>
      <c r="AC27" s="13"/>
      <c r="AD27" s="72">
        <v>151.44999999999999</v>
      </c>
      <c r="AE27" s="13">
        <f t="shared" si="17"/>
        <v>280.1825</v>
      </c>
      <c r="AF27" s="74">
        <f t="shared" si="18"/>
        <v>70.360000000000014</v>
      </c>
      <c r="AG27" s="74">
        <f t="shared" si="19"/>
        <v>10.554000000000002</v>
      </c>
      <c r="AH27" s="74">
        <f t="shared" si="20"/>
        <v>512.54650000000004</v>
      </c>
      <c r="AI27" s="13"/>
      <c r="AJ27" s="62">
        <v>221.81</v>
      </c>
      <c r="AK27" s="12">
        <f t="shared" si="21"/>
        <v>-512.54650000000004</v>
      </c>
      <c r="AL27" s="76" t="e">
        <f t="shared" si="22"/>
        <v>#DIV/0!</v>
      </c>
      <c r="AM27" s="72">
        <v>41.363513818132631</v>
      </c>
      <c r="AN27" s="13"/>
      <c r="AO27" s="13"/>
      <c r="AP27" s="13"/>
      <c r="AQ27" s="13"/>
      <c r="AR27" s="13"/>
      <c r="AS27" s="13"/>
      <c r="AT27" s="13"/>
      <c r="AU27" s="13"/>
      <c r="AV27" s="13"/>
      <c r="AW27" s="13">
        <v>0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43" t="s">
        <v>592</v>
      </c>
      <c r="CJ27" s="43" t="s">
        <v>593</v>
      </c>
      <c r="CK27" s="43" t="s">
        <v>263</v>
      </c>
      <c r="CL27" s="43" t="s">
        <v>152</v>
      </c>
      <c r="CM27" s="43" t="s">
        <v>276</v>
      </c>
      <c r="CN27" s="43" t="s">
        <v>594</v>
      </c>
      <c r="CO27" s="43" t="s">
        <v>595</v>
      </c>
      <c r="CP27" s="43" t="s">
        <v>383</v>
      </c>
      <c r="CQ27" s="43" t="s">
        <v>263</v>
      </c>
      <c r="CR27" s="43" t="s">
        <v>596</v>
      </c>
      <c r="CS27" s="43" t="s">
        <v>300</v>
      </c>
      <c r="CT27" s="43" t="s">
        <v>597</v>
      </c>
      <c r="CU27" s="43" t="s">
        <v>598</v>
      </c>
      <c r="CV27" s="44">
        <v>500</v>
      </c>
      <c r="CW27" s="44">
        <v>0</v>
      </c>
      <c r="CX27" s="44">
        <v>163.56</v>
      </c>
      <c r="CY27" s="43" t="s">
        <v>599</v>
      </c>
      <c r="CZ27" s="43" t="s">
        <v>600</v>
      </c>
      <c r="DA27" s="43" t="s">
        <v>290</v>
      </c>
      <c r="DB27" s="43" t="s">
        <v>270</v>
      </c>
      <c r="DC27" s="43" t="s">
        <v>263</v>
      </c>
      <c r="DD27" s="43" t="s">
        <v>279</v>
      </c>
      <c r="DE27" s="43" t="s">
        <v>280</v>
      </c>
      <c r="DF27" s="43" t="s">
        <v>263</v>
      </c>
      <c r="DG27" s="43" t="s">
        <v>601</v>
      </c>
      <c r="DH27" s="43" t="s">
        <v>274</v>
      </c>
      <c r="DI27" s="43" t="s">
        <v>263</v>
      </c>
      <c r="DJ27" s="43" t="s">
        <v>263</v>
      </c>
      <c r="DK27" s="45">
        <v>0</v>
      </c>
      <c r="DL27" s="43" t="s">
        <v>263</v>
      </c>
      <c r="DM27" s="43" t="s">
        <v>281</v>
      </c>
      <c r="DN27" s="4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</row>
    <row r="28" spans="1:151" ht="20.100000000000001" customHeight="1" x14ac:dyDescent="0.25">
      <c r="A28" s="29" t="s">
        <v>137</v>
      </c>
      <c r="B28" s="11" t="s">
        <v>138</v>
      </c>
      <c r="C28" s="12">
        <v>3195.8</v>
      </c>
      <c r="D28" s="12">
        <f t="shared" si="0"/>
        <v>3195.8</v>
      </c>
      <c r="E28" s="12">
        <v>3195.8</v>
      </c>
      <c r="F28" s="12"/>
      <c r="G28" s="12">
        <v>1780.44</v>
      </c>
      <c r="H28" s="12">
        <v>52.5</v>
      </c>
      <c r="I28" s="32">
        <f t="shared" si="1"/>
        <v>1780.44</v>
      </c>
      <c r="J28" s="11"/>
      <c r="K28" s="80"/>
      <c r="L28" s="80"/>
      <c r="M28" s="80">
        <v>2.25</v>
      </c>
      <c r="N28" s="80"/>
      <c r="O28" s="80"/>
      <c r="P28" s="80">
        <v>50.25</v>
      </c>
      <c r="Q28" s="80"/>
      <c r="R28" s="80"/>
      <c r="S28" s="80"/>
      <c r="T28" s="80"/>
      <c r="U28" s="80"/>
      <c r="V28" s="80"/>
      <c r="W28" s="80"/>
      <c r="X28" s="80"/>
      <c r="Y28" s="80"/>
      <c r="Z28" s="13"/>
      <c r="AA28" s="13"/>
      <c r="AB28" s="13"/>
      <c r="AC28" s="13"/>
      <c r="AD28" s="72">
        <v>1780.44</v>
      </c>
      <c r="AE28" s="13">
        <f t="shared" si="17"/>
        <v>3293.8140000000003</v>
      </c>
      <c r="AF28" s="74">
        <f t="shared" si="18"/>
        <v>1415.3600000000001</v>
      </c>
      <c r="AG28" s="74">
        <f t="shared" si="19"/>
        <v>212.304</v>
      </c>
      <c r="AH28" s="74">
        <f t="shared" si="20"/>
        <v>6701.9180000000015</v>
      </c>
      <c r="AI28" s="13"/>
      <c r="AJ28" s="12">
        <v>3195.8</v>
      </c>
      <c r="AK28" s="12">
        <f t="shared" si="21"/>
        <v>-280.91800000000148</v>
      </c>
      <c r="AL28" s="76">
        <f t="shared" si="22"/>
        <v>-4.374988319576413E-2</v>
      </c>
      <c r="AM28" s="72">
        <v>1780.44</v>
      </c>
      <c r="AN28" s="13"/>
      <c r="AO28" s="13"/>
      <c r="AP28" s="13"/>
      <c r="AQ28" s="13"/>
      <c r="AR28" s="13"/>
      <c r="AS28" s="13"/>
      <c r="AT28" s="13"/>
      <c r="AU28" s="13"/>
      <c r="AV28" s="13"/>
      <c r="AW28" s="13">
        <v>6421</v>
      </c>
      <c r="AX28" s="13"/>
      <c r="AY28" s="13"/>
      <c r="AZ28" s="13"/>
      <c r="BA28" s="19">
        <v>0</v>
      </c>
      <c r="BB28" s="19">
        <v>0</v>
      </c>
      <c r="BC28" s="13"/>
      <c r="BD28" s="31" t="s">
        <v>137</v>
      </c>
      <c r="BE28" s="13" t="s">
        <v>138</v>
      </c>
      <c r="BF28" s="33">
        <v>8700</v>
      </c>
      <c r="BG28" s="33">
        <v>2411</v>
      </c>
      <c r="BH28" s="34">
        <f>BG28*BF29/BF28</f>
        <v>6715.0506896551724</v>
      </c>
      <c r="BI28" s="14"/>
      <c r="BJ28" s="34">
        <f>BK28/0.15</f>
        <v>0</v>
      </c>
      <c r="BK28" s="14"/>
      <c r="BL28" s="34">
        <f>BG28+BI28+BK28</f>
        <v>2411</v>
      </c>
      <c r="BM28" s="34">
        <f>SUM(BH28:BK28)</f>
        <v>6715.0506896551724</v>
      </c>
      <c r="BN28" s="19"/>
      <c r="BO28" s="36">
        <f>BF28/BG28</f>
        <v>3.6084612194110326</v>
      </c>
      <c r="BP28" s="37" t="e">
        <f>BR28/BN28</f>
        <v>#DIV/0!</v>
      </c>
      <c r="BQ28" s="38">
        <f>BF28*BN28/BG28</f>
        <v>0</v>
      </c>
      <c r="BR28" s="19"/>
      <c r="BS28" s="19">
        <v>0</v>
      </c>
      <c r="BT28" s="19">
        <v>0</v>
      </c>
      <c r="BU28" s="39">
        <f>BR28-BQ28</f>
        <v>0</v>
      </c>
      <c r="BV28" s="13"/>
      <c r="BW28" s="22"/>
      <c r="BX28" s="22"/>
      <c r="BY28" s="23">
        <f>BK28/0.15</f>
        <v>0</v>
      </c>
      <c r="BZ28" s="23">
        <f>BG28-BY28</f>
        <v>2411</v>
      </c>
      <c r="CA28" s="23">
        <f>BI28/BZ28</f>
        <v>0</v>
      </c>
      <c r="CB28" s="13">
        <v>2</v>
      </c>
      <c r="CC28" s="39">
        <f>BY28*1.15+BZ28*(1+CB28)</f>
        <v>7233</v>
      </c>
      <c r="CD28" s="39">
        <f>BQ28-CC28</f>
        <v>-7233</v>
      </c>
      <c r="CE28" s="40" t="e">
        <f>CD28/BQ28</f>
        <v>#DIV/0!</v>
      </c>
      <c r="CF28" s="13"/>
      <c r="CG28" s="41">
        <f>BF28-BR28</f>
        <v>8700</v>
      </c>
      <c r="CH28" s="42">
        <f>BU28+CG28</f>
        <v>8700</v>
      </c>
      <c r="CI28" s="43" t="s">
        <v>602</v>
      </c>
      <c r="CJ28" s="43" t="s">
        <v>603</v>
      </c>
      <c r="CK28" s="43" t="s">
        <v>604</v>
      </c>
      <c r="CL28" s="43" t="s">
        <v>605</v>
      </c>
      <c r="CM28" s="43" t="s">
        <v>276</v>
      </c>
      <c r="CN28" s="43" t="s">
        <v>606</v>
      </c>
      <c r="CO28" s="43" t="s">
        <v>607</v>
      </c>
      <c r="CP28" s="43" t="s">
        <v>263</v>
      </c>
      <c r="CQ28" s="43" t="s">
        <v>608</v>
      </c>
      <c r="CR28" s="43" t="s">
        <v>609</v>
      </c>
      <c r="CS28" s="43" t="s">
        <v>610</v>
      </c>
      <c r="CT28" s="43" t="s">
        <v>551</v>
      </c>
      <c r="CU28" s="43" t="s">
        <v>611</v>
      </c>
      <c r="CV28" s="44">
        <v>8700</v>
      </c>
      <c r="CW28" s="44">
        <v>2410.7600000000002</v>
      </c>
      <c r="CX28" s="44">
        <v>0</v>
      </c>
      <c r="CY28" s="43" t="s">
        <v>263</v>
      </c>
      <c r="CZ28" s="43" t="s">
        <v>612</v>
      </c>
      <c r="DA28" s="43" t="s">
        <v>290</v>
      </c>
      <c r="DB28" s="43" t="s">
        <v>270</v>
      </c>
      <c r="DC28" s="43" t="s">
        <v>263</v>
      </c>
      <c r="DD28" s="43" t="s">
        <v>279</v>
      </c>
      <c r="DE28" s="43" t="s">
        <v>280</v>
      </c>
      <c r="DF28" s="43" t="s">
        <v>263</v>
      </c>
      <c r="DG28" s="43" t="s">
        <v>613</v>
      </c>
      <c r="DH28" s="43" t="s">
        <v>274</v>
      </c>
      <c r="DI28" s="43" t="s">
        <v>274</v>
      </c>
      <c r="DJ28" s="43" t="s">
        <v>263</v>
      </c>
      <c r="DK28" s="45">
        <v>0</v>
      </c>
      <c r="DL28" s="43" t="s">
        <v>263</v>
      </c>
      <c r="DM28" s="43" t="s">
        <v>281</v>
      </c>
      <c r="DN28" s="43" t="s">
        <v>1222</v>
      </c>
      <c r="DO28" s="46" t="s">
        <v>137</v>
      </c>
      <c r="DP28" s="47" t="s">
        <v>138</v>
      </c>
      <c r="DQ28" s="48">
        <v>8700</v>
      </c>
      <c r="DR28" s="48">
        <v>3500</v>
      </c>
      <c r="DS28" s="49">
        <f>DT28/1.25</f>
        <v>0</v>
      </c>
      <c r="DT28" s="47"/>
      <c r="DU28" s="49">
        <f>DV28/0.15</f>
        <v>0</v>
      </c>
      <c r="DV28" s="47"/>
      <c r="DW28" s="49">
        <f>DR28+DT28+DV28</f>
        <v>3500</v>
      </c>
      <c r="DX28" s="49">
        <f>SUM(DS28:DV28)</f>
        <v>0</v>
      </c>
      <c r="DY28" s="21">
        <v>3196</v>
      </c>
      <c r="DZ28" s="21">
        <f>DY28-D28</f>
        <v>0.1999999999998181</v>
      </c>
      <c r="EA28" s="50">
        <f>DQ28/DR28</f>
        <v>2.4857142857142858</v>
      </c>
      <c r="EB28" s="50">
        <f>ED28/DY28</f>
        <v>2.0090738423028784</v>
      </c>
      <c r="EC28" s="51">
        <f>DQ28*DY28/DR28</f>
        <v>7944.3428571428567</v>
      </c>
      <c r="ED28" s="21">
        <v>6421</v>
      </c>
      <c r="EE28" s="21">
        <v>1500</v>
      </c>
      <c r="EF28" s="21">
        <v>0</v>
      </c>
      <c r="EG28" s="52">
        <f>ED28-EC28</f>
        <v>-1523.3428571428567</v>
      </c>
      <c r="EH28" s="47"/>
      <c r="EI28" s="21"/>
      <c r="EJ28" s="52"/>
      <c r="EK28" s="47">
        <f>DV28/0.15</f>
        <v>0</v>
      </c>
      <c r="EL28" s="47">
        <f>DR28-EK28</f>
        <v>3500</v>
      </c>
      <c r="EM28" s="47">
        <f>DT28/EL28</f>
        <v>0</v>
      </c>
      <c r="EN28" s="47">
        <v>2</v>
      </c>
      <c r="EO28" s="52">
        <f>EK28*1.15+EL28*(1+EN28)</f>
        <v>10500</v>
      </c>
      <c r="EP28" s="52">
        <f>EC28-EO28</f>
        <v>-2555.6571428571433</v>
      </c>
      <c r="EQ28" s="53">
        <f>EP28/EC28</f>
        <v>-0.32169522247637139</v>
      </c>
      <c r="ER28" s="47"/>
      <c r="ES28" s="54">
        <f>DQ28-ED28</f>
        <v>2279</v>
      </c>
      <c r="ET28" s="52">
        <f>EG28+ES28</f>
        <v>755.6571428571433</v>
      </c>
      <c r="EU28" s="81" t="s">
        <v>137</v>
      </c>
    </row>
    <row r="29" spans="1:151" ht="20.100000000000001" customHeight="1" x14ac:dyDescent="0.25">
      <c r="A29" s="29" t="s">
        <v>54</v>
      </c>
      <c r="B29" s="11" t="s">
        <v>55</v>
      </c>
      <c r="C29" s="12">
        <v>8930.49</v>
      </c>
      <c r="D29" s="12">
        <f t="shared" si="0"/>
        <v>8930.49</v>
      </c>
      <c r="E29" s="12">
        <v>8930.49</v>
      </c>
      <c r="F29" s="12"/>
      <c r="G29" s="12">
        <v>6225.7</v>
      </c>
      <c r="H29" s="12">
        <v>211.5</v>
      </c>
      <c r="I29" s="32">
        <f t="shared" si="1"/>
        <v>6225.7</v>
      </c>
      <c r="J29" s="11"/>
      <c r="K29" s="80">
        <v>71.5</v>
      </c>
      <c r="L29" s="80"/>
      <c r="M29" s="80">
        <v>4.5</v>
      </c>
      <c r="N29" s="80"/>
      <c r="O29" s="80"/>
      <c r="P29" s="80">
        <v>135.5</v>
      </c>
      <c r="Q29" s="80"/>
      <c r="R29" s="80"/>
      <c r="S29" s="80"/>
      <c r="T29" s="80"/>
      <c r="U29" s="80"/>
      <c r="V29" s="80"/>
      <c r="W29" s="80"/>
      <c r="X29" s="80"/>
      <c r="Y29" s="80"/>
      <c r="Z29" s="31" t="s">
        <v>54</v>
      </c>
      <c r="AA29" s="13" t="s">
        <v>55</v>
      </c>
      <c r="AB29" s="33">
        <v>24231</v>
      </c>
      <c r="AC29" s="33">
        <v>12200</v>
      </c>
      <c r="AD29" s="73">
        <v>6225.7</v>
      </c>
      <c r="AE29" s="13">
        <f t="shared" si="17"/>
        <v>11517.545</v>
      </c>
      <c r="AF29" s="74">
        <f t="shared" si="18"/>
        <v>2704.79</v>
      </c>
      <c r="AG29" s="74">
        <f t="shared" si="19"/>
        <v>405.71850000000001</v>
      </c>
      <c r="AH29" s="74">
        <f t="shared" si="20"/>
        <v>20853.753499999999</v>
      </c>
      <c r="AI29" s="13"/>
      <c r="AJ29" s="12">
        <v>8930.49</v>
      </c>
      <c r="AK29" s="12">
        <f t="shared" si="21"/>
        <v>-3097.7534999999989</v>
      </c>
      <c r="AL29" s="76">
        <f t="shared" si="22"/>
        <v>-0.17446235075467442</v>
      </c>
      <c r="AM29" s="73">
        <v>6225.7</v>
      </c>
      <c r="AN29" s="35"/>
      <c r="AO29" s="34">
        <f>AP29/0.15</f>
        <v>0</v>
      </c>
      <c r="AP29" s="14"/>
      <c r="AQ29" s="34">
        <f>AJ29+AN29+AP29</f>
        <v>8930.49</v>
      </c>
      <c r="AR29" s="34">
        <f>SUM(AM29:AP29)</f>
        <v>6225.7</v>
      </c>
      <c r="AS29" s="19"/>
      <c r="AT29" s="36">
        <f>AB29/AC29</f>
        <v>1.9861475409836065</v>
      </c>
      <c r="AU29" s="37">
        <f>AW29/AJ29</f>
        <v>1.9882447659646896</v>
      </c>
      <c r="AV29" s="38">
        <f>AB29*AJ29/AC29</f>
        <v>17737.270753278688</v>
      </c>
      <c r="AW29" s="19">
        <v>17756</v>
      </c>
      <c r="AX29" s="19"/>
      <c r="AY29" s="19">
        <v>0</v>
      </c>
      <c r="AZ29" s="19">
        <v>0</v>
      </c>
      <c r="BA29" s="19">
        <v>0</v>
      </c>
      <c r="BB29" s="19">
        <v>0</v>
      </c>
      <c r="BC29" s="39">
        <f>AW29-AV29</f>
        <v>18.729246721311938</v>
      </c>
      <c r="BD29" s="31" t="s">
        <v>54</v>
      </c>
      <c r="BE29" s="13" t="s">
        <v>55</v>
      </c>
      <c r="BF29" s="33">
        <v>24231</v>
      </c>
      <c r="BG29" s="33">
        <v>11500</v>
      </c>
      <c r="BH29" s="34">
        <f>BG29*BF30/BF29</f>
        <v>0</v>
      </c>
      <c r="BI29" s="14"/>
      <c r="BJ29" s="34">
        <f>BK29/0.15</f>
        <v>0</v>
      </c>
      <c r="BK29" s="14"/>
      <c r="BL29" s="34">
        <f>BG29+BI29+BK29</f>
        <v>11500</v>
      </c>
      <c r="BM29" s="34">
        <f>SUM(BH29:BK29)</f>
        <v>0</v>
      </c>
      <c r="BN29" s="19"/>
      <c r="BO29" s="36">
        <f>BF29/BG29</f>
        <v>2.1070434782608696</v>
      </c>
      <c r="BP29" s="37" t="e">
        <f>BR29/BN29</f>
        <v>#DIV/0!</v>
      </c>
      <c r="BQ29" s="38">
        <f>BF29*BN29/BG29</f>
        <v>0</v>
      </c>
      <c r="BR29" s="19"/>
      <c r="BS29" s="19">
        <v>0</v>
      </c>
      <c r="BT29" s="19">
        <v>0</v>
      </c>
      <c r="BU29" s="63">
        <f>BR29-BQ29</f>
        <v>0</v>
      </c>
      <c r="BV29" s="13"/>
      <c r="BW29" s="64">
        <f>BU29+3317</f>
        <v>3317</v>
      </c>
      <c r="BX29" s="22"/>
      <c r="BY29" s="23"/>
      <c r="BZ29" s="23"/>
      <c r="CA29" s="23"/>
      <c r="CB29" s="13"/>
      <c r="CC29" s="15"/>
      <c r="CD29" s="15"/>
      <c r="CE29" s="15"/>
      <c r="CF29" s="13"/>
      <c r="CG29" s="41">
        <f>BF29-BR29</f>
        <v>24231</v>
      </c>
      <c r="CH29" s="42">
        <f>BU29+CG29</f>
        <v>24231</v>
      </c>
      <c r="CI29" s="43" t="s">
        <v>614</v>
      </c>
      <c r="CJ29" s="43" t="s">
        <v>615</v>
      </c>
      <c r="CK29" s="43" t="s">
        <v>616</v>
      </c>
      <c r="CL29" s="43" t="s">
        <v>617</v>
      </c>
      <c r="CM29" s="43" t="s">
        <v>276</v>
      </c>
      <c r="CN29" s="43" t="s">
        <v>344</v>
      </c>
      <c r="CO29" s="43" t="s">
        <v>618</v>
      </c>
      <c r="CP29" s="43" t="s">
        <v>263</v>
      </c>
      <c r="CQ29" s="43" t="s">
        <v>263</v>
      </c>
      <c r="CR29" s="43" t="s">
        <v>619</v>
      </c>
      <c r="CS29" s="43" t="s">
        <v>620</v>
      </c>
      <c r="CT29" s="43" t="s">
        <v>551</v>
      </c>
      <c r="CU29" s="43" t="s">
        <v>407</v>
      </c>
      <c r="CV29" s="44">
        <v>24230.79</v>
      </c>
      <c r="CW29" s="44">
        <v>11500</v>
      </c>
      <c r="CX29" s="44">
        <v>0</v>
      </c>
      <c r="CY29" s="43" t="s">
        <v>263</v>
      </c>
      <c r="CZ29" s="43" t="s">
        <v>621</v>
      </c>
      <c r="DA29" s="43" t="s">
        <v>270</v>
      </c>
      <c r="DB29" s="43" t="s">
        <v>290</v>
      </c>
      <c r="DC29" s="43" t="s">
        <v>263</v>
      </c>
      <c r="DD29" s="43" t="s">
        <v>279</v>
      </c>
      <c r="DE29" s="43" t="s">
        <v>280</v>
      </c>
      <c r="DF29" s="43" t="s">
        <v>297</v>
      </c>
      <c r="DG29" s="43" t="s">
        <v>622</v>
      </c>
      <c r="DH29" s="43" t="s">
        <v>263</v>
      </c>
      <c r="DI29" s="43" t="s">
        <v>274</v>
      </c>
      <c r="DJ29" s="43" t="s">
        <v>263</v>
      </c>
      <c r="DK29" s="45">
        <v>0</v>
      </c>
      <c r="DL29" s="43" t="s">
        <v>263</v>
      </c>
      <c r="DM29" s="43" t="s">
        <v>275</v>
      </c>
      <c r="DN29" s="4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81" t="s">
        <v>54</v>
      </c>
    </row>
    <row r="30" spans="1:151" ht="20.100000000000001" customHeight="1" x14ac:dyDescent="0.25">
      <c r="A30" s="29" t="s">
        <v>56</v>
      </c>
      <c r="B30" s="11" t="s">
        <v>57</v>
      </c>
      <c r="C30" s="12">
        <v>2558.0100000000002</v>
      </c>
      <c r="D30" s="12">
        <f t="shared" si="0"/>
        <v>2558.0100000000002</v>
      </c>
      <c r="E30" s="12">
        <v>2558.0100000000002</v>
      </c>
      <c r="F30" s="12"/>
      <c r="G30" s="12">
        <v>2006.56</v>
      </c>
      <c r="H30" s="12">
        <v>69.25</v>
      </c>
      <c r="I30" s="32">
        <f t="shared" si="1"/>
        <v>2006.56</v>
      </c>
      <c r="J30" s="11"/>
      <c r="K30" s="80">
        <v>33</v>
      </c>
      <c r="L30" s="80"/>
      <c r="M30" s="80">
        <v>0.75</v>
      </c>
      <c r="N30" s="80"/>
      <c r="O30" s="80"/>
      <c r="P30" s="80">
        <v>35.5</v>
      </c>
      <c r="Q30" s="80"/>
      <c r="R30" s="80"/>
      <c r="S30" s="80"/>
      <c r="T30" s="80"/>
      <c r="U30" s="80"/>
      <c r="V30" s="80"/>
      <c r="W30" s="80"/>
      <c r="X30" s="80"/>
      <c r="Y30" s="80"/>
      <c r="Z30" s="31" t="s">
        <v>56</v>
      </c>
      <c r="AA30" s="13" t="s">
        <v>57</v>
      </c>
      <c r="AB30" s="33">
        <v>4857</v>
      </c>
      <c r="AC30" s="33">
        <v>3040</v>
      </c>
      <c r="AD30" s="73">
        <v>2006.56</v>
      </c>
      <c r="AE30" s="13">
        <f t="shared" si="17"/>
        <v>3712.136</v>
      </c>
      <c r="AF30" s="74">
        <f t="shared" si="18"/>
        <v>551.45000000000027</v>
      </c>
      <c r="AG30" s="74">
        <f t="shared" si="19"/>
        <v>82.717500000000044</v>
      </c>
      <c r="AH30" s="74">
        <f t="shared" si="20"/>
        <v>6352.8635000000004</v>
      </c>
      <c r="AI30" s="13"/>
      <c r="AJ30" s="12">
        <v>2558.0100000000002</v>
      </c>
      <c r="AK30" s="12">
        <f t="shared" si="21"/>
        <v>-2267.8635000000004</v>
      </c>
      <c r="AL30" s="76">
        <f t="shared" si="22"/>
        <v>-0.55516854345165245</v>
      </c>
      <c r="AM30" s="73">
        <v>2006.56</v>
      </c>
      <c r="AN30" s="14"/>
      <c r="AO30" s="34">
        <f>AP30/0.15</f>
        <v>0</v>
      </c>
      <c r="AP30" s="14"/>
      <c r="AQ30" s="34">
        <f>AJ30+AN30+AP30</f>
        <v>2558.0100000000002</v>
      </c>
      <c r="AR30" s="34">
        <f>SUM(AM30:AP30)</f>
        <v>2006.56</v>
      </c>
      <c r="AS30" s="19"/>
      <c r="AT30" s="36">
        <f>AB30/AC30</f>
        <v>1.5976973684210527</v>
      </c>
      <c r="AU30" s="37">
        <f>AW30/AJ30</f>
        <v>1.5969444998260365</v>
      </c>
      <c r="AV30" s="38">
        <f>AB30*AJ30/AC30</f>
        <v>4086.9258453947368</v>
      </c>
      <c r="AW30" s="19">
        <v>4085</v>
      </c>
      <c r="AX30" s="19"/>
      <c r="AY30" s="19">
        <v>0</v>
      </c>
      <c r="AZ30" s="19">
        <v>0</v>
      </c>
      <c r="BA30" s="13"/>
      <c r="BB30" s="13"/>
      <c r="BC30" s="39">
        <f>AW30-AV30</f>
        <v>-1.9258453947368253</v>
      </c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43" t="s">
        <v>623</v>
      </c>
      <c r="CJ30" s="43" t="s">
        <v>624</v>
      </c>
      <c r="CK30" s="43" t="s">
        <v>616</v>
      </c>
      <c r="CL30" s="43" t="s">
        <v>625</v>
      </c>
      <c r="CM30" s="43" t="s">
        <v>276</v>
      </c>
      <c r="CN30" s="43" t="s">
        <v>626</v>
      </c>
      <c r="CO30" s="43" t="s">
        <v>627</v>
      </c>
      <c r="CP30" s="43" t="s">
        <v>263</v>
      </c>
      <c r="CQ30" s="43" t="s">
        <v>628</v>
      </c>
      <c r="CR30" s="43" t="s">
        <v>629</v>
      </c>
      <c r="CS30" s="43" t="s">
        <v>630</v>
      </c>
      <c r="CT30" s="43" t="s">
        <v>551</v>
      </c>
      <c r="CU30" s="43" t="s">
        <v>407</v>
      </c>
      <c r="CV30" s="44">
        <v>3381.11</v>
      </c>
      <c r="CW30" s="44">
        <v>1600</v>
      </c>
      <c r="CX30" s="44">
        <v>0</v>
      </c>
      <c r="CY30" s="43" t="s">
        <v>263</v>
      </c>
      <c r="CZ30" s="43" t="s">
        <v>621</v>
      </c>
      <c r="DA30" s="43" t="s">
        <v>270</v>
      </c>
      <c r="DB30" s="43" t="s">
        <v>290</v>
      </c>
      <c r="DC30" s="43" t="s">
        <v>263</v>
      </c>
      <c r="DD30" s="43" t="s">
        <v>279</v>
      </c>
      <c r="DE30" s="43" t="s">
        <v>280</v>
      </c>
      <c r="DF30" s="43" t="s">
        <v>297</v>
      </c>
      <c r="DG30" s="43" t="s">
        <v>631</v>
      </c>
      <c r="DH30" s="43" t="s">
        <v>263</v>
      </c>
      <c r="DI30" s="43" t="s">
        <v>274</v>
      </c>
      <c r="DJ30" s="43" t="s">
        <v>263</v>
      </c>
      <c r="DK30" s="45">
        <v>0</v>
      </c>
      <c r="DL30" s="43" t="s">
        <v>263</v>
      </c>
      <c r="DM30" s="43" t="s">
        <v>281</v>
      </c>
      <c r="DN30" s="4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81" t="s">
        <v>56</v>
      </c>
    </row>
    <row r="31" spans="1:151" ht="20.100000000000001" customHeight="1" x14ac:dyDescent="0.25">
      <c r="A31" s="29" t="s">
        <v>139</v>
      </c>
      <c r="B31" s="11" t="s">
        <v>140</v>
      </c>
      <c r="C31" s="12">
        <v>1610.87</v>
      </c>
      <c r="D31" s="12">
        <f t="shared" si="0"/>
        <v>1610.87</v>
      </c>
      <c r="E31" s="12">
        <v>1610.87</v>
      </c>
      <c r="F31" s="12"/>
      <c r="G31" s="12">
        <v>848.12</v>
      </c>
      <c r="H31" s="12">
        <v>28</v>
      </c>
      <c r="I31" s="32">
        <f t="shared" si="1"/>
        <v>848.12</v>
      </c>
      <c r="J31" s="11"/>
      <c r="K31" s="80"/>
      <c r="L31" s="80"/>
      <c r="M31" s="80"/>
      <c r="N31" s="80"/>
      <c r="O31" s="80"/>
      <c r="P31" s="80">
        <v>28</v>
      </c>
      <c r="Q31" s="80"/>
      <c r="R31" s="80"/>
      <c r="S31" s="80"/>
      <c r="T31" s="80"/>
      <c r="U31" s="80"/>
      <c r="V31" s="80"/>
      <c r="W31" s="80"/>
      <c r="X31" s="80"/>
      <c r="Y31" s="80"/>
      <c r="Z31" s="13"/>
      <c r="AA31" s="13"/>
      <c r="AB31" s="13"/>
      <c r="AC31" s="13"/>
      <c r="AD31" s="72">
        <v>848.12</v>
      </c>
      <c r="AE31" s="13">
        <f t="shared" si="17"/>
        <v>1569.0220000000002</v>
      </c>
      <c r="AF31" s="74">
        <f t="shared" si="18"/>
        <v>762.74999999999989</v>
      </c>
      <c r="AG31" s="74">
        <f t="shared" si="19"/>
        <v>114.41249999999998</v>
      </c>
      <c r="AH31" s="74">
        <f t="shared" si="20"/>
        <v>3294.3045000000002</v>
      </c>
      <c r="AI31" s="13"/>
      <c r="AJ31" s="12">
        <v>1610.87</v>
      </c>
      <c r="AK31" s="12">
        <f t="shared" si="21"/>
        <v>-894.30450000000019</v>
      </c>
      <c r="AL31" s="76">
        <f t="shared" si="22"/>
        <v>-0.37262687500000008</v>
      </c>
      <c r="AM31" s="72">
        <v>848.12</v>
      </c>
      <c r="AN31" s="13"/>
      <c r="AO31" s="13"/>
      <c r="AP31" s="13"/>
      <c r="AQ31" s="13"/>
      <c r="AR31" s="13"/>
      <c r="AS31" s="13"/>
      <c r="AT31" s="13"/>
      <c r="AU31" s="13"/>
      <c r="AV31" s="13"/>
      <c r="AW31" s="13">
        <v>2400</v>
      </c>
      <c r="AX31" s="13"/>
      <c r="AY31" s="13"/>
      <c r="AZ31" s="13"/>
      <c r="BA31" s="19">
        <v>0</v>
      </c>
      <c r="BB31" s="19">
        <v>0</v>
      </c>
      <c r="BC31" s="13"/>
      <c r="BD31" s="31" t="s">
        <v>139</v>
      </c>
      <c r="BE31" s="13" t="s">
        <v>140</v>
      </c>
      <c r="BF31" s="33">
        <v>1200</v>
      </c>
      <c r="BG31" s="13">
        <v>464</v>
      </c>
      <c r="BH31" s="34">
        <f>BG31*BF32/BF31</f>
        <v>0</v>
      </c>
      <c r="BI31" s="14"/>
      <c r="BJ31" s="34">
        <f>BK31/0.15</f>
        <v>0</v>
      </c>
      <c r="BK31" s="14"/>
      <c r="BL31" s="34">
        <f>BG31+BI31+BK31</f>
        <v>464</v>
      </c>
      <c r="BM31" s="34">
        <f>SUM(BH31:BK31)</f>
        <v>0</v>
      </c>
      <c r="BN31" s="19"/>
      <c r="BO31" s="36">
        <f>BF31/BG31</f>
        <v>2.5862068965517242</v>
      </c>
      <c r="BP31" s="37" t="e">
        <f>BR31/BN31</f>
        <v>#DIV/0!</v>
      </c>
      <c r="BQ31" s="38">
        <f>BF31*BN31/BG31</f>
        <v>0</v>
      </c>
      <c r="BR31" s="19"/>
      <c r="BS31" s="19">
        <v>0</v>
      </c>
      <c r="BT31" s="19">
        <v>0</v>
      </c>
      <c r="BU31" s="39">
        <f>BR31-BQ31</f>
        <v>0</v>
      </c>
      <c r="BV31" s="13"/>
      <c r="BW31" s="22"/>
      <c r="BX31" s="22"/>
      <c r="BY31" s="23"/>
      <c r="BZ31" s="23"/>
      <c r="CA31" s="23"/>
      <c r="CB31" s="13"/>
      <c r="CC31" s="15"/>
      <c r="CD31" s="15"/>
      <c r="CE31" s="15"/>
      <c r="CF31" s="13"/>
      <c r="CG31" s="41">
        <f>BF31-BR31</f>
        <v>1200</v>
      </c>
      <c r="CH31" s="42">
        <f>BU31+CG31</f>
        <v>1200</v>
      </c>
      <c r="CI31" s="43" t="s">
        <v>632</v>
      </c>
      <c r="CJ31" s="43" t="s">
        <v>633</v>
      </c>
      <c r="CK31" s="43" t="s">
        <v>634</v>
      </c>
      <c r="CL31" s="43" t="s">
        <v>635</v>
      </c>
      <c r="CM31" s="43" t="s">
        <v>276</v>
      </c>
      <c r="CN31" s="43" t="s">
        <v>636</v>
      </c>
      <c r="CO31" s="43" t="s">
        <v>637</v>
      </c>
      <c r="CP31" s="43" t="s">
        <v>263</v>
      </c>
      <c r="CQ31" s="43" t="s">
        <v>638</v>
      </c>
      <c r="CR31" s="43" t="s">
        <v>639</v>
      </c>
      <c r="CS31" s="43" t="s">
        <v>640</v>
      </c>
      <c r="CT31" s="43" t="s">
        <v>641</v>
      </c>
      <c r="CU31" s="43" t="s">
        <v>642</v>
      </c>
      <c r="CV31" s="44">
        <v>1200</v>
      </c>
      <c r="CW31" s="44">
        <v>46.42</v>
      </c>
      <c r="CX31" s="44">
        <v>0</v>
      </c>
      <c r="CY31" s="43" t="s">
        <v>263</v>
      </c>
      <c r="CZ31" s="43" t="s">
        <v>643</v>
      </c>
      <c r="DA31" s="43" t="s">
        <v>270</v>
      </c>
      <c r="DB31" s="43" t="s">
        <v>263</v>
      </c>
      <c r="DC31" s="43" t="s">
        <v>263</v>
      </c>
      <c r="DD31" s="43" t="s">
        <v>263</v>
      </c>
      <c r="DE31" s="43" t="s">
        <v>263</v>
      </c>
      <c r="DF31" s="43" t="s">
        <v>297</v>
      </c>
      <c r="DG31" s="43" t="s">
        <v>644</v>
      </c>
      <c r="DH31" s="43" t="s">
        <v>274</v>
      </c>
      <c r="DI31" s="43" t="s">
        <v>263</v>
      </c>
      <c r="DJ31" s="43" t="s">
        <v>263</v>
      </c>
      <c r="DK31" s="45">
        <v>0</v>
      </c>
      <c r="DL31" s="43" t="s">
        <v>263</v>
      </c>
      <c r="DM31" s="43" t="s">
        <v>281</v>
      </c>
      <c r="DN31" s="43" t="s">
        <v>1222</v>
      </c>
      <c r="DO31" s="46" t="s">
        <v>139</v>
      </c>
      <c r="DP31" s="47" t="s">
        <v>140</v>
      </c>
      <c r="DQ31" s="48">
        <v>1200</v>
      </c>
      <c r="DR31" s="47">
        <v>464</v>
      </c>
      <c r="DS31" s="49">
        <f>DR31*DQ32/DQ31</f>
        <v>1519.6</v>
      </c>
      <c r="DT31" s="47"/>
      <c r="DU31" s="49">
        <f>DV31/0.15</f>
        <v>0</v>
      </c>
      <c r="DV31" s="47"/>
      <c r="DW31" s="49">
        <f>DR31+DT31+DV31</f>
        <v>464</v>
      </c>
      <c r="DX31" s="49">
        <f>SUM(DS31:DV31)</f>
        <v>1519.6</v>
      </c>
      <c r="DY31" s="48">
        <v>1611</v>
      </c>
      <c r="DZ31" s="21">
        <f>DY31-D31</f>
        <v>0.13000000000010914</v>
      </c>
      <c r="EA31" s="50">
        <f>DQ31/DR31</f>
        <v>2.5862068965517242</v>
      </c>
      <c r="EB31" s="50">
        <f>ED31/DY31</f>
        <v>1.4897579143389199</v>
      </c>
      <c r="EC31" s="51">
        <f>DQ31*DY31/DR31</f>
        <v>4166.3793103448279</v>
      </c>
      <c r="ED31" s="21">
        <v>2400</v>
      </c>
      <c r="EE31" s="21">
        <v>0</v>
      </c>
      <c r="EF31" s="21">
        <v>1200</v>
      </c>
      <c r="EG31" s="52">
        <f>ED31-EC31</f>
        <v>-1766.3793103448279</v>
      </c>
      <c r="EH31" s="47"/>
      <c r="EI31" s="47"/>
      <c r="EJ31" s="21"/>
      <c r="EK31" s="47">
        <f>DV31/0.15</f>
        <v>0</v>
      </c>
      <c r="EL31" s="47">
        <f>DR31-EK31</f>
        <v>464</v>
      </c>
      <c r="EM31" s="47">
        <f>DT31/EL31</f>
        <v>0</v>
      </c>
      <c r="EN31" s="47">
        <v>2</v>
      </c>
      <c r="EO31" s="52">
        <f>EK31*1.15+EL31*(1+EN31)</f>
        <v>1392</v>
      </c>
      <c r="EP31" s="52">
        <f>EC31-EO31</f>
        <v>2774.3793103448279</v>
      </c>
      <c r="EQ31" s="53">
        <f>EP31/EC31</f>
        <v>0.66589695841092489</v>
      </c>
      <c r="ER31" s="47"/>
      <c r="ES31" s="54">
        <f>DQ31-ED31</f>
        <v>-1200</v>
      </c>
      <c r="ET31" s="52">
        <f>EG31+ES31</f>
        <v>-2966.3793103448279</v>
      </c>
      <c r="EU31" s="81" t="s">
        <v>139</v>
      </c>
    </row>
    <row r="32" spans="1:151" ht="20.100000000000001" customHeight="1" x14ac:dyDescent="0.25">
      <c r="A32" s="29" t="s">
        <v>153</v>
      </c>
      <c r="B32" s="11" t="s">
        <v>154</v>
      </c>
      <c r="C32" s="12">
        <v>1307.81</v>
      </c>
      <c r="D32" s="12">
        <f t="shared" si="0"/>
        <v>1307.81</v>
      </c>
      <c r="E32" s="12">
        <v>1307.81</v>
      </c>
      <c r="F32" s="12"/>
      <c r="G32" s="12">
        <v>651.92999999999995</v>
      </c>
      <c r="H32" s="12">
        <v>22</v>
      </c>
      <c r="I32" s="32">
        <f t="shared" si="1"/>
        <v>651.92999999999995</v>
      </c>
      <c r="J32" s="11"/>
      <c r="K32" s="80">
        <v>5</v>
      </c>
      <c r="L32" s="80"/>
      <c r="M32" s="80"/>
      <c r="N32" s="80"/>
      <c r="O32" s="80"/>
      <c r="P32" s="80">
        <v>17</v>
      </c>
      <c r="Q32" s="80"/>
      <c r="R32" s="80"/>
      <c r="S32" s="80"/>
      <c r="T32" s="80"/>
      <c r="U32" s="80"/>
      <c r="V32" s="80"/>
      <c r="W32" s="80"/>
      <c r="X32" s="80"/>
      <c r="Y32" s="80"/>
      <c r="Z32" s="13"/>
      <c r="AA32" s="13"/>
      <c r="AB32" s="13"/>
      <c r="AC32" s="13"/>
      <c r="AD32" s="72">
        <v>651.92999999999995</v>
      </c>
      <c r="AE32" s="13">
        <f t="shared" si="17"/>
        <v>1206.0705</v>
      </c>
      <c r="AF32" s="74">
        <f t="shared" si="18"/>
        <v>655.88</v>
      </c>
      <c r="AG32" s="74">
        <f t="shared" si="19"/>
        <v>98.381999999999991</v>
      </c>
      <c r="AH32" s="74">
        <f t="shared" si="20"/>
        <v>2612.2625000000003</v>
      </c>
      <c r="AI32" s="13"/>
      <c r="AJ32" s="12">
        <v>1307.81</v>
      </c>
      <c r="AK32" s="12">
        <f t="shared" si="21"/>
        <v>1317.7374999999997</v>
      </c>
      <c r="AL32" s="76">
        <f t="shared" si="22"/>
        <v>0.33530216284987269</v>
      </c>
      <c r="AM32" s="72">
        <v>651.92999999999995</v>
      </c>
      <c r="AN32" s="13"/>
      <c r="AO32" s="13"/>
      <c r="AP32" s="13"/>
      <c r="AQ32" s="13"/>
      <c r="AR32" s="13"/>
      <c r="AS32" s="13"/>
      <c r="AT32" s="13"/>
      <c r="AU32" s="13"/>
      <c r="AV32" s="13"/>
      <c r="AW32" s="13">
        <v>3930</v>
      </c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43" t="s">
        <v>645</v>
      </c>
      <c r="CJ32" s="43" t="s">
        <v>646</v>
      </c>
      <c r="CK32" s="43" t="s">
        <v>647</v>
      </c>
      <c r="CL32" s="43" t="s">
        <v>648</v>
      </c>
      <c r="CM32" s="43" t="s">
        <v>276</v>
      </c>
      <c r="CN32" s="43" t="s">
        <v>649</v>
      </c>
      <c r="CO32" s="43" t="s">
        <v>650</v>
      </c>
      <c r="CP32" s="43" t="s">
        <v>651</v>
      </c>
      <c r="CQ32" s="43" t="s">
        <v>263</v>
      </c>
      <c r="CR32" s="43" t="s">
        <v>652</v>
      </c>
      <c r="CS32" s="43" t="s">
        <v>653</v>
      </c>
      <c r="CT32" s="43" t="s">
        <v>654</v>
      </c>
      <c r="CU32" s="43" t="s">
        <v>655</v>
      </c>
      <c r="CV32" s="44">
        <v>3930</v>
      </c>
      <c r="CW32" s="44">
        <v>1754.27</v>
      </c>
      <c r="CX32" s="44">
        <v>2163.98</v>
      </c>
      <c r="CY32" s="43" t="s">
        <v>263</v>
      </c>
      <c r="CZ32" s="43" t="s">
        <v>656</v>
      </c>
      <c r="DA32" s="43" t="s">
        <v>270</v>
      </c>
      <c r="DB32" s="43" t="s">
        <v>263</v>
      </c>
      <c r="DC32" s="43" t="s">
        <v>263</v>
      </c>
      <c r="DD32" s="43" t="s">
        <v>279</v>
      </c>
      <c r="DE32" s="43" t="s">
        <v>326</v>
      </c>
      <c r="DF32" s="43" t="s">
        <v>263</v>
      </c>
      <c r="DG32" s="43" t="s">
        <v>657</v>
      </c>
      <c r="DH32" s="43" t="s">
        <v>274</v>
      </c>
      <c r="DI32" s="43" t="s">
        <v>263</v>
      </c>
      <c r="DJ32" s="43" t="s">
        <v>263</v>
      </c>
      <c r="DK32" s="45">
        <v>0</v>
      </c>
      <c r="DL32" s="43" t="s">
        <v>263</v>
      </c>
      <c r="DM32" s="43" t="s">
        <v>281</v>
      </c>
      <c r="DN32" s="43" t="s">
        <v>1222</v>
      </c>
      <c r="DO32" s="46" t="s">
        <v>153</v>
      </c>
      <c r="DP32" s="47" t="s">
        <v>154</v>
      </c>
      <c r="DQ32" s="48">
        <v>3930</v>
      </c>
      <c r="DR32" s="48">
        <v>1754</v>
      </c>
      <c r="DS32" s="49">
        <f>DR32*DQ33/DQ32</f>
        <v>0</v>
      </c>
      <c r="DT32" s="47"/>
      <c r="DU32" s="49">
        <f>DV32/0.15</f>
        <v>0</v>
      </c>
      <c r="DV32" s="47"/>
      <c r="DW32" s="49">
        <f>DR32+DT32+DV32</f>
        <v>1754</v>
      </c>
      <c r="DX32" s="49">
        <f>SUM(DS32:DV32)</f>
        <v>0</v>
      </c>
      <c r="DY32" s="48">
        <v>1308</v>
      </c>
      <c r="DZ32" s="21">
        <f>DY32-D32</f>
        <v>0.19000000000005457</v>
      </c>
      <c r="EA32" s="50">
        <f>DQ32/DR32</f>
        <v>2.2405929304446977</v>
      </c>
      <c r="EB32" s="50">
        <f>ED32/DY32</f>
        <v>3.0045871559633026</v>
      </c>
      <c r="EC32" s="51">
        <f>DQ32*DY32/DR32</f>
        <v>2930.6955530216646</v>
      </c>
      <c r="ED32" s="21">
        <v>3930</v>
      </c>
      <c r="EE32" s="21">
        <v>0</v>
      </c>
      <c r="EF32" s="21">
        <v>1000</v>
      </c>
      <c r="EG32" s="52">
        <f>ED32-EC32</f>
        <v>999.30444697833536</v>
      </c>
      <c r="EH32" s="47"/>
      <c r="EI32" s="47"/>
      <c r="EJ32" s="47"/>
      <c r="EK32" s="47">
        <f>DV32/0.15</f>
        <v>0</v>
      </c>
      <c r="EL32" s="47">
        <f>DR32-EK32</f>
        <v>1754</v>
      </c>
      <c r="EM32" s="47">
        <f>DT32/EL32</f>
        <v>0</v>
      </c>
      <c r="EN32" s="47">
        <v>2</v>
      </c>
      <c r="EO32" s="52">
        <f>EK32*1.15+EL32*(1+EN32)</f>
        <v>5262</v>
      </c>
      <c r="EP32" s="52">
        <f>EC32-EO32</f>
        <v>-2331.3044469783354</v>
      </c>
      <c r="EQ32" s="53">
        <f>EP32/EC32</f>
        <v>-0.79547820809113623</v>
      </c>
      <c r="ER32" s="47"/>
      <c r="ES32" s="54">
        <f>DQ32-ED32</f>
        <v>0</v>
      </c>
      <c r="ET32" s="52">
        <f>EG32+ES32</f>
        <v>999.30444697833536</v>
      </c>
      <c r="EU32" s="81" t="s">
        <v>153</v>
      </c>
    </row>
    <row r="33" spans="1:151" ht="20.100000000000001" customHeight="1" x14ac:dyDescent="0.25">
      <c r="A33" s="29" t="s">
        <v>58</v>
      </c>
      <c r="B33" s="11" t="s">
        <v>59</v>
      </c>
      <c r="C33" s="12">
        <v>11296.97</v>
      </c>
      <c r="D33" s="12">
        <f t="shared" si="0"/>
        <v>11296.97</v>
      </c>
      <c r="E33" s="12">
        <v>11296.97</v>
      </c>
      <c r="F33" s="12"/>
      <c r="G33" s="12">
        <v>3631.34</v>
      </c>
      <c r="H33" s="12">
        <v>132.5</v>
      </c>
      <c r="I33" s="32">
        <f t="shared" si="1"/>
        <v>3631.34</v>
      </c>
      <c r="J33" s="11"/>
      <c r="K33" s="80">
        <v>49.5</v>
      </c>
      <c r="L33" s="80"/>
      <c r="M33" s="80">
        <v>2.75</v>
      </c>
      <c r="N33" s="80"/>
      <c r="O33" s="80">
        <v>30.75</v>
      </c>
      <c r="P33" s="80">
        <v>49.5</v>
      </c>
      <c r="Q33" s="80"/>
      <c r="R33" s="80"/>
      <c r="S33" s="80"/>
      <c r="T33" s="80"/>
      <c r="U33" s="80"/>
      <c r="V33" s="80"/>
      <c r="W33" s="80"/>
      <c r="X33" s="80"/>
      <c r="Y33" s="80"/>
      <c r="Z33" s="31" t="s">
        <v>58</v>
      </c>
      <c r="AA33" s="13" t="s">
        <v>59</v>
      </c>
      <c r="AB33" s="33">
        <v>26000</v>
      </c>
      <c r="AC33" s="33">
        <v>12700</v>
      </c>
      <c r="AD33" s="73">
        <v>3631.34</v>
      </c>
      <c r="AE33" s="13">
        <f t="shared" si="17"/>
        <v>6717.9790000000003</v>
      </c>
      <c r="AF33" s="74">
        <f t="shared" si="18"/>
        <v>7665.6299999999992</v>
      </c>
      <c r="AG33" s="74">
        <f t="shared" si="19"/>
        <v>1149.8444999999999</v>
      </c>
      <c r="AH33" s="74">
        <f t="shared" si="20"/>
        <v>19164.7935</v>
      </c>
      <c r="AI33" s="13"/>
      <c r="AJ33" s="12">
        <v>11296.97</v>
      </c>
      <c r="AK33" s="12">
        <f t="shared" si="21"/>
        <v>3975.2065000000002</v>
      </c>
      <c r="AL33" s="76">
        <f t="shared" si="22"/>
        <v>0.17178939066551427</v>
      </c>
      <c r="AM33" s="73">
        <v>3631.34</v>
      </c>
      <c r="AN33" s="35"/>
      <c r="AO33" s="34">
        <f>AP33/0.15</f>
        <v>0</v>
      </c>
      <c r="AP33" s="14"/>
      <c r="AQ33" s="34">
        <f>AJ33+AN33+AP33</f>
        <v>11296.97</v>
      </c>
      <c r="AR33" s="34">
        <f>SUM(AM33:AP33)</f>
        <v>3631.34</v>
      </c>
      <c r="AS33" s="19"/>
      <c r="AT33" s="36">
        <f>AB33/AC33</f>
        <v>2.0472440944881889</v>
      </c>
      <c r="AU33" s="37">
        <f>AW33/AJ33</f>
        <v>2.0483368549265868</v>
      </c>
      <c r="AV33" s="38">
        <f>AB33*AJ33/AC33</f>
        <v>23127.655118110237</v>
      </c>
      <c r="AW33" s="19">
        <v>23140</v>
      </c>
      <c r="AX33" s="19"/>
      <c r="AY33" s="19">
        <v>0</v>
      </c>
      <c r="AZ33" s="19">
        <v>0</v>
      </c>
      <c r="BA33" s="13"/>
      <c r="BB33" s="13"/>
      <c r="BC33" s="39">
        <f>AW33-AV33</f>
        <v>12.344881889763201</v>
      </c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43" t="s">
        <v>658</v>
      </c>
      <c r="CJ33" s="43" t="s">
        <v>329</v>
      </c>
      <c r="CK33" s="43" t="s">
        <v>647</v>
      </c>
      <c r="CL33" s="43" t="s">
        <v>659</v>
      </c>
      <c r="CM33" s="43" t="s">
        <v>276</v>
      </c>
      <c r="CN33" s="43" t="s">
        <v>660</v>
      </c>
      <c r="CO33" s="43" t="s">
        <v>661</v>
      </c>
      <c r="CP33" s="43" t="s">
        <v>263</v>
      </c>
      <c r="CQ33" s="43" t="s">
        <v>263</v>
      </c>
      <c r="CR33" s="43" t="s">
        <v>662</v>
      </c>
      <c r="CS33" s="43" t="s">
        <v>663</v>
      </c>
      <c r="CT33" s="43" t="s">
        <v>664</v>
      </c>
      <c r="CU33" s="43" t="s">
        <v>665</v>
      </c>
      <c r="CV33" s="44">
        <v>10000</v>
      </c>
      <c r="CW33" s="44">
        <v>3758.3</v>
      </c>
      <c r="CX33" s="44">
        <v>6318.3</v>
      </c>
      <c r="CY33" s="43" t="s">
        <v>263</v>
      </c>
      <c r="CZ33" s="43" t="s">
        <v>666</v>
      </c>
      <c r="DA33" s="43" t="s">
        <v>290</v>
      </c>
      <c r="DB33" s="43" t="s">
        <v>270</v>
      </c>
      <c r="DC33" s="43" t="s">
        <v>263</v>
      </c>
      <c r="DD33" s="43" t="s">
        <v>667</v>
      </c>
      <c r="DE33" s="43" t="s">
        <v>280</v>
      </c>
      <c r="DF33" s="43" t="s">
        <v>668</v>
      </c>
      <c r="DG33" s="43" t="s">
        <v>669</v>
      </c>
      <c r="DH33" s="43" t="s">
        <v>263</v>
      </c>
      <c r="DI33" s="43" t="s">
        <v>263</v>
      </c>
      <c r="DJ33" s="43" t="s">
        <v>274</v>
      </c>
      <c r="DK33" s="45">
        <v>0</v>
      </c>
      <c r="DL33" s="43" t="s">
        <v>263</v>
      </c>
      <c r="DM33" s="43" t="s">
        <v>281</v>
      </c>
      <c r="DN33" s="4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81" t="s">
        <v>58</v>
      </c>
    </row>
    <row r="34" spans="1:151" ht="20.100000000000001" customHeight="1" x14ac:dyDescent="0.25">
      <c r="A34" s="29" t="s">
        <v>155</v>
      </c>
      <c r="B34" s="11" t="s">
        <v>156</v>
      </c>
      <c r="C34" s="12">
        <v>749.78</v>
      </c>
      <c r="D34" s="12">
        <f t="shared" si="0"/>
        <v>749.78</v>
      </c>
      <c r="E34" s="12">
        <v>749.78</v>
      </c>
      <c r="F34" s="12"/>
      <c r="G34" s="12">
        <v>599.27</v>
      </c>
      <c r="H34" s="12">
        <v>20.75</v>
      </c>
      <c r="I34" s="32">
        <f t="shared" si="1"/>
        <v>599.27</v>
      </c>
      <c r="J34" s="11"/>
      <c r="K34" s="80"/>
      <c r="L34" s="80"/>
      <c r="M34" s="80">
        <v>0.75</v>
      </c>
      <c r="N34" s="80">
        <v>17.5</v>
      </c>
      <c r="O34" s="80"/>
      <c r="P34" s="80">
        <v>2.5</v>
      </c>
      <c r="Q34" s="80"/>
      <c r="R34" s="80"/>
      <c r="S34" s="80"/>
      <c r="T34" s="80"/>
      <c r="U34" s="80"/>
      <c r="V34" s="80"/>
      <c r="W34" s="80"/>
      <c r="X34" s="80"/>
      <c r="Y34" s="80"/>
      <c r="Z34" s="13"/>
      <c r="AA34" s="13"/>
      <c r="AB34" s="13"/>
      <c r="AC34" s="13"/>
      <c r="AD34" s="72">
        <v>599.27</v>
      </c>
      <c r="AE34" s="13">
        <f t="shared" si="17"/>
        <v>1108.6495</v>
      </c>
      <c r="AF34" s="74">
        <f t="shared" si="18"/>
        <v>150.51</v>
      </c>
      <c r="AG34" s="74">
        <f t="shared" si="19"/>
        <v>22.576499999999999</v>
      </c>
      <c r="AH34" s="74">
        <f t="shared" si="20"/>
        <v>1881.0059999999999</v>
      </c>
      <c r="AI34" s="13"/>
      <c r="AJ34" s="12">
        <v>749.78</v>
      </c>
      <c r="AK34" s="12">
        <f t="shared" si="21"/>
        <v>611.99400000000014</v>
      </c>
      <c r="AL34" s="76">
        <f t="shared" si="22"/>
        <v>0.24548495788206987</v>
      </c>
      <c r="AM34" s="72">
        <v>599.27</v>
      </c>
      <c r="AN34" s="13"/>
      <c r="AO34" s="13"/>
      <c r="AP34" s="13"/>
      <c r="AQ34" s="13"/>
      <c r="AR34" s="13"/>
      <c r="AS34" s="13"/>
      <c r="AT34" s="13"/>
      <c r="AU34" s="13"/>
      <c r="AV34" s="13"/>
      <c r="AW34" s="13">
        <v>2493</v>
      </c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43" t="s">
        <v>670</v>
      </c>
      <c r="CJ34" s="43" t="s">
        <v>671</v>
      </c>
      <c r="CK34" s="43" t="s">
        <v>672</v>
      </c>
      <c r="CL34" s="43" t="s">
        <v>673</v>
      </c>
      <c r="CM34" s="43" t="s">
        <v>276</v>
      </c>
      <c r="CN34" s="43" t="s">
        <v>674</v>
      </c>
      <c r="CO34" s="43" t="s">
        <v>308</v>
      </c>
      <c r="CP34" s="43" t="s">
        <v>309</v>
      </c>
      <c r="CQ34" s="43" t="s">
        <v>412</v>
      </c>
      <c r="CR34" s="43" t="s">
        <v>310</v>
      </c>
      <c r="CS34" s="43" t="s">
        <v>675</v>
      </c>
      <c r="CT34" s="43" t="s">
        <v>676</v>
      </c>
      <c r="CU34" s="43" t="s">
        <v>677</v>
      </c>
      <c r="CV34" s="44">
        <v>2492.9699999999998</v>
      </c>
      <c r="CW34" s="44">
        <v>1055.03</v>
      </c>
      <c r="CX34" s="44">
        <v>1437.94</v>
      </c>
      <c r="CY34" s="43" t="s">
        <v>413</v>
      </c>
      <c r="CZ34" s="43" t="s">
        <v>678</v>
      </c>
      <c r="DA34" s="43" t="s">
        <v>270</v>
      </c>
      <c r="DB34" s="43" t="s">
        <v>339</v>
      </c>
      <c r="DC34" s="43" t="s">
        <v>263</v>
      </c>
      <c r="DD34" s="43" t="s">
        <v>667</v>
      </c>
      <c r="DE34" s="43" t="s">
        <v>326</v>
      </c>
      <c r="DF34" s="43" t="s">
        <v>263</v>
      </c>
      <c r="DG34" s="43" t="s">
        <v>679</v>
      </c>
      <c r="DH34" s="43" t="s">
        <v>274</v>
      </c>
      <c r="DI34" s="43" t="s">
        <v>263</v>
      </c>
      <c r="DJ34" s="43" t="s">
        <v>263</v>
      </c>
      <c r="DK34" s="45">
        <v>0</v>
      </c>
      <c r="DL34" s="43" t="s">
        <v>263</v>
      </c>
      <c r="DM34" s="43" t="s">
        <v>263</v>
      </c>
      <c r="DN34" s="43" t="s">
        <v>1222</v>
      </c>
      <c r="DO34" s="46" t="s">
        <v>155</v>
      </c>
      <c r="DP34" s="47" t="s">
        <v>156</v>
      </c>
      <c r="DQ34" s="48">
        <v>2493</v>
      </c>
      <c r="DR34" s="48">
        <v>1055</v>
      </c>
      <c r="DS34" s="49">
        <f>DT34/1.25</f>
        <v>0</v>
      </c>
      <c r="DT34" s="47"/>
      <c r="DU34" s="49">
        <f>DV34/0.15</f>
        <v>0</v>
      </c>
      <c r="DV34" s="47"/>
      <c r="DW34" s="49">
        <f>DR34+DT34+DV34</f>
        <v>1055</v>
      </c>
      <c r="DX34" s="49">
        <f>SUM(DS34:DV34)</f>
        <v>0</v>
      </c>
      <c r="DY34" s="21">
        <v>750</v>
      </c>
      <c r="DZ34" s="21">
        <f>DY34-D34</f>
        <v>0.22000000000002728</v>
      </c>
      <c r="EA34" s="50">
        <f>DQ34/DR34</f>
        <v>2.3630331753554503</v>
      </c>
      <c r="EB34" s="50">
        <f>ED34/DY34</f>
        <v>3.3239999999999998</v>
      </c>
      <c r="EC34" s="51">
        <f>DQ34*DY34/DR34</f>
        <v>1772.2748815165876</v>
      </c>
      <c r="ED34" s="21">
        <v>2493</v>
      </c>
      <c r="EE34" s="21">
        <v>0</v>
      </c>
      <c r="EF34" s="21">
        <v>700</v>
      </c>
      <c r="EG34" s="52">
        <f>ED34-EC34</f>
        <v>720.72511848341242</v>
      </c>
      <c r="EH34" s="47"/>
      <c r="EI34" s="21"/>
      <c r="EJ34" s="52"/>
      <c r="EK34" s="47">
        <f>DV34/0.15</f>
        <v>0</v>
      </c>
      <c r="EL34" s="47">
        <f>DR34-EK34</f>
        <v>1055</v>
      </c>
      <c r="EM34" s="47">
        <f>DT34/EL34</f>
        <v>0</v>
      </c>
      <c r="EN34" s="47">
        <v>2</v>
      </c>
      <c r="EO34" s="52">
        <f>EK34*1.15+EL34*(1+EN34)</f>
        <v>3165</v>
      </c>
      <c r="EP34" s="52">
        <f>EC34-EO34</f>
        <v>-1392.7251184834124</v>
      </c>
      <c r="EQ34" s="53">
        <f>EP34/EC34</f>
        <v>-0.78584035298836752</v>
      </c>
      <c r="ER34" s="47"/>
      <c r="ES34" s="54">
        <f>DQ34-ED34</f>
        <v>0</v>
      </c>
      <c r="ET34" s="52">
        <f>EG34+ES34</f>
        <v>720.72511848341242</v>
      </c>
      <c r="EU34" s="81" t="s">
        <v>155</v>
      </c>
    </row>
    <row r="35" spans="1:151" ht="20.100000000000001" customHeight="1" x14ac:dyDescent="0.25">
      <c r="A35" s="29" t="s">
        <v>60</v>
      </c>
      <c r="B35" s="11" t="s">
        <v>61</v>
      </c>
      <c r="C35" s="12">
        <v>26277.75</v>
      </c>
      <c r="D35" s="12">
        <f t="shared" si="0"/>
        <v>25886.74</v>
      </c>
      <c r="E35" s="12">
        <v>25886.74</v>
      </c>
      <c r="F35" s="12">
        <v>391.01</v>
      </c>
      <c r="G35" s="12">
        <v>5740.51</v>
      </c>
      <c r="H35" s="12">
        <v>173.75</v>
      </c>
      <c r="I35" s="32">
        <f t="shared" si="1"/>
        <v>5655.091849089059</v>
      </c>
      <c r="J35" s="11"/>
      <c r="K35" s="80"/>
      <c r="L35" s="80"/>
      <c r="M35" s="80">
        <v>10.25</v>
      </c>
      <c r="N35" s="80"/>
      <c r="O35" s="80">
        <v>4.75</v>
      </c>
      <c r="P35" s="80">
        <v>151.75</v>
      </c>
      <c r="Q35" s="80"/>
      <c r="R35" s="80"/>
      <c r="S35" s="80"/>
      <c r="T35" s="80"/>
      <c r="U35" s="80"/>
      <c r="V35" s="80"/>
      <c r="W35" s="80"/>
      <c r="X35" s="80"/>
      <c r="Y35" s="80"/>
      <c r="Z35" s="31" t="s">
        <v>60</v>
      </c>
      <c r="AA35" s="13" t="s">
        <v>61</v>
      </c>
      <c r="AB35" s="33">
        <v>40000</v>
      </c>
      <c r="AC35" s="33">
        <v>27750</v>
      </c>
      <c r="AD35" s="73">
        <v>5740.51</v>
      </c>
      <c r="AE35" s="13">
        <f t="shared" si="17"/>
        <v>10619.943500000001</v>
      </c>
      <c r="AF35" s="74">
        <f t="shared" si="18"/>
        <v>20537.239999999998</v>
      </c>
      <c r="AG35" s="74">
        <f t="shared" si="19"/>
        <v>3080.5859999999998</v>
      </c>
      <c r="AH35" s="74">
        <f t="shared" si="20"/>
        <v>39978.279500000004</v>
      </c>
      <c r="AI35" s="13"/>
      <c r="AJ35" s="12">
        <v>26277.75</v>
      </c>
      <c r="AK35" s="12">
        <f t="shared" si="21"/>
        <v>-2667.2795000000042</v>
      </c>
      <c r="AL35" s="76">
        <f t="shared" si="22"/>
        <v>-7.1487751601404526E-2</v>
      </c>
      <c r="AM35" s="73">
        <v>5655.091849089059</v>
      </c>
      <c r="AN35" s="35"/>
      <c r="AO35" s="34">
        <f>AP35/0.15</f>
        <v>0</v>
      </c>
      <c r="AP35" s="35"/>
      <c r="AQ35" s="34">
        <f>AJ35+AN35+AP35</f>
        <v>26277.75</v>
      </c>
      <c r="AR35" s="34">
        <f>SUM(AM35:AP35)</f>
        <v>5655.091849089059</v>
      </c>
      <c r="AS35" s="19"/>
      <c r="AT35" s="36">
        <f>AB35/AC35</f>
        <v>1.4414414414414414</v>
      </c>
      <c r="AU35" s="37">
        <f>AW35/AJ35</f>
        <v>1.4198704226960071</v>
      </c>
      <c r="AV35" s="38">
        <f>AB35*AJ35/AC35</f>
        <v>37877.83783783784</v>
      </c>
      <c r="AW35" s="19">
        <v>37311</v>
      </c>
      <c r="AX35" s="19"/>
      <c r="AY35" s="19">
        <v>0</v>
      </c>
      <c r="AZ35" s="19">
        <v>0</v>
      </c>
      <c r="BA35" s="13"/>
      <c r="BB35" s="13"/>
      <c r="BC35" s="39">
        <f>AW35-AV35</f>
        <v>-566.8378378378402</v>
      </c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43" t="s">
        <v>680</v>
      </c>
      <c r="CJ35" s="43" t="s">
        <v>681</v>
      </c>
      <c r="CK35" s="43" t="s">
        <v>682</v>
      </c>
      <c r="CL35" s="43" t="s">
        <v>61</v>
      </c>
      <c r="CM35" s="43" t="s">
        <v>261</v>
      </c>
      <c r="CN35" s="43" t="s">
        <v>683</v>
      </c>
      <c r="CO35" s="43" t="s">
        <v>263</v>
      </c>
      <c r="CP35" s="43" t="s">
        <v>263</v>
      </c>
      <c r="CQ35" s="43" t="s">
        <v>263</v>
      </c>
      <c r="CR35" s="43" t="s">
        <v>684</v>
      </c>
      <c r="CS35" s="43" t="s">
        <v>685</v>
      </c>
      <c r="CT35" s="43" t="s">
        <v>686</v>
      </c>
      <c r="CU35" s="43" t="s">
        <v>687</v>
      </c>
      <c r="CV35" s="44">
        <v>10000</v>
      </c>
      <c r="CW35" s="44">
        <v>3250</v>
      </c>
      <c r="CX35" s="44">
        <v>0</v>
      </c>
      <c r="CY35" s="43" t="s">
        <v>263</v>
      </c>
      <c r="CZ35" s="43" t="s">
        <v>688</v>
      </c>
      <c r="DA35" s="43" t="s">
        <v>290</v>
      </c>
      <c r="DB35" s="43" t="s">
        <v>289</v>
      </c>
      <c r="DC35" s="43" t="s">
        <v>263</v>
      </c>
      <c r="DD35" s="43" t="s">
        <v>263</v>
      </c>
      <c r="DE35" s="43" t="s">
        <v>263</v>
      </c>
      <c r="DF35" s="43" t="s">
        <v>263</v>
      </c>
      <c r="DG35" s="43" t="s">
        <v>689</v>
      </c>
      <c r="DH35" s="43" t="s">
        <v>263</v>
      </c>
      <c r="DI35" s="43" t="s">
        <v>263</v>
      </c>
      <c r="DJ35" s="43" t="s">
        <v>274</v>
      </c>
      <c r="DK35" s="45">
        <v>0</v>
      </c>
      <c r="DL35" s="43" t="s">
        <v>263</v>
      </c>
      <c r="DM35" s="43" t="s">
        <v>293</v>
      </c>
      <c r="DN35" s="4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81" t="s">
        <v>60</v>
      </c>
    </row>
    <row r="36" spans="1:151" ht="20.100000000000001" customHeight="1" x14ac:dyDescent="0.25">
      <c r="A36" s="29" t="s">
        <v>157</v>
      </c>
      <c r="B36" s="11" t="s">
        <v>158</v>
      </c>
      <c r="C36" s="12">
        <v>7374.46</v>
      </c>
      <c r="D36" s="12">
        <f t="shared" si="0"/>
        <v>7374.46</v>
      </c>
      <c r="E36" s="12">
        <v>7374.46</v>
      </c>
      <c r="F36" s="12"/>
      <c r="G36" s="12">
        <v>5092.1099999999997</v>
      </c>
      <c r="H36" s="12">
        <v>156</v>
      </c>
      <c r="I36" s="32">
        <f t="shared" si="1"/>
        <v>5092.1099999999997</v>
      </c>
      <c r="J36" s="11"/>
      <c r="K36" s="80">
        <v>30</v>
      </c>
      <c r="L36" s="80">
        <v>1.5</v>
      </c>
      <c r="M36" s="80">
        <v>84.5</v>
      </c>
      <c r="N36" s="80">
        <v>38</v>
      </c>
      <c r="O36" s="80"/>
      <c r="P36" s="80">
        <v>1.5</v>
      </c>
      <c r="Q36" s="80"/>
      <c r="R36" s="80">
        <v>0.5</v>
      </c>
      <c r="S36" s="80"/>
      <c r="T36" s="80"/>
      <c r="U36" s="80"/>
      <c r="V36" s="80"/>
      <c r="W36" s="80"/>
      <c r="X36" s="80"/>
      <c r="Y36" s="80"/>
      <c r="Z36" s="13"/>
      <c r="AA36" s="13"/>
      <c r="AB36" s="13"/>
      <c r="AC36" s="13"/>
      <c r="AD36" s="72">
        <v>5092.1099999999997</v>
      </c>
      <c r="AE36" s="13">
        <f t="shared" si="17"/>
        <v>9420.4035000000003</v>
      </c>
      <c r="AF36" s="74">
        <f t="shared" si="18"/>
        <v>2282.3500000000004</v>
      </c>
      <c r="AG36" s="74">
        <f t="shared" si="19"/>
        <v>342.35250000000002</v>
      </c>
      <c r="AH36" s="74">
        <f t="shared" si="20"/>
        <v>17137.216</v>
      </c>
      <c r="AI36" s="13"/>
      <c r="AJ36" s="12">
        <v>7374.46</v>
      </c>
      <c r="AK36" s="12">
        <f t="shared" si="21"/>
        <v>4440.7839999999997</v>
      </c>
      <c r="AL36" s="76">
        <f t="shared" si="22"/>
        <v>0.20580146445453701</v>
      </c>
      <c r="AM36" s="72">
        <v>5092.1099999999997</v>
      </c>
      <c r="AN36" s="13"/>
      <c r="AO36" s="13"/>
      <c r="AP36" s="13"/>
      <c r="AQ36" s="13"/>
      <c r="AR36" s="13"/>
      <c r="AS36" s="13"/>
      <c r="AT36" s="13"/>
      <c r="AU36" s="13"/>
      <c r="AV36" s="13"/>
      <c r="AW36" s="13">
        <v>21578</v>
      </c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43" t="s">
        <v>690</v>
      </c>
      <c r="CJ36" s="43" t="s">
        <v>342</v>
      </c>
      <c r="CK36" s="43" t="s">
        <v>691</v>
      </c>
      <c r="CL36" s="43" t="s">
        <v>158</v>
      </c>
      <c r="CM36" s="43" t="s">
        <v>261</v>
      </c>
      <c r="CN36" s="43" t="s">
        <v>304</v>
      </c>
      <c r="CO36" s="43" t="s">
        <v>263</v>
      </c>
      <c r="CP36" s="43" t="s">
        <v>263</v>
      </c>
      <c r="CQ36" s="43" t="s">
        <v>263</v>
      </c>
      <c r="CR36" s="43" t="s">
        <v>692</v>
      </c>
      <c r="CS36" s="43" t="s">
        <v>693</v>
      </c>
      <c r="CT36" s="43" t="s">
        <v>694</v>
      </c>
      <c r="CU36" s="43" t="s">
        <v>407</v>
      </c>
      <c r="CV36" s="44">
        <v>5250</v>
      </c>
      <c r="CW36" s="44">
        <v>2300</v>
      </c>
      <c r="CX36" s="44">
        <v>0</v>
      </c>
      <c r="CY36" s="43" t="s">
        <v>263</v>
      </c>
      <c r="CZ36" s="43" t="s">
        <v>336</v>
      </c>
      <c r="DA36" s="43" t="s">
        <v>270</v>
      </c>
      <c r="DB36" s="43" t="s">
        <v>339</v>
      </c>
      <c r="DC36" s="43" t="s">
        <v>263</v>
      </c>
      <c r="DD36" s="43" t="s">
        <v>695</v>
      </c>
      <c r="DE36" s="43" t="s">
        <v>385</v>
      </c>
      <c r="DF36" s="43" t="s">
        <v>263</v>
      </c>
      <c r="DG36" s="43" t="s">
        <v>696</v>
      </c>
      <c r="DH36" s="43" t="s">
        <v>263</v>
      </c>
      <c r="DI36" s="43" t="s">
        <v>263</v>
      </c>
      <c r="DJ36" s="43" t="s">
        <v>274</v>
      </c>
      <c r="DK36" s="45">
        <v>0</v>
      </c>
      <c r="DL36" s="43" t="s">
        <v>263</v>
      </c>
      <c r="DM36" s="43" t="s">
        <v>287</v>
      </c>
      <c r="DN36" s="43" t="s">
        <v>1222</v>
      </c>
      <c r="DO36" s="46" t="s">
        <v>157</v>
      </c>
      <c r="DP36" s="47" t="s">
        <v>158</v>
      </c>
      <c r="DQ36" s="48">
        <v>26986</v>
      </c>
      <c r="DR36" s="48">
        <v>7520</v>
      </c>
      <c r="DS36" s="49">
        <f>DT36/1.25</f>
        <v>0</v>
      </c>
      <c r="DT36" s="48"/>
      <c r="DU36" s="49">
        <f t="shared" ref="DU36:DU41" si="40">DV36/0.15</f>
        <v>0</v>
      </c>
      <c r="DV36" s="48"/>
      <c r="DW36" s="49">
        <f t="shared" ref="DW36:DW41" si="41">DR36+DT36+DV36</f>
        <v>7520</v>
      </c>
      <c r="DX36" s="49">
        <f t="shared" ref="DX36:DX41" si="42">SUM(DS36:DV36)</f>
        <v>0</v>
      </c>
      <c r="DY36" s="21">
        <v>7374</v>
      </c>
      <c r="DZ36" s="21">
        <f>DY36-D36</f>
        <v>-0.46000000000003638</v>
      </c>
      <c r="EA36" s="50">
        <f t="shared" ref="EA36:EA41" si="43">DQ36/DR36</f>
        <v>3.5885638297872342</v>
      </c>
      <c r="EB36" s="50">
        <f t="shared" ref="EB36:EB41" si="44">ED36/DY36</f>
        <v>2.9262272850556008</v>
      </c>
      <c r="EC36" s="51">
        <f t="shared" ref="EC36:EC41" si="45">DQ36*DY36/DR36</f>
        <v>26462.069680851066</v>
      </c>
      <c r="ED36" s="21">
        <v>21578</v>
      </c>
      <c r="EE36" s="21">
        <v>4900</v>
      </c>
      <c r="EF36" s="21">
        <v>0</v>
      </c>
      <c r="EG36" s="52">
        <f t="shared" ref="EG36:EG41" si="46">ED36-EC36</f>
        <v>-4884.0696808510656</v>
      </c>
      <c r="EH36" s="47"/>
      <c r="EI36" s="47"/>
      <c r="EJ36" s="47"/>
      <c r="EK36" s="47">
        <f>DV36/0.15</f>
        <v>0</v>
      </c>
      <c r="EL36" s="47">
        <f>DR36-EK36</f>
        <v>7520</v>
      </c>
      <c r="EM36" s="47">
        <f>DT36/EL36</f>
        <v>0</v>
      </c>
      <c r="EN36" s="47">
        <v>2</v>
      </c>
      <c r="EO36" s="52">
        <f>EK36*1.15+EL36*(1+EN36)</f>
        <v>22560</v>
      </c>
      <c r="EP36" s="52">
        <f>EC36-EO36</f>
        <v>3902.0696808510656</v>
      </c>
      <c r="EQ36" s="53">
        <f>EP36/EC36</f>
        <v>0.1474589753527385</v>
      </c>
      <c r="ER36" s="47"/>
      <c r="ES36" s="54">
        <f>DQ36-ED36</f>
        <v>5408</v>
      </c>
      <c r="ET36" s="52">
        <f>EG36+ES36</f>
        <v>523.93031914893436</v>
      </c>
      <c r="EU36" s="81" t="s">
        <v>157</v>
      </c>
    </row>
    <row r="37" spans="1:151" ht="20.100000000000001" customHeight="1" x14ac:dyDescent="0.25">
      <c r="A37" s="29" t="s">
        <v>159</v>
      </c>
      <c r="B37" s="11" t="s">
        <v>160</v>
      </c>
      <c r="C37" s="12">
        <v>1177.98</v>
      </c>
      <c r="D37" s="12">
        <f t="shared" si="0"/>
        <v>1177.98</v>
      </c>
      <c r="E37" s="12">
        <v>1177.98</v>
      </c>
      <c r="F37" s="12"/>
      <c r="G37" s="12">
        <v>1080</v>
      </c>
      <c r="H37" s="12">
        <v>37.5</v>
      </c>
      <c r="I37" s="32">
        <f t="shared" si="1"/>
        <v>1080</v>
      </c>
      <c r="J37" s="11"/>
      <c r="K37" s="80">
        <v>22</v>
      </c>
      <c r="L37" s="80"/>
      <c r="M37" s="80"/>
      <c r="N37" s="80"/>
      <c r="O37" s="80"/>
      <c r="P37" s="80">
        <v>14.5</v>
      </c>
      <c r="Q37" s="80"/>
      <c r="R37" s="80">
        <v>1</v>
      </c>
      <c r="S37" s="80"/>
      <c r="T37" s="80"/>
      <c r="U37" s="80"/>
      <c r="V37" s="80"/>
      <c r="W37" s="80"/>
      <c r="X37" s="80"/>
      <c r="Y37" s="80"/>
      <c r="Z37" s="13"/>
      <c r="AA37" s="13"/>
      <c r="AB37" s="13"/>
      <c r="AC37" s="13"/>
      <c r="AD37" s="72">
        <v>1080</v>
      </c>
      <c r="AE37" s="13">
        <f t="shared" si="17"/>
        <v>1998</v>
      </c>
      <c r="AF37" s="74">
        <f t="shared" si="18"/>
        <v>97.980000000000018</v>
      </c>
      <c r="AG37" s="74">
        <f t="shared" si="19"/>
        <v>14.697000000000003</v>
      </c>
      <c r="AH37" s="74">
        <f t="shared" si="20"/>
        <v>3190.6770000000001</v>
      </c>
      <c r="AI37" s="13"/>
      <c r="AJ37" s="12">
        <v>1177.98</v>
      </c>
      <c r="AK37" s="12">
        <f t="shared" si="21"/>
        <v>401.32299999999987</v>
      </c>
      <c r="AL37" s="76">
        <f t="shared" si="22"/>
        <v>0.11172689309576833</v>
      </c>
      <c r="AM37" s="72">
        <v>1080</v>
      </c>
      <c r="AN37" s="13"/>
      <c r="AO37" s="13"/>
      <c r="AP37" s="13"/>
      <c r="AQ37" s="13"/>
      <c r="AR37" s="13"/>
      <c r="AS37" s="13"/>
      <c r="AT37" s="13"/>
      <c r="AU37" s="13"/>
      <c r="AV37" s="13"/>
      <c r="AW37" s="13">
        <v>3592</v>
      </c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43" t="s">
        <v>697</v>
      </c>
      <c r="CJ37" s="43" t="s">
        <v>698</v>
      </c>
      <c r="CK37" s="43" t="s">
        <v>699</v>
      </c>
      <c r="CL37" s="43" t="s">
        <v>160</v>
      </c>
      <c r="CM37" s="43" t="s">
        <v>276</v>
      </c>
      <c r="CN37" s="43" t="s">
        <v>427</v>
      </c>
      <c r="CO37" s="43" t="s">
        <v>263</v>
      </c>
      <c r="CP37" s="43" t="s">
        <v>263</v>
      </c>
      <c r="CQ37" s="43" t="s">
        <v>408</v>
      </c>
      <c r="CR37" s="43" t="s">
        <v>334</v>
      </c>
      <c r="CS37" s="43" t="s">
        <v>700</v>
      </c>
      <c r="CT37" s="43" t="s">
        <v>701</v>
      </c>
      <c r="CU37" s="43" t="s">
        <v>702</v>
      </c>
      <c r="CV37" s="44">
        <v>3592</v>
      </c>
      <c r="CW37" s="44">
        <v>1090.3399999999999</v>
      </c>
      <c r="CX37" s="44">
        <v>0</v>
      </c>
      <c r="CY37" s="43" t="s">
        <v>263</v>
      </c>
      <c r="CZ37" s="43" t="s">
        <v>703</v>
      </c>
      <c r="DA37" s="43" t="s">
        <v>290</v>
      </c>
      <c r="DB37" s="43" t="s">
        <v>285</v>
      </c>
      <c r="DC37" s="43" t="s">
        <v>263</v>
      </c>
      <c r="DD37" s="43" t="s">
        <v>704</v>
      </c>
      <c r="DE37" s="43" t="s">
        <v>705</v>
      </c>
      <c r="DF37" s="43" t="s">
        <v>263</v>
      </c>
      <c r="DG37" s="43" t="s">
        <v>706</v>
      </c>
      <c r="DH37" s="43" t="s">
        <v>274</v>
      </c>
      <c r="DI37" s="43" t="s">
        <v>263</v>
      </c>
      <c r="DJ37" s="43" t="s">
        <v>263</v>
      </c>
      <c r="DK37" s="45">
        <v>0</v>
      </c>
      <c r="DL37" s="43" t="s">
        <v>263</v>
      </c>
      <c r="DM37" s="43" t="s">
        <v>281</v>
      </c>
      <c r="DN37" s="43" t="s">
        <v>1222</v>
      </c>
      <c r="DO37" s="46" t="s">
        <v>159</v>
      </c>
      <c r="DP37" s="47" t="s">
        <v>160</v>
      </c>
      <c r="DQ37" s="48">
        <v>3592</v>
      </c>
      <c r="DR37" s="48">
        <v>1090</v>
      </c>
      <c r="DS37" s="49">
        <f>DR37*DQ38/DQ37</f>
        <v>2511.0662583518929</v>
      </c>
      <c r="DT37" s="47"/>
      <c r="DU37" s="49">
        <f t="shared" si="40"/>
        <v>0</v>
      </c>
      <c r="DV37" s="47"/>
      <c r="DW37" s="49">
        <f t="shared" si="41"/>
        <v>1090</v>
      </c>
      <c r="DX37" s="49">
        <f t="shared" si="42"/>
        <v>2511.0662583518929</v>
      </c>
      <c r="DY37" s="21">
        <v>1178</v>
      </c>
      <c r="DZ37" s="21">
        <f>DY37-D37</f>
        <v>1.999999999998181E-2</v>
      </c>
      <c r="EA37" s="50">
        <f t="shared" si="43"/>
        <v>3.2954128440366972</v>
      </c>
      <c r="EB37" s="50">
        <f t="shared" si="44"/>
        <v>3.0492359932088284</v>
      </c>
      <c r="EC37" s="51">
        <f t="shared" si="45"/>
        <v>3881.9963302752294</v>
      </c>
      <c r="ED37" s="21">
        <v>3592</v>
      </c>
      <c r="EE37" s="21">
        <v>0</v>
      </c>
      <c r="EF37" s="21">
        <v>0</v>
      </c>
      <c r="EG37" s="52">
        <f t="shared" si="46"/>
        <v>-289.99633027522941</v>
      </c>
      <c r="EH37" s="47"/>
      <c r="EI37" s="21"/>
      <c r="EJ37" s="52"/>
      <c r="EK37" s="47">
        <f>DV37/0.15</f>
        <v>0</v>
      </c>
      <c r="EL37" s="47">
        <f>DR37-EK37</f>
        <v>1090</v>
      </c>
      <c r="EM37" s="47">
        <f>DT37/EL37</f>
        <v>0</v>
      </c>
      <c r="EN37" s="47">
        <v>2</v>
      </c>
      <c r="EO37" s="52">
        <f>EK37*1.15+EL37*(1+EN37)</f>
        <v>3270</v>
      </c>
      <c r="EP37" s="52">
        <f>EC37-EO37</f>
        <v>611.99633027522941</v>
      </c>
      <c r="EQ37" s="53">
        <f>EP37/EC37</f>
        <v>0.15764989922899786</v>
      </c>
      <c r="ER37" s="47"/>
      <c r="ES37" s="54">
        <f>DQ37-ED37</f>
        <v>0</v>
      </c>
      <c r="ET37" s="52">
        <f>EG37+ES37</f>
        <v>-289.99633027522941</v>
      </c>
      <c r="EU37" s="81" t="s">
        <v>159</v>
      </c>
    </row>
    <row r="38" spans="1:151" ht="20.100000000000001" customHeight="1" x14ac:dyDescent="0.25">
      <c r="A38" s="29" t="s">
        <v>161</v>
      </c>
      <c r="B38" s="11" t="s">
        <v>162</v>
      </c>
      <c r="C38" s="12">
        <v>2736.46</v>
      </c>
      <c r="D38" s="12">
        <f t="shared" si="0"/>
        <v>2736.46</v>
      </c>
      <c r="E38" s="12">
        <v>2736.46</v>
      </c>
      <c r="F38" s="12"/>
      <c r="G38" s="12">
        <v>1670.25</v>
      </c>
      <c r="H38" s="12">
        <v>54</v>
      </c>
      <c r="I38" s="32">
        <f t="shared" si="1"/>
        <v>1670.25</v>
      </c>
      <c r="J38" s="11"/>
      <c r="K38" s="80"/>
      <c r="L38" s="80"/>
      <c r="M38" s="80"/>
      <c r="N38" s="80"/>
      <c r="O38" s="80"/>
      <c r="P38" s="80">
        <v>45</v>
      </c>
      <c r="Q38" s="80"/>
      <c r="R38" s="80">
        <v>6</v>
      </c>
      <c r="S38" s="80"/>
      <c r="T38" s="80"/>
      <c r="U38" s="80"/>
      <c r="V38" s="80"/>
      <c r="W38" s="80"/>
      <c r="X38" s="80"/>
      <c r="Y38" s="80">
        <v>3</v>
      </c>
      <c r="Z38" s="13"/>
      <c r="AA38" s="13"/>
      <c r="AB38" s="13"/>
      <c r="AC38" s="13"/>
      <c r="AD38" s="72">
        <v>1670.25</v>
      </c>
      <c r="AE38" s="13">
        <f t="shared" si="17"/>
        <v>3089.9625000000001</v>
      </c>
      <c r="AF38" s="74">
        <f t="shared" si="18"/>
        <v>1066.21</v>
      </c>
      <c r="AG38" s="74">
        <f t="shared" si="19"/>
        <v>159.9315</v>
      </c>
      <c r="AH38" s="74">
        <f t="shared" si="20"/>
        <v>5986.3539999999994</v>
      </c>
      <c r="AI38" s="13"/>
      <c r="AJ38" s="12">
        <v>2736.46</v>
      </c>
      <c r="AK38" s="12">
        <f t="shared" si="21"/>
        <v>2288.6460000000006</v>
      </c>
      <c r="AL38" s="76">
        <f t="shared" si="22"/>
        <v>0.27657353474320251</v>
      </c>
      <c r="AM38" s="72">
        <v>1670.25</v>
      </c>
      <c r="AN38" s="13"/>
      <c r="AO38" s="13"/>
      <c r="AP38" s="13"/>
      <c r="AQ38" s="13"/>
      <c r="AR38" s="13"/>
      <c r="AS38" s="13"/>
      <c r="AT38" s="13"/>
      <c r="AU38" s="13"/>
      <c r="AV38" s="13"/>
      <c r="AW38" s="13">
        <v>8275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43" t="s">
        <v>707</v>
      </c>
      <c r="CJ38" s="43" t="s">
        <v>708</v>
      </c>
      <c r="CK38" s="43" t="s">
        <v>709</v>
      </c>
      <c r="CL38" s="43" t="s">
        <v>710</v>
      </c>
      <c r="CM38" s="43" t="s">
        <v>373</v>
      </c>
      <c r="CN38" s="43" t="s">
        <v>711</v>
      </c>
      <c r="CO38" s="43" t="s">
        <v>712</v>
      </c>
      <c r="CP38" s="43" t="s">
        <v>713</v>
      </c>
      <c r="CQ38" s="43" t="s">
        <v>714</v>
      </c>
      <c r="CR38" s="43" t="s">
        <v>715</v>
      </c>
      <c r="CS38" s="43" t="s">
        <v>716</v>
      </c>
      <c r="CT38" s="43" t="s">
        <v>717</v>
      </c>
      <c r="CU38" s="43" t="s">
        <v>718</v>
      </c>
      <c r="CV38" s="44">
        <v>8275</v>
      </c>
      <c r="CW38" s="44">
        <v>2899.6</v>
      </c>
      <c r="CX38" s="44">
        <v>5375.4</v>
      </c>
      <c r="CY38" s="43" t="s">
        <v>719</v>
      </c>
      <c r="CZ38" s="43" t="s">
        <v>720</v>
      </c>
      <c r="DA38" s="43" t="s">
        <v>298</v>
      </c>
      <c r="DB38" s="43" t="s">
        <v>299</v>
      </c>
      <c r="DC38" s="43" t="s">
        <v>263</v>
      </c>
      <c r="DD38" s="43" t="s">
        <v>721</v>
      </c>
      <c r="DE38" s="43" t="s">
        <v>721</v>
      </c>
      <c r="DF38" s="43" t="s">
        <v>263</v>
      </c>
      <c r="DG38" s="43" t="s">
        <v>722</v>
      </c>
      <c r="DH38" s="43" t="s">
        <v>274</v>
      </c>
      <c r="DI38" s="43" t="s">
        <v>263</v>
      </c>
      <c r="DJ38" s="43" t="s">
        <v>263</v>
      </c>
      <c r="DK38" s="45">
        <v>0</v>
      </c>
      <c r="DL38" s="43" t="s">
        <v>263</v>
      </c>
      <c r="DM38" s="43" t="s">
        <v>281</v>
      </c>
      <c r="DN38" s="43" t="s">
        <v>1222</v>
      </c>
      <c r="DO38" s="46" t="s">
        <v>161</v>
      </c>
      <c r="DP38" s="47" t="s">
        <v>162</v>
      </c>
      <c r="DQ38" s="48">
        <v>8275</v>
      </c>
      <c r="DR38" s="48">
        <v>2900</v>
      </c>
      <c r="DS38" s="49">
        <f>DR38*DQ39/DQ38</f>
        <v>482.22356495468279</v>
      </c>
      <c r="DT38" s="47"/>
      <c r="DU38" s="49">
        <f t="shared" si="40"/>
        <v>0</v>
      </c>
      <c r="DV38" s="47"/>
      <c r="DW38" s="49">
        <f t="shared" si="41"/>
        <v>2900</v>
      </c>
      <c r="DX38" s="49">
        <f t="shared" si="42"/>
        <v>482.22356495468279</v>
      </c>
      <c r="DY38" s="21">
        <v>2736</v>
      </c>
      <c r="DZ38" s="21">
        <f>DY38-D38</f>
        <v>-0.46000000000003638</v>
      </c>
      <c r="EA38" s="50">
        <f t="shared" si="43"/>
        <v>2.853448275862069</v>
      </c>
      <c r="EB38" s="50">
        <f t="shared" si="44"/>
        <v>3.0244883040935671</v>
      </c>
      <c r="EC38" s="51">
        <f t="shared" si="45"/>
        <v>7807.0344827586205</v>
      </c>
      <c r="ED38" s="21">
        <v>8275</v>
      </c>
      <c r="EE38" s="21">
        <v>0</v>
      </c>
      <c r="EF38" s="21">
        <v>500</v>
      </c>
      <c r="EG38" s="52">
        <f t="shared" si="46"/>
        <v>467.96551724137953</v>
      </c>
      <c r="EH38" s="47"/>
      <c r="EI38" s="21"/>
      <c r="EJ38" s="52"/>
      <c r="EK38" s="47">
        <f>DV38/0.15</f>
        <v>0</v>
      </c>
      <c r="EL38" s="47">
        <f>DR38-EK38</f>
        <v>2900</v>
      </c>
      <c r="EM38" s="47">
        <f>DT38/EL38</f>
        <v>0</v>
      </c>
      <c r="EN38" s="47">
        <v>2</v>
      </c>
      <c r="EO38" s="52">
        <f>EK38*1.15+EL38*(1+EN38)</f>
        <v>8700</v>
      </c>
      <c r="EP38" s="52">
        <f>EC38-EO38</f>
        <v>-892.96551724137953</v>
      </c>
      <c r="EQ38" s="53">
        <f>EP38/EC38</f>
        <v>-0.11437960460062546</v>
      </c>
      <c r="ER38" s="47"/>
      <c r="ES38" s="54">
        <f>DQ38-ED38</f>
        <v>0</v>
      </c>
      <c r="ET38" s="52">
        <f>EG38+ES38</f>
        <v>467.96551724137953</v>
      </c>
      <c r="EU38" s="81" t="s">
        <v>161</v>
      </c>
    </row>
    <row r="39" spans="1:151" ht="20.100000000000001" customHeight="1" x14ac:dyDescent="0.25">
      <c r="A39" s="29" t="s">
        <v>163</v>
      </c>
      <c r="B39" s="11" t="s">
        <v>164</v>
      </c>
      <c r="C39" s="12">
        <v>744.05</v>
      </c>
      <c r="D39" s="12">
        <f t="shared" si="0"/>
        <v>744.05</v>
      </c>
      <c r="E39" s="12">
        <v>744.05</v>
      </c>
      <c r="F39" s="12"/>
      <c r="G39" s="12">
        <v>395.48</v>
      </c>
      <c r="H39" s="12">
        <v>13.5</v>
      </c>
      <c r="I39" s="32">
        <f t="shared" si="1"/>
        <v>395.48</v>
      </c>
      <c r="J39" s="11"/>
      <c r="K39" s="80"/>
      <c r="L39" s="80"/>
      <c r="M39" s="80"/>
      <c r="N39" s="80">
        <v>7</v>
      </c>
      <c r="O39" s="80"/>
      <c r="P39" s="80">
        <v>6.5</v>
      </c>
      <c r="Q39" s="80"/>
      <c r="R39" s="80"/>
      <c r="S39" s="80"/>
      <c r="T39" s="80"/>
      <c r="U39" s="80"/>
      <c r="V39" s="80"/>
      <c r="W39" s="80"/>
      <c r="X39" s="80"/>
      <c r="Y39" s="80"/>
      <c r="Z39" s="13"/>
      <c r="AA39" s="13"/>
      <c r="AB39" s="13"/>
      <c r="AC39" s="13"/>
      <c r="AD39" s="72">
        <v>395.48</v>
      </c>
      <c r="AE39" s="13">
        <f t="shared" si="17"/>
        <v>731.63800000000003</v>
      </c>
      <c r="AF39" s="74">
        <f t="shared" si="18"/>
        <v>348.56999999999994</v>
      </c>
      <c r="AG39" s="74">
        <f t="shared" si="19"/>
        <v>52.285499999999992</v>
      </c>
      <c r="AH39" s="74">
        <f t="shared" si="20"/>
        <v>1527.9734999999998</v>
      </c>
      <c r="AI39" s="13"/>
      <c r="AJ39" s="12">
        <v>744.05</v>
      </c>
      <c r="AK39" s="12">
        <f t="shared" si="21"/>
        <v>-150.97349999999983</v>
      </c>
      <c r="AL39" s="76">
        <f t="shared" si="22"/>
        <v>-0.10963943355119814</v>
      </c>
      <c r="AM39" s="72">
        <v>395.48</v>
      </c>
      <c r="AN39" s="13"/>
      <c r="AO39" s="13"/>
      <c r="AP39" s="13"/>
      <c r="AQ39" s="13"/>
      <c r="AR39" s="13"/>
      <c r="AS39" s="13"/>
      <c r="AT39" s="13"/>
      <c r="AU39" s="13"/>
      <c r="AV39" s="13"/>
      <c r="AW39" s="13">
        <v>1377</v>
      </c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43" t="s">
        <v>723</v>
      </c>
      <c r="CJ39" s="43" t="s">
        <v>430</v>
      </c>
      <c r="CK39" s="43" t="s">
        <v>724</v>
      </c>
      <c r="CL39" s="43" t="s">
        <v>725</v>
      </c>
      <c r="CM39" s="43" t="s">
        <v>276</v>
      </c>
      <c r="CN39" s="43" t="s">
        <v>381</v>
      </c>
      <c r="CO39" s="43" t="s">
        <v>382</v>
      </c>
      <c r="CP39" s="43" t="s">
        <v>263</v>
      </c>
      <c r="CQ39" s="43" t="s">
        <v>263</v>
      </c>
      <c r="CR39" s="43" t="s">
        <v>384</v>
      </c>
      <c r="CS39" s="43" t="s">
        <v>726</v>
      </c>
      <c r="CT39" s="43" t="s">
        <v>702</v>
      </c>
      <c r="CU39" s="43" t="s">
        <v>718</v>
      </c>
      <c r="CV39" s="44">
        <v>1376.5</v>
      </c>
      <c r="CW39" s="44">
        <v>603.66</v>
      </c>
      <c r="CX39" s="44">
        <v>0</v>
      </c>
      <c r="CY39" s="43" t="s">
        <v>727</v>
      </c>
      <c r="CZ39" s="43" t="s">
        <v>728</v>
      </c>
      <c r="DA39" s="43" t="s">
        <v>270</v>
      </c>
      <c r="DB39" s="43" t="s">
        <v>263</v>
      </c>
      <c r="DC39" s="43" t="s">
        <v>263</v>
      </c>
      <c r="DD39" s="43" t="s">
        <v>324</v>
      </c>
      <c r="DE39" s="43" t="s">
        <v>326</v>
      </c>
      <c r="DF39" s="43" t="s">
        <v>263</v>
      </c>
      <c r="DG39" s="43" t="s">
        <v>729</v>
      </c>
      <c r="DH39" s="43" t="s">
        <v>274</v>
      </c>
      <c r="DI39" s="43" t="s">
        <v>263</v>
      </c>
      <c r="DJ39" s="43" t="s">
        <v>263</v>
      </c>
      <c r="DK39" s="45">
        <v>0</v>
      </c>
      <c r="DL39" s="43" t="s">
        <v>263</v>
      </c>
      <c r="DM39" s="43" t="s">
        <v>281</v>
      </c>
      <c r="DN39" s="43" t="s">
        <v>1222</v>
      </c>
      <c r="DO39" s="46" t="s">
        <v>163</v>
      </c>
      <c r="DP39" s="47" t="s">
        <v>164</v>
      </c>
      <c r="DQ39" s="48">
        <v>1376</v>
      </c>
      <c r="DR39" s="47">
        <v>604</v>
      </c>
      <c r="DS39" s="49">
        <f>DR39*DQ40/DQ39</f>
        <v>5179.6511627906975</v>
      </c>
      <c r="DT39" s="47"/>
      <c r="DU39" s="49">
        <f t="shared" si="40"/>
        <v>0</v>
      </c>
      <c r="DV39" s="47"/>
      <c r="DW39" s="49">
        <f t="shared" si="41"/>
        <v>604</v>
      </c>
      <c r="DX39" s="49">
        <f t="shared" si="42"/>
        <v>5179.6511627906975</v>
      </c>
      <c r="DY39" s="21">
        <v>744</v>
      </c>
      <c r="DZ39" s="21">
        <f>DY39-D39</f>
        <v>-4.9999999999954525E-2</v>
      </c>
      <c r="EA39" s="50">
        <f t="shared" si="43"/>
        <v>2.2781456953642385</v>
      </c>
      <c r="EB39" s="50">
        <f t="shared" si="44"/>
        <v>1.8508064516129032</v>
      </c>
      <c r="EC39" s="51">
        <f t="shared" si="45"/>
        <v>1694.9403973509934</v>
      </c>
      <c r="ED39" s="21">
        <v>1377</v>
      </c>
      <c r="EE39" s="21">
        <v>0</v>
      </c>
      <c r="EF39" s="21">
        <v>0</v>
      </c>
      <c r="EG39" s="52">
        <f t="shared" si="46"/>
        <v>-317.94039735099341</v>
      </c>
      <c r="EH39" s="47"/>
      <c r="EI39" s="47"/>
      <c r="EJ39" s="21"/>
      <c r="EK39" s="47">
        <f>DV39/0.15</f>
        <v>0</v>
      </c>
      <c r="EL39" s="47">
        <f>DR39-EK39</f>
        <v>604</v>
      </c>
      <c r="EM39" s="47">
        <f>DT39/EL39</f>
        <v>0</v>
      </c>
      <c r="EN39" s="47">
        <v>2</v>
      </c>
      <c r="EO39" s="52">
        <f>EK39*1.15+EL39*(1+EN39)</f>
        <v>1812</v>
      </c>
      <c r="EP39" s="52">
        <f>EC39-EO39</f>
        <v>-117.05960264900659</v>
      </c>
      <c r="EQ39" s="53">
        <f>EP39/EC39</f>
        <v>-6.9064141035258791E-2</v>
      </c>
      <c r="ER39" s="47"/>
      <c r="ES39" s="54">
        <f>DQ39-ED39</f>
        <v>-1</v>
      </c>
      <c r="ET39" s="52">
        <f>EG39+ES39</f>
        <v>-318.94039735099341</v>
      </c>
      <c r="EU39" s="81" t="s">
        <v>163</v>
      </c>
    </row>
    <row r="40" spans="1:151" ht="20.100000000000001" customHeight="1" x14ac:dyDescent="0.25">
      <c r="A40" s="29" t="s">
        <v>165</v>
      </c>
      <c r="B40" s="11" t="s">
        <v>166</v>
      </c>
      <c r="C40" s="12">
        <v>5780.84</v>
      </c>
      <c r="D40" s="12">
        <f t="shared" si="0"/>
        <v>5780.84</v>
      </c>
      <c r="E40" s="12">
        <v>5780.84</v>
      </c>
      <c r="F40" s="12"/>
      <c r="G40" s="12">
        <v>2047.88</v>
      </c>
      <c r="H40" s="12">
        <v>72</v>
      </c>
      <c r="I40" s="32">
        <f t="shared" si="1"/>
        <v>2047.88</v>
      </c>
      <c r="J40" s="11"/>
      <c r="K40" s="80">
        <v>62</v>
      </c>
      <c r="L40" s="80"/>
      <c r="M40" s="80">
        <v>1.75</v>
      </c>
      <c r="N40" s="80"/>
      <c r="O40" s="80">
        <v>0.75</v>
      </c>
      <c r="P40" s="80">
        <v>2</v>
      </c>
      <c r="Q40" s="80"/>
      <c r="R40" s="80">
        <v>5.5</v>
      </c>
      <c r="S40" s="80"/>
      <c r="T40" s="80"/>
      <c r="U40" s="80"/>
      <c r="V40" s="80"/>
      <c r="W40" s="80"/>
      <c r="X40" s="80"/>
      <c r="Y40" s="80"/>
      <c r="Z40" s="13"/>
      <c r="AA40" s="13"/>
      <c r="AB40" s="13"/>
      <c r="AC40" s="13"/>
      <c r="AD40" s="72">
        <v>2047.88</v>
      </c>
      <c r="AE40" s="13">
        <f t="shared" si="17"/>
        <v>3788.5780000000004</v>
      </c>
      <c r="AF40" s="74">
        <f t="shared" si="18"/>
        <v>3732.96</v>
      </c>
      <c r="AG40" s="74">
        <f t="shared" si="19"/>
        <v>559.94399999999996</v>
      </c>
      <c r="AH40" s="74">
        <f t="shared" si="20"/>
        <v>10129.362000000001</v>
      </c>
      <c r="AI40" s="13"/>
      <c r="AJ40" s="12">
        <v>5780.84</v>
      </c>
      <c r="AK40" s="12">
        <f t="shared" si="21"/>
        <v>1670.637999999999</v>
      </c>
      <c r="AL40" s="76">
        <f t="shared" si="22"/>
        <v>0.14157949152542365</v>
      </c>
      <c r="AM40" s="72">
        <v>2047.88</v>
      </c>
      <c r="AN40" s="13"/>
      <c r="AO40" s="13"/>
      <c r="AP40" s="13"/>
      <c r="AQ40" s="13"/>
      <c r="AR40" s="13"/>
      <c r="AS40" s="13"/>
      <c r="AT40" s="13"/>
      <c r="AU40" s="13"/>
      <c r="AV40" s="13"/>
      <c r="AW40" s="13">
        <v>11800</v>
      </c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43" t="s">
        <v>730</v>
      </c>
      <c r="CJ40" s="43" t="s">
        <v>731</v>
      </c>
      <c r="CK40" s="43" t="s">
        <v>732</v>
      </c>
      <c r="CL40" s="43" t="s">
        <v>733</v>
      </c>
      <c r="CM40" s="43" t="s">
        <v>373</v>
      </c>
      <c r="CN40" s="43" t="s">
        <v>734</v>
      </c>
      <c r="CO40" s="43" t="s">
        <v>735</v>
      </c>
      <c r="CP40" s="43" t="s">
        <v>736</v>
      </c>
      <c r="CQ40" s="43" t="s">
        <v>737</v>
      </c>
      <c r="CR40" s="43" t="s">
        <v>738</v>
      </c>
      <c r="CS40" s="43" t="s">
        <v>343</v>
      </c>
      <c r="CT40" s="43" t="s">
        <v>739</v>
      </c>
      <c r="CU40" s="43" t="s">
        <v>740</v>
      </c>
      <c r="CV40" s="44">
        <v>11800</v>
      </c>
      <c r="CW40" s="44">
        <v>5865</v>
      </c>
      <c r="CX40" s="44">
        <v>0</v>
      </c>
      <c r="CY40" s="43" t="s">
        <v>263</v>
      </c>
      <c r="CZ40" s="43" t="s">
        <v>741</v>
      </c>
      <c r="DA40" s="43" t="s">
        <v>270</v>
      </c>
      <c r="DB40" s="43" t="s">
        <v>742</v>
      </c>
      <c r="DC40" s="43" t="s">
        <v>263</v>
      </c>
      <c r="DD40" s="43" t="s">
        <v>338</v>
      </c>
      <c r="DE40" s="43" t="s">
        <v>272</v>
      </c>
      <c r="DF40" s="43" t="s">
        <v>263</v>
      </c>
      <c r="DG40" s="43" t="s">
        <v>743</v>
      </c>
      <c r="DH40" s="43" t="s">
        <v>389</v>
      </c>
      <c r="DI40" s="43" t="s">
        <v>274</v>
      </c>
      <c r="DJ40" s="43" t="s">
        <v>263</v>
      </c>
      <c r="DK40" s="45">
        <v>0</v>
      </c>
      <c r="DL40" s="43" t="s">
        <v>263</v>
      </c>
      <c r="DM40" s="43" t="s">
        <v>275</v>
      </c>
      <c r="DN40" s="43" t="s">
        <v>1222</v>
      </c>
      <c r="DO40" s="46" t="s">
        <v>165</v>
      </c>
      <c r="DP40" s="47" t="s">
        <v>166</v>
      </c>
      <c r="DQ40" s="48">
        <v>11800</v>
      </c>
      <c r="DR40" s="48">
        <v>5781</v>
      </c>
      <c r="DS40" s="49">
        <f>DT40/1.25</f>
        <v>0</v>
      </c>
      <c r="DT40" s="48"/>
      <c r="DU40" s="49">
        <f t="shared" si="40"/>
        <v>0</v>
      </c>
      <c r="DV40" s="47"/>
      <c r="DW40" s="49">
        <f t="shared" si="41"/>
        <v>5781</v>
      </c>
      <c r="DX40" s="49">
        <f t="shared" si="42"/>
        <v>0</v>
      </c>
      <c r="DY40" s="21">
        <v>5781</v>
      </c>
      <c r="DZ40" s="21">
        <f>DY40-D40</f>
        <v>0.15999999999985448</v>
      </c>
      <c r="EA40" s="50">
        <f t="shared" si="43"/>
        <v>2.0411693478636912</v>
      </c>
      <c r="EB40" s="50">
        <f t="shared" si="44"/>
        <v>2.0411693478636912</v>
      </c>
      <c r="EC40" s="51">
        <f t="shared" si="45"/>
        <v>11800</v>
      </c>
      <c r="ED40" s="21">
        <v>11800</v>
      </c>
      <c r="EE40" s="21">
        <v>0</v>
      </c>
      <c r="EF40" s="21">
        <v>0</v>
      </c>
      <c r="EG40" s="52">
        <f t="shared" si="46"/>
        <v>0</v>
      </c>
      <c r="EH40" s="47"/>
      <c r="EI40" s="21"/>
      <c r="EJ40" s="52"/>
      <c r="EK40" s="47">
        <f>DV40/0.15</f>
        <v>0</v>
      </c>
      <c r="EL40" s="47">
        <f>DR40-EK40</f>
        <v>5781</v>
      </c>
      <c r="EM40" s="47">
        <f>DT40/EL40</f>
        <v>0</v>
      </c>
      <c r="EN40" s="47">
        <v>2</v>
      </c>
      <c r="EO40" s="52">
        <f>EK40*1.15+EL40*(1+EN40)</f>
        <v>17343</v>
      </c>
      <c r="EP40" s="52">
        <f>EC40-EO40</f>
        <v>-5543</v>
      </c>
      <c r="EQ40" s="53">
        <f>EP40/EC40</f>
        <v>-0.46974576271186441</v>
      </c>
      <c r="ER40" s="47"/>
      <c r="ES40" s="54">
        <f>DQ40-ED40</f>
        <v>0</v>
      </c>
      <c r="ET40" s="52">
        <f>EG40+ES40</f>
        <v>0</v>
      </c>
      <c r="EU40" s="81" t="s">
        <v>165</v>
      </c>
    </row>
    <row r="41" spans="1:151" ht="20.100000000000001" customHeight="1" x14ac:dyDescent="0.25">
      <c r="A41" s="29" t="s">
        <v>167</v>
      </c>
      <c r="B41" s="11" t="s">
        <v>168</v>
      </c>
      <c r="C41" s="12">
        <v>1752.67</v>
      </c>
      <c r="D41" s="12">
        <f t="shared" si="0"/>
        <v>1752.67</v>
      </c>
      <c r="E41" s="12">
        <v>1752.67</v>
      </c>
      <c r="F41" s="12"/>
      <c r="G41" s="12">
        <v>1075.75</v>
      </c>
      <c r="H41" s="12">
        <v>39.5</v>
      </c>
      <c r="I41" s="32">
        <f t="shared" si="1"/>
        <v>1075.75</v>
      </c>
      <c r="J41" s="11"/>
      <c r="K41" s="80">
        <v>1</v>
      </c>
      <c r="L41" s="80"/>
      <c r="M41" s="80">
        <v>0.5</v>
      </c>
      <c r="N41" s="80">
        <v>30.5</v>
      </c>
      <c r="O41" s="80">
        <v>7.5</v>
      </c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13"/>
      <c r="AA41" s="13"/>
      <c r="AB41" s="13"/>
      <c r="AC41" s="13"/>
      <c r="AD41" s="72">
        <v>1075.75</v>
      </c>
      <c r="AE41" s="13">
        <f t="shared" si="17"/>
        <v>1990.1375</v>
      </c>
      <c r="AF41" s="74">
        <f t="shared" si="18"/>
        <v>676.92000000000007</v>
      </c>
      <c r="AG41" s="74">
        <f t="shared" si="19"/>
        <v>101.53800000000001</v>
      </c>
      <c r="AH41" s="74">
        <f t="shared" si="20"/>
        <v>3844.3454999999999</v>
      </c>
      <c r="AI41" s="13"/>
      <c r="AJ41" s="12">
        <v>1752.67</v>
      </c>
      <c r="AK41" s="12">
        <f t="shared" si="21"/>
        <v>151.6545000000001</v>
      </c>
      <c r="AL41" s="76">
        <f t="shared" si="22"/>
        <v>3.79515765765766E-2</v>
      </c>
      <c r="AM41" s="72">
        <v>1075.75</v>
      </c>
      <c r="AN41" s="13"/>
      <c r="AO41" s="13"/>
      <c r="AP41" s="13"/>
      <c r="AQ41" s="13"/>
      <c r="AR41" s="13"/>
      <c r="AS41" s="13"/>
      <c r="AT41" s="13"/>
      <c r="AU41" s="13"/>
      <c r="AV41" s="13"/>
      <c r="AW41" s="13">
        <v>3996</v>
      </c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43" t="s">
        <v>744</v>
      </c>
      <c r="CJ41" s="43" t="s">
        <v>291</v>
      </c>
      <c r="CK41" s="43" t="s">
        <v>263</v>
      </c>
      <c r="CL41" s="43" t="s">
        <v>168</v>
      </c>
      <c r="CM41" s="43" t="s">
        <v>261</v>
      </c>
      <c r="CN41" s="43" t="s">
        <v>745</v>
      </c>
      <c r="CO41" s="43" t="s">
        <v>353</v>
      </c>
      <c r="CP41" s="43" t="s">
        <v>263</v>
      </c>
      <c r="CQ41" s="43" t="s">
        <v>746</v>
      </c>
      <c r="CR41" s="43" t="s">
        <v>747</v>
      </c>
      <c r="CS41" s="43" t="s">
        <v>378</v>
      </c>
      <c r="CT41" s="43" t="s">
        <v>739</v>
      </c>
      <c r="CU41" s="43" t="s">
        <v>748</v>
      </c>
      <c r="CV41" s="44">
        <v>2500</v>
      </c>
      <c r="CW41" s="44">
        <v>840</v>
      </c>
      <c r="CX41" s="44">
        <v>0</v>
      </c>
      <c r="CY41" s="43" t="s">
        <v>263</v>
      </c>
      <c r="CZ41" s="43" t="s">
        <v>749</v>
      </c>
      <c r="DA41" s="43" t="s">
        <v>290</v>
      </c>
      <c r="DB41" s="43" t="s">
        <v>409</v>
      </c>
      <c r="DC41" s="43" t="s">
        <v>263</v>
      </c>
      <c r="DD41" s="43" t="s">
        <v>263</v>
      </c>
      <c r="DE41" s="43" t="s">
        <v>263</v>
      </c>
      <c r="DF41" s="43" t="s">
        <v>263</v>
      </c>
      <c r="DG41" s="43" t="s">
        <v>750</v>
      </c>
      <c r="DH41" s="43" t="s">
        <v>263</v>
      </c>
      <c r="DI41" s="43" t="s">
        <v>263</v>
      </c>
      <c r="DJ41" s="43" t="s">
        <v>274</v>
      </c>
      <c r="DK41" s="45">
        <v>0</v>
      </c>
      <c r="DL41" s="43" t="s">
        <v>263</v>
      </c>
      <c r="DM41" s="43" t="s">
        <v>281</v>
      </c>
      <c r="DN41" s="43" t="s">
        <v>1222</v>
      </c>
      <c r="DO41" s="46" t="s">
        <v>167</v>
      </c>
      <c r="DP41" s="47" t="s">
        <v>168</v>
      </c>
      <c r="DQ41" s="48">
        <v>6000</v>
      </c>
      <c r="DR41" s="48">
        <v>2660</v>
      </c>
      <c r="DS41" s="49">
        <f>DT41/1.25</f>
        <v>0</v>
      </c>
      <c r="DT41" s="48"/>
      <c r="DU41" s="49">
        <f t="shared" si="40"/>
        <v>0</v>
      </c>
      <c r="DV41" s="47"/>
      <c r="DW41" s="49">
        <f t="shared" si="41"/>
        <v>2660</v>
      </c>
      <c r="DX41" s="49">
        <f t="shared" si="42"/>
        <v>0</v>
      </c>
      <c r="DY41" s="21">
        <v>1753</v>
      </c>
      <c r="DZ41" s="21">
        <f>DY41-D41</f>
        <v>0.32999999999992724</v>
      </c>
      <c r="EA41" s="50">
        <f t="shared" si="43"/>
        <v>2.255639097744361</v>
      </c>
      <c r="EB41" s="50">
        <f t="shared" si="44"/>
        <v>2.2795208214489446</v>
      </c>
      <c r="EC41" s="51">
        <f t="shared" si="45"/>
        <v>3954.1353383458645</v>
      </c>
      <c r="ED41" s="21">
        <v>3996</v>
      </c>
      <c r="EE41" s="21">
        <v>0</v>
      </c>
      <c r="EF41" s="21">
        <v>0</v>
      </c>
      <c r="EG41" s="52">
        <f t="shared" si="46"/>
        <v>41.864661654135489</v>
      </c>
      <c r="EH41" s="47"/>
      <c r="EI41" s="21"/>
      <c r="EJ41" s="52"/>
      <c r="EK41" s="47"/>
      <c r="EL41" s="47"/>
      <c r="EM41" s="47"/>
      <c r="EN41" s="47"/>
      <c r="EO41" s="52"/>
      <c r="EP41" s="52"/>
      <c r="EQ41" s="53"/>
      <c r="ER41" s="47"/>
      <c r="ES41" s="54"/>
      <c r="ET41" s="52"/>
      <c r="EU41" s="81" t="s">
        <v>167</v>
      </c>
    </row>
    <row r="42" spans="1:151" ht="20.100000000000001" customHeight="1" x14ac:dyDescent="0.25">
      <c r="A42" s="29" t="s">
        <v>62</v>
      </c>
      <c r="B42" s="11" t="s">
        <v>63</v>
      </c>
      <c r="C42" s="12">
        <v>849.18</v>
      </c>
      <c r="D42" s="12">
        <f t="shared" si="0"/>
        <v>849.18</v>
      </c>
      <c r="E42" s="12">
        <v>849.18</v>
      </c>
      <c r="F42" s="12"/>
      <c r="G42" s="12">
        <v>630.79</v>
      </c>
      <c r="H42" s="12">
        <v>21.25</v>
      </c>
      <c r="I42" s="32">
        <f t="shared" si="1"/>
        <v>630.79</v>
      </c>
      <c r="J42" s="11"/>
      <c r="K42" s="80"/>
      <c r="L42" s="80"/>
      <c r="M42" s="80">
        <v>1</v>
      </c>
      <c r="N42" s="80"/>
      <c r="O42" s="80">
        <v>2.25</v>
      </c>
      <c r="P42" s="80">
        <v>18</v>
      </c>
      <c r="Q42" s="80"/>
      <c r="R42" s="80"/>
      <c r="S42" s="80"/>
      <c r="T42" s="80"/>
      <c r="U42" s="80"/>
      <c r="V42" s="80"/>
      <c r="W42" s="80"/>
      <c r="X42" s="80"/>
      <c r="Y42" s="80"/>
      <c r="Z42" s="31" t="s">
        <v>62</v>
      </c>
      <c r="AA42" s="13" t="s">
        <v>63</v>
      </c>
      <c r="AB42" s="33">
        <v>15200</v>
      </c>
      <c r="AC42" s="33">
        <v>4500</v>
      </c>
      <c r="AD42" s="73">
        <v>630.79</v>
      </c>
      <c r="AE42" s="13">
        <f t="shared" si="17"/>
        <v>1166.9614999999999</v>
      </c>
      <c r="AF42" s="74">
        <f t="shared" si="18"/>
        <v>218.39</v>
      </c>
      <c r="AG42" s="74">
        <f t="shared" si="19"/>
        <v>32.758499999999998</v>
      </c>
      <c r="AH42" s="74">
        <f t="shared" si="20"/>
        <v>2048.8999999999996</v>
      </c>
      <c r="AI42" s="13"/>
      <c r="AJ42" s="12">
        <v>849.18</v>
      </c>
      <c r="AK42" s="12">
        <f t="shared" si="21"/>
        <v>1322.1000000000004</v>
      </c>
      <c r="AL42" s="76">
        <f t="shared" si="22"/>
        <v>0.39219816078315051</v>
      </c>
      <c r="AM42" s="73">
        <v>630.79</v>
      </c>
      <c r="AN42" s="35"/>
      <c r="AO42" s="34">
        <f>AP42/0.15</f>
        <v>0</v>
      </c>
      <c r="AP42" s="35"/>
      <c r="AQ42" s="34">
        <f>AJ42+AN42+AP42</f>
        <v>849.18</v>
      </c>
      <c r="AR42" s="34">
        <f>SUM(AM42:AP42)</f>
        <v>630.79</v>
      </c>
      <c r="AS42" s="19"/>
      <c r="AT42" s="36">
        <f>AB42/AC42</f>
        <v>3.3777777777777778</v>
      </c>
      <c r="AU42" s="37">
        <f>AW42/AJ42</f>
        <v>3.9697119574177444</v>
      </c>
      <c r="AV42" s="38">
        <f>AB42*AJ42/AC42</f>
        <v>2868.3413333333333</v>
      </c>
      <c r="AW42" s="19">
        <v>3371</v>
      </c>
      <c r="AX42" s="19"/>
      <c r="AY42" s="19">
        <v>0</v>
      </c>
      <c r="AZ42" s="19">
        <v>500</v>
      </c>
      <c r="BA42" s="13"/>
      <c r="BB42" s="13"/>
      <c r="BC42" s="39">
        <f>AW42-AV42</f>
        <v>502.6586666666667</v>
      </c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43" t="s">
        <v>751</v>
      </c>
      <c r="CJ42" s="43" t="s">
        <v>752</v>
      </c>
      <c r="CK42" s="43" t="s">
        <v>753</v>
      </c>
      <c r="CL42" s="43" t="s">
        <v>754</v>
      </c>
      <c r="CM42" s="43" t="s">
        <v>276</v>
      </c>
      <c r="CN42" s="43" t="s">
        <v>755</v>
      </c>
      <c r="CO42" s="43" t="s">
        <v>263</v>
      </c>
      <c r="CP42" s="43" t="s">
        <v>263</v>
      </c>
      <c r="CQ42" s="43" t="s">
        <v>756</v>
      </c>
      <c r="CR42" s="43" t="s">
        <v>757</v>
      </c>
      <c r="CS42" s="43" t="s">
        <v>758</v>
      </c>
      <c r="CT42" s="43" t="s">
        <v>759</v>
      </c>
      <c r="CU42" s="43" t="s">
        <v>760</v>
      </c>
      <c r="CV42" s="44">
        <v>15200</v>
      </c>
      <c r="CW42" s="44">
        <v>7893.71</v>
      </c>
      <c r="CX42" s="44">
        <v>0</v>
      </c>
      <c r="CY42" s="43" t="s">
        <v>761</v>
      </c>
      <c r="CZ42" s="43" t="s">
        <v>762</v>
      </c>
      <c r="DA42" s="43" t="s">
        <v>290</v>
      </c>
      <c r="DB42" s="43" t="s">
        <v>270</v>
      </c>
      <c r="DC42" s="43" t="s">
        <v>263</v>
      </c>
      <c r="DD42" s="43" t="s">
        <v>286</v>
      </c>
      <c r="DE42" s="43" t="s">
        <v>272</v>
      </c>
      <c r="DF42" s="43" t="s">
        <v>263</v>
      </c>
      <c r="DG42" s="43" t="s">
        <v>763</v>
      </c>
      <c r="DH42" s="43" t="s">
        <v>274</v>
      </c>
      <c r="DI42" s="43" t="s">
        <v>263</v>
      </c>
      <c r="DJ42" s="43" t="s">
        <v>263</v>
      </c>
      <c r="DK42" s="45">
        <v>0</v>
      </c>
      <c r="DL42" s="43" t="s">
        <v>263</v>
      </c>
      <c r="DM42" s="43" t="s">
        <v>281</v>
      </c>
      <c r="DN42" s="4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81" t="s">
        <v>62</v>
      </c>
    </row>
    <row r="43" spans="1:151" ht="20.100000000000001" customHeight="1" x14ac:dyDescent="0.25">
      <c r="A43" s="29" t="s">
        <v>64</v>
      </c>
      <c r="B43" s="11" t="s">
        <v>65</v>
      </c>
      <c r="C43" s="12">
        <v>149599.67000000001</v>
      </c>
      <c r="D43" s="12">
        <f t="shared" si="0"/>
        <v>149423.70000000001</v>
      </c>
      <c r="E43" s="12">
        <v>149423.70000000001</v>
      </c>
      <c r="F43" s="12">
        <v>175.97</v>
      </c>
      <c r="G43" s="12">
        <v>47658.16</v>
      </c>
      <c r="H43" s="12">
        <v>1119.75</v>
      </c>
      <c r="I43" s="32">
        <f t="shared" si="1"/>
        <v>47602.101009928701</v>
      </c>
      <c r="J43" s="11"/>
      <c r="K43" s="80">
        <v>336.5</v>
      </c>
      <c r="L43" s="80">
        <v>11.5</v>
      </c>
      <c r="M43" s="80">
        <v>79.75</v>
      </c>
      <c r="N43" s="80">
        <v>97</v>
      </c>
      <c r="O43" s="80">
        <v>92.5</v>
      </c>
      <c r="P43" s="80">
        <v>11.5</v>
      </c>
      <c r="Q43" s="80"/>
      <c r="R43" s="80">
        <v>136</v>
      </c>
      <c r="S43" s="80">
        <v>41</v>
      </c>
      <c r="T43" s="80">
        <v>4</v>
      </c>
      <c r="U43" s="80">
        <v>174</v>
      </c>
      <c r="V43" s="80">
        <v>132</v>
      </c>
      <c r="W43" s="80"/>
      <c r="X43" s="80"/>
      <c r="Y43" s="80"/>
      <c r="Z43" s="31" t="s">
        <v>64</v>
      </c>
      <c r="AA43" s="13" t="s">
        <v>65</v>
      </c>
      <c r="AB43" s="33">
        <v>352560</v>
      </c>
      <c r="AC43" s="33">
        <v>153950</v>
      </c>
      <c r="AD43" s="73">
        <v>47658.16</v>
      </c>
      <c r="AE43" s="13">
        <f t="shared" si="17"/>
        <v>88167.596000000005</v>
      </c>
      <c r="AF43" s="74">
        <f t="shared" si="18"/>
        <v>101941.51000000001</v>
      </c>
      <c r="AG43" s="74">
        <f t="shared" si="19"/>
        <v>15291.226500000001</v>
      </c>
      <c r="AH43" s="74">
        <f t="shared" si="20"/>
        <v>253058.49249999999</v>
      </c>
      <c r="AI43" s="13"/>
      <c r="AJ43" s="12">
        <v>149599.67000000001</v>
      </c>
      <c r="AK43" s="12">
        <f t="shared" si="21"/>
        <v>89078.507500000007</v>
      </c>
      <c r="AL43" s="76">
        <f t="shared" si="22"/>
        <v>0.26035917629487604</v>
      </c>
      <c r="AM43" s="73">
        <v>47602.101009928701</v>
      </c>
      <c r="AN43" s="35"/>
      <c r="AO43" s="34">
        <f>AP43/0.15</f>
        <v>0</v>
      </c>
      <c r="AP43" s="14"/>
      <c r="AQ43" s="34">
        <f>AJ43+AN43+AP43</f>
        <v>149599.67000000001</v>
      </c>
      <c r="AR43" s="34">
        <f>SUM(AM43:AP43)</f>
        <v>47602.101009928701</v>
      </c>
      <c r="AS43" s="19"/>
      <c r="AT43" s="36">
        <f>AB43/AC43</f>
        <v>2.2900941864241635</v>
      </c>
      <c r="AU43" s="37">
        <f>AW43/AJ43</f>
        <v>2.2870170769761722</v>
      </c>
      <c r="AV43" s="38">
        <f>AB43*AJ43/AC43</f>
        <v>342597.33455797337</v>
      </c>
      <c r="AW43" s="19">
        <v>342137</v>
      </c>
      <c r="AX43" s="19"/>
      <c r="AY43" s="19">
        <v>100</v>
      </c>
      <c r="AZ43" s="19">
        <v>0</v>
      </c>
      <c r="BA43" s="13"/>
      <c r="BB43" s="13"/>
      <c r="BC43" s="39">
        <f>AW43-AV43</f>
        <v>-460.33455797337228</v>
      </c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43" t="s">
        <v>764</v>
      </c>
      <c r="CJ43" s="43" t="s">
        <v>765</v>
      </c>
      <c r="CK43" s="43" t="s">
        <v>766</v>
      </c>
      <c r="CL43" s="43" t="s">
        <v>767</v>
      </c>
      <c r="CM43" s="43" t="s">
        <v>373</v>
      </c>
      <c r="CN43" s="43" t="s">
        <v>768</v>
      </c>
      <c r="CO43" s="43" t="s">
        <v>345</v>
      </c>
      <c r="CP43" s="43" t="s">
        <v>769</v>
      </c>
      <c r="CQ43" s="43" t="s">
        <v>770</v>
      </c>
      <c r="CR43" s="43" t="s">
        <v>346</v>
      </c>
      <c r="CS43" s="43" t="s">
        <v>12</v>
      </c>
      <c r="CT43" s="43" t="s">
        <v>468</v>
      </c>
      <c r="CU43" s="43" t="s">
        <v>771</v>
      </c>
      <c r="CV43" s="44">
        <v>273135.78999999998</v>
      </c>
      <c r="CW43" s="44">
        <v>103604</v>
      </c>
      <c r="CX43" s="44">
        <v>0</v>
      </c>
      <c r="CY43" s="43" t="s">
        <v>263</v>
      </c>
      <c r="CZ43" s="43" t="s">
        <v>772</v>
      </c>
      <c r="DA43" s="43" t="s">
        <v>270</v>
      </c>
      <c r="DB43" s="43" t="s">
        <v>773</v>
      </c>
      <c r="DC43" s="43" t="s">
        <v>263</v>
      </c>
      <c r="DD43" s="43" t="s">
        <v>286</v>
      </c>
      <c r="DE43" s="43" t="s">
        <v>774</v>
      </c>
      <c r="DF43" s="43" t="s">
        <v>775</v>
      </c>
      <c r="DG43" s="43" t="s">
        <v>776</v>
      </c>
      <c r="DH43" s="43" t="s">
        <v>274</v>
      </c>
      <c r="DI43" s="43" t="s">
        <v>263</v>
      </c>
      <c r="DJ43" s="43" t="s">
        <v>263</v>
      </c>
      <c r="DK43" s="45">
        <v>0</v>
      </c>
      <c r="DL43" s="43" t="s">
        <v>263</v>
      </c>
      <c r="DM43" s="43" t="s">
        <v>293</v>
      </c>
      <c r="DN43" s="4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81" t="s">
        <v>64</v>
      </c>
    </row>
    <row r="44" spans="1:151" ht="20.100000000000001" customHeight="1" x14ac:dyDescent="0.25">
      <c r="A44" s="29" t="s">
        <v>169</v>
      </c>
      <c r="B44" s="11" t="s">
        <v>170</v>
      </c>
      <c r="C44" s="12">
        <v>1388.3</v>
      </c>
      <c r="D44" s="12">
        <f t="shared" si="0"/>
        <v>1388.3</v>
      </c>
      <c r="E44" s="12">
        <v>1388.3</v>
      </c>
      <c r="F44" s="12"/>
      <c r="G44" s="12">
        <v>539.37</v>
      </c>
      <c r="H44" s="12">
        <v>19.5</v>
      </c>
      <c r="I44" s="32">
        <f t="shared" si="1"/>
        <v>539.37</v>
      </c>
      <c r="J44" s="11"/>
      <c r="K44" s="80">
        <v>16</v>
      </c>
      <c r="L44" s="80"/>
      <c r="M44" s="80"/>
      <c r="N44" s="80"/>
      <c r="O44" s="80">
        <v>2</v>
      </c>
      <c r="P44" s="80"/>
      <c r="Q44" s="80"/>
      <c r="R44" s="80">
        <v>1.5</v>
      </c>
      <c r="S44" s="80"/>
      <c r="T44" s="80"/>
      <c r="U44" s="80"/>
      <c r="V44" s="80"/>
      <c r="W44" s="80"/>
      <c r="X44" s="80"/>
      <c r="Y44" s="80"/>
      <c r="Z44" s="13"/>
      <c r="AA44" s="13"/>
      <c r="AB44" s="13"/>
      <c r="AC44" s="13"/>
      <c r="AD44" s="72">
        <v>539.37</v>
      </c>
      <c r="AE44" s="13">
        <f t="shared" si="17"/>
        <v>997.83450000000005</v>
      </c>
      <c r="AF44" s="74">
        <f t="shared" si="18"/>
        <v>848.93</v>
      </c>
      <c r="AG44" s="74">
        <f t="shared" si="19"/>
        <v>127.33949999999999</v>
      </c>
      <c r="AH44" s="74">
        <f t="shared" si="20"/>
        <v>2513.4740000000002</v>
      </c>
      <c r="AI44" s="13"/>
      <c r="AJ44" s="12">
        <v>1388.3</v>
      </c>
      <c r="AK44" s="12">
        <f t="shared" si="21"/>
        <v>-257.47400000000016</v>
      </c>
      <c r="AL44" s="76">
        <f t="shared" si="22"/>
        <v>-0.11412854609929085</v>
      </c>
      <c r="AM44" s="72">
        <v>539.37</v>
      </c>
      <c r="AN44" s="13"/>
      <c r="AO44" s="13"/>
      <c r="AP44" s="13"/>
      <c r="AQ44" s="13"/>
      <c r="AR44" s="13"/>
      <c r="AS44" s="13"/>
      <c r="AT44" s="13"/>
      <c r="AU44" s="13"/>
      <c r="AV44" s="13"/>
      <c r="AW44" s="13">
        <v>2256</v>
      </c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43" t="s">
        <v>777</v>
      </c>
      <c r="CJ44" s="43" t="s">
        <v>414</v>
      </c>
      <c r="CK44" s="43" t="s">
        <v>672</v>
      </c>
      <c r="CL44" s="43" t="s">
        <v>778</v>
      </c>
      <c r="CM44" s="43" t="s">
        <v>373</v>
      </c>
      <c r="CN44" s="43" t="s">
        <v>779</v>
      </c>
      <c r="CO44" s="43" t="s">
        <v>415</v>
      </c>
      <c r="CP44" s="43" t="s">
        <v>416</v>
      </c>
      <c r="CQ44" s="43" t="s">
        <v>417</v>
      </c>
      <c r="CR44" s="43" t="s">
        <v>780</v>
      </c>
      <c r="CS44" s="43" t="s">
        <v>781</v>
      </c>
      <c r="CT44" s="43" t="s">
        <v>782</v>
      </c>
      <c r="CU44" s="43" t="s">
        <v>429</v>
      </c>
      <c r="CV44" s="44">
        <v>2256</v>
      </c>
      <c r="CW44" s="44">
        <v>1174.3599999999999</v>
      </c>
      <c r="CX44" s="44">
        <v>0</v>
      </c>
      <c r="CY44" s="43" t="s">
        <v>263</v>
      </c>
      <c r="CZ44" s="43" t="s">
        <v>783</v>
      </c>
      <c r="DA44" s="43" t="s">
        <v>290</v>
      </c>
      <c r="DB44" s="43" t="s">
        <v>773</v>
      </c>
      <c r="DC44" s="43" t="s">
        <v>263</v>
      </c>
      <c r="DD44" s="43" t="s">
        <v>271</v>
      </c>
      <c r="DE44" s="43" t="s">
        <v>272</v>
      </c>
      <c r="DF44" s="43" t="s">
        <v>263</v>
      </c>
      <c r="DG44" s="43" t="s">
        <v>784</v>
      </c>
      <c r="DH44" s="43" t="s">
        <v>274</v>
      </c>
      <c r="DI44" s="43" t="s">
        <v>263</v>
      </c>
      <c r="DJ44" s="43" t="s">
        <v>263</v>
      </c>
      <c r="DK44" s="45">
        <v>0</v>
      </c>
      <c r="DL44" s="43" t="s">
        <v>263</v>
      </c>
      <c r="DM44" s="43" t="s">
        <v>281</v>
      </c>
      <c r="DN44" s="43" t="s">
        <v>1222</v>
      </c>
      <c r="DO44" s="46" t="s">
        <v>169</v>
      </c>
      <c r="DP44" s="47" t="s">
        <v>170</v>
      </c>
      <c r="DQ44" s="48">
        <v>2256</v>
      </c>
      <c r="DR44" s="48">
        <v>1174</v>
      </c>
      <c r="DS44" s="49">
        <f>DR44*DQ47/DQ44</f>
        <v>15611.702127659575</v>
      </c>
      <c r="DT44" s="47"/>
      <c r="DU44" s="49">
        <f>DV44/0.15</f>
        <v>0</v>
      </c>
      <c r="DV44" s="47"/>
      <c r="DW44" s="49">
        <f>DR44+DT44+DV44</f>
        <v>1174</v>
      </c>
      <c r="DX44" s="49">
        <f>SUM(DS44:DV44)</f>
        <v>15611.702127659575</v>
      </c>
      <c r="DY44" s="21">
        <v>1388</v>
      </c>
      <c r="DZ44" s="21">
        <f>DY44-D44</f>
        <v>-0.29999999999995453</v>
      </c>
      <c r="EA44" s="50">
        <f>DQ44/DR44</f>
        <v>1.9216354344122657</v>
      </c>
      <c r="EB44" s="50">
        <f>ED44/DY44</f>
        <v>1.6253602305475505</v>
      </c>
      <c r="EC44" s="51">
        <f>DQ44*DY44/DR44</f>
        <v>2667.2299829642247</v>
      </c>
      <c r="ED44" s="21">
        <v>2256</v>
      </c>
      <c r="EE44" s="21">
        <v>0</v>
      </c>
      <c r="EF44" s="21">
        <v>0</v>
      </c>
      <c r="EG44" s="52">
        <f>ED44-EC44</f>
        <v>-411.22998296422475</v>
      </c>
      <c r="EH44" s="47"/>
      <c r="EI44" s="21"/>
      <c r="EJ44" s="52"/>
      <c r="EK44" s="47">
        <f>DV44/0.15</f>
        <v>0</v>
      </c>
      <c r="EL44" s="47">
        <f>DR44-EK44</f>
        <v>1174</v>
      </c>
      <c r="EM44" s="47">
        <f>DT44/EL44</f>
        <v>0</v>
      </c>
      <c r="EN44" s="47">
        <v>2</v>
      </c>
      <c r="EO44" s="52">
        <f>EK44*1.15+EL44*(1+EN44)</f>
        <v>3522</v>
      </c>
      <c r="EP44" s="52">
        <f>EC44-EO44</f>
        <v>-854.77001703577525</v>
      </c>
      <c r="EQ44" s="53">
        <f>EP44/EC44</f>
        <v>-0.32047105892452027</v>
      </c>
      <c r="ER44" s="47"/>
      <c r="ES44" s="54">
        <f>DQ44-ED44</f>
        <v>0</v>
      </c>
      <c r="ET44" s="52">
        <f>EG44+ES44</f>
        <v>-411.22998296422475</v>
      </c>
      <c r="EU44" s="81" t="s">
        <v>169</v>
      </c>
    </row>
    <row r="45" spans="1:151" ht="20.100000000000001" customHeight="1" x14ac:dyDescent="0.25">
      <c r="A45" s="29" t="s">
        <v>66</v>
      </c>
      <c r="B45" s="11" t="s">
        <v>67</v>
      </c>
      <c r="C45" s="12">
        <v>313.93</v>
      </c>
      <c r="D45" s="12">
        <f t="shared" si="0"/>
        <v>313.93</v>
      </c>
      <c r="E45" s="12">
        <v>313.93</v>
      </c>
      <c r="F45" s="12"/>
      <c r="G45" s="12">
        <v>288.52</v>
      </c>
      <c r="H45" s="12">
        <v>9.75</v>
      </c>
      <c r="I45" s="32">
        <f t="shared" si="1"/>
        <v>288.52</v>
      </c>
      <c r="J45" s="11"/>
      <c r="K45" s="80"/>
      <c r="L45" s="80"/>
      <c r="M45" s="80">
        <v>0.5</v>
      </c>
      <c r="N45" s="80">
        <v>2.5</v>
      </c>
      <c r="O45" s="80">
        <v>0.75</v>
      </c>
      <c r="P45" s="80">
        <v>6</v>
      </c>
      <c r="Q45" s="80"/>
      <c r="R45" s="80"/>
      <c r="S45" s="80"/>
      <c r="T45" s="80"/>
      <c r="U45" s="80"/>
      <c r="V45" s="80"/>
      <c r="W45" s="80"/>
      <c r="X45" s="80"/>
      <c r="Y45" s="80"/>
      <c r="Z45" s="31" t="s">
        <v>66</v>
      </c>
      <c r="AA45" s="13" t="s">
        <v>67</v>
      </c>
      <c r="AB45" s="33">
        <v>6971</v>
      </c>
      <c r="AC45" s="33">
        <v>3594</v>
      </c>
      <c r="AD45" s="73">
        <v>288.52</v>
      </c>
      <c r="AE45" s="13">
        <f t="shared" si="17"/>
        <v>533.76199999999994</v>
      </c>
      <c r="AF45" s="74">
        <f t="shared" si="18"/>
        <v>25.410000000000025</v>
      </c>
      <c r="AG45" s="74">
        <f t="shared" si="19"/>
        <v>3.8115000000000037</v>
      </c>
      <c r="AH45" s="74">
        <f t="shared" si="20"/>
        <v>851.50350000000003</v>
      </c>
      <c r="AI45" s="13"/>
      <c r="AJ45" s="12">
        <v>313.93</v>
      </c>
      <c r="AK45" s="12">
        <f t="shared" si="21"/>
        <v>-1.5035000000000309</v>
      </c>
      <c r="AL45" s="76">
        <f t="shared" si="22"/>
        <v>-1.7688235294118012E-3</v>
      </c>
      <c r="AM45" s="73">
        <v>288.52</v>
      </c>
      <c r="AN45" s="35"/>
      <c r="AO45" s="34">
        <f>AP45/0.15</f>
        <v>0</v>
      </c>
      <c r="AP45" s="14"/>
      <c r="AQ45" s="34">
        <f>AJ45+AN45+AP45</f>
        <v>313.93</v>
      </c>
      <c r="AR45" s="34">
        <f>SUM(AM45:AP45)</f>
        <v>288.52</v>
      </c>
      <c r="AS45" s="19"/>
      <c r="AT45" s="36">
        <f>AB45/AC45</f>
        <v>1.9396215915414581</v>
      </c>
      <c r="AU45" s="37">
        <f>AW45/AJ45</f>
        <v>2.7076099767464084</v>
      </c>
      <c r="AV45" s="38">
        <f>AB45*AJ45/AC45</f>
        <v>608.90540623260995</v>
      </c>
      <c r="AW45" s="19">
        <v>850</v>
      </c>
      <c r="AX45" s="19"/>
      <c r="AY45" s="19">
        <v>0</v>
      </c>
      <c r="AZ45" s="19">
        <v>200</v>
      </c>
      <c r="BA45" s="13"/>
      <c r="BB45" s="13"/>
      <c r="BC45" s="39">
        <f>AW45-AV45</f>
        <v>241.09459376739005</v>
      </c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43" t="s">
        <v>785</v>
      </c>
      <c r="CJ45" s="43" t="s">
        <v>786</v>
      </c>
      <c r="CK45" s="43" t="s">
        <v>787</v>
      </c>
      <c r="CL45" s="43" t="s">
        <v>788</v>
      </c>
      <c r="CM45" s="43" t="s">
        <v>276</v>
      </c>
      <c r="CN45" s="43" t="s">
        <v>337</v>
      </c>
      <c r="CO45" s="43" t="s">
        <v>263</v>
      </c>
      <c r="CP45" s="43" t="s">
        <v>263</v>
      </c>
      <c r="CQ45" s="43" t="s">
        <v>789</v>
      </c>
      <c r="CR45" s="43" t="s">
        <v>790</v>
      </c>
      <c r="CS45" s="43" t="s">
        <v>791</v>
      </c>
      <c r="CT45" s="43" t="s">
        <v>792</v>
      </c>
      <c r="CU45" s="43" t="s">
        <v>793</v>
      </c>
      <c r="CV45" s="44">
        <v>6971</v>
      </c>
      <c r="CW45" s="44">
        <v>3594.44</v>
      </c>
      <c r="CX45" s="44">
        <v>0</v>
      </c>
      <c r="CY45" s="43" t="s">
        <v>263</v>
      </c>
      <c r="CZ45" s="43" t="s">
        <v>794</v>
      </c>
      <c r="DA45" s="43" t="s">
        <v>270</v>
      </c>
      <c r="DB45" s="43" t="s">
        <v>795</v>
      </c>
      <c r="DC45" s="43" t="s">
        <v>263</v>
      </c>
      <c r="DD45" s="43" t="s">
        <v>286</v>
      </c>
      <c r="DE45" s="43" t="s">
        <v>272</v>
      </c>
      <c r="DF45" s="43" t="s">
        <v>263</v>
      </c>
      <c r="DG45" s="43" t="s">
        <v>796</v>
      </c>
      <c r="DH45" s="43" t="s">
        <v>274</v>
      </c>
      <c r="DI45" s="43" t="s">
        <v>263</v>
      </c>
      <c r="DJ45" s="43" t="s">
        <v>263</v>
      </c>
      <c r="DK45" s="45">
        <v>0</v>
      </c>
      <c r="DL45" s="43" t="s">
        <v>263</v>
      </c>
      <c r="DM45" s="43" t="s">
        <v>281</v>
      </c>
      <c r="DN45" s="4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81" t="s">
        <v>66</v>
      </c>
    </row>
    <row r="46" spans="1:151" ht="20.100000000000001" customHeight="1" x14ac:dyDescent="0.25">
      <c r="A46" s="29" t="s">
        <v>171</v>
      </c>
      <c r="B46" s="11" t="s">
        <v>172</v>
      </c>
      <c r="C46" s="12">
        <v>1896.5</v>
      </c>
      <c r="D46" s="12">
        <f t="shared" si="0"/>
        <v>1896.5</v>
      </c>
      <c r="E46" s="12">
        <v>1896.5</v>
      </c>
      <c r="F46" s="12"/>
      <c r="G46" s="12">
        <v>1740.73</v>
      </c>
      <c r="H46" s="12">
        <v>57.5</v>
      </c>
      <c r="I46" s="32">
        <f t="shared" si="1"/>
        <v>1740.73</v>
      </c>
      <c r="J46" s="11"/>
      <c r="K46" s="80">
        <v>15</v>
      </c>
      <c r="L46" s="80"/>
      <c r="M46" s="80">
        <v>11.25</v>
      </c>
      <c r="N46" s="80"/>
      <c r="O46" s="80">
        <v>1.5</v>
      </c>
      <c r="P46" s="80">
        <v>39</v>
      </c>
      <c r="Q46" s="80"/>
      <c r="R46" s="80"/>
      <c r="S46" s="80"/>
      <c r="T46" s="80"/>
      <c r="U46" s="80"/>
      <c r="V46" s="80"/>
      <c r="W46" s="80"/>
      <c r="X46" s="80"/>
      <c r="Y46" s="80"/>
      <c r="Z46" s="13"/>
      <c r="AA46" s="13"/>
      <c r="AB46" s="13"/>
      <c r="AC46" s="13"/>
      <c r="AD46" s="72">
        <v>1740.73</v>
      </c>
      <c r="AE46" s="13">
        <f t="shared" si="17"/>
        <v>3220.3505</v>
      </c>
      <c r="AF46" s="74">
        <f t="shared" si="18"/>
        <v>155.76999999999998</v>
      </c>
      <c r="AG46" s="74">
        <f t="shared" si="19"/>
        <v>23.365499999999997</v>
      </c>
      <c r="AH46" s="74">
        <f t="shared" si="20"/>
        <v>5140.2160000000003</v>
      </c>
      <c r="AI46" s="13"/>
      <c r="AJ46" s="12">
        <v>1896.5</v>
      </c>
      <c r="AK46" s="12">
        <f t="shared" si="21"/>
        <v>-3140.2160000000003</v>
      </c>
      <c r="AL46" s="76">
        <f t="shared" si="22"/>
        <v>-1.5701080000000003</v>
      </c>
      <c r="AM46" s="72">
        <v>1740.73</v>
      </c>
      <c r="AN46" s="13"/>
      <c r="AO46" s="13"/>
      <c r="AP46" s="13"/>
      <c r="AQ46" s="13"/>
      <c r="AR46" s="13"/>
      <c r="AS46" s="13"/>
      <c r="AT46" s="13"/>
      <c r="AU46" s="13"/>
      <c r="AV46" s="13"/>
      <c r="AW46" s="13">
        <v>2000</v>
      </c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43" t="s">
        <v>797</v>
      </c>
      <c r="CJ46" s="43" t="s">
        <v>798</v>
      </c>
      <c r="CK46" s="43" t="s">
        <v>799</v>
      </c>
      <c r="CL46" s="43" t="s">
        <v>172</v>
      </c>
      <c r="CM46" s="43" t="s">
        <v>276</v>
      </c>
      <c r="CN46" s="43" t="s">
        <v>800</v>
      </c>
      <c r="CO46" s="43" t="s">
        <v>801</v>
      </c>
      <c r="CP46" s="43" t="s">
        <v>263</v>
      </c>
      <c r="CQ46" s="43" t="s">
        <v>802</v>
      </c>
      <c r="CR46" s="43" t="s">
        <v>540</v>
      </c>
      <c r="CS46" s="43" t="s">
        <v>803</v>
      </c>
      <c r="CT46" s="43" t="s">
        <v>804</v>
      </c>
      <c r="CU46" s="43" t="s">
        <v>740</v>
      </c>
      <c r="CV46" s="44">
        <v>8100</v>
      </c>
      <c r="CW46" s="44">
        <v>3350</v>
      </c>
      <c r="CX46" s="44">
        <v>0</v>
      </c>
      <c r="CY46" s="43" t="s">
        <v>263</v>
      </c>
      <c r="CZ46" s="43" t="s">
        <v>805</v>
      </c>
      <c r="DA46" s="43" t="s">
        <v>284</v>
      </c>
      <c r="DB46" s="43" t="s">
        <v>773</v>
      </c>
      <c r="DC46" s="43" t="s">
        <v>263</v>
      </c>
      <c r="DD46" s="43" t="s">
        <v>286</v>
      </c>
      <c r="DE46" s="43" t="s">
        <v>272</v>
      </c>
      <c r="DF46" s="43" t="s">
        <v>263</v>
      </c>
      <c r="DG46" s="43" t="s">
        <v>806</v>
      </c>
      <c r="DH46" s="43" t="s">
        <v>263</v>
      </c>
      <c r="DI46" s="43" t="s">
        <v>263</v>
      </c>
      <c r="DJ46" s="43" t="s">
        <v>274</v>
      </c>
      <c r="DK46" s="45">
        <v>0</v>
      </c>
      <c r="DL46" s="43" t="s">
        <v>263</v>
      </c>
      <c r="DM46" s="43" t="s">
        <v>281</v>
      </c>
      <c r="DN46" s="43" t="s">
        <v>1222</v>
      </c>
      <c r="DO46" s="46" t="s">
        <v>171</v>
      </c>
      <c r="DP46" s="47" t="s">
        <v>172</v>
      </c>
      <c r="DQ46" s="65">
        <v>2000</v>
      </c>
      <c r="DR46" s="65">
        <v>1897</v>
      </c>
      <c r="DS46" s="49">
        <f>DT46/1.25</f>
        <v>0</v>
      </c>
      <c r="DT46" s="47"/>
      <c r="DU46" s="49">
        <f>DV46/0.15</f>
        <v>0</v>
      </c>
      <c r="DV46" s="47"/>
      <c r="DW46" s="49">
        <f>DR46+DT46+DV46</f>
        <v>1897</v>
      </c>
      <c r="DX46" s="49">
        <f>SUM(DS46:DV46)</f>
        <v>0</v>
      </c>
      <c r="DY46" s="21">
        <v>2213</v>
      </c>
      <c r="DZ46" s="21">
        <f>DY46-D46</f>
        <v>316.5</v>
      </c>
      <c r="EA46" s="50">
        <f>DQ46/DR46</f>
        <v>1.0542962572482868</v>
      </c>
      <c r="EB46" s="50">
        <f>ED46/DY46</f>
        <v>0.90375056484410299</v>
      </c>
      <c r="EC46" s="51">
        <f>DQ46*DY46/DR46</f>
        <v>2333.1576172904588</v>
      </c>
      <c r="ED46" s="21">
        <v>2000</v>
      </c>
      <c r="EE46" s="21">
        <v>3300</v>
      </c>
      <c r="EF46" s="21">
        <v>0</v>
      </c>
      <c r="EG46" s="52">
        <f>ED46-EC46</f>
        <v>-333.1576172904588</v>
      </c>
      <c r="EH46" s="47"/>
      <c r="EI46" s="47"/>
      <c r="EJ46" s="47"/>
      <c r="EK46" s="47">
        <f>DV46/0.15</f>
        <v>0</v>
      </c>
      <c r="EL46" s="47">
        <f>DR46-EK46</f>
        <v>1897</v>
      </c>
      <c r="EM46" s="47">
        <f>DT46/EL46</f>
        <v>0</v>
      </c>
      <c r="EN46" s="47">
        <v>2</v>
      </c>
      <c r="EO46" s="52">
        <f>EK46*1.15+EL46*(1+EN46)</f>
        <v>5691</v>
      </c>
      <c r="EP46" s="52">
        <f>EC46-EO46</f>
        <v>-3357.8423827095412</v>
      </c>
      <c r="EQ46" s="53">
        <f>EP46/EC46</f>
        <v>-1.4391836873023043</v>
      </c>
      <c r="ER46" s="47"/>
      <c r="ES46" s="54">
        <f>DQ46-ED46</f>
        <v>0</v>
      </c>
      <c r="ET46" s="52">
        <f>EG46+ES46</f>
        <v>-333.1576172904588</v>
      </c>
      <c r="EU46" s="81" t="s">
        <v>171</v>
      </c>
    </row>
    <row r="47" spans="1:151" ht="20.100000000000001" customHeight="1" x14ac:dyDescent="0.25">
      <c r="A47" s="29" t="s">
        <v>173</v>
      </c>
      <c r="B47" s="11" t="s">
        <v>174</v>
      </c>
      <c r="C47" s="12">
        <v>2667.99</v>
      </c>
      <c r="D47" s="12">
        <f t="shared" si="0"/>
        <v>2667.99</v>
      </c>
      <c r="E47" s="12">
        <v>2667.99</v>
      </c>
      <c r="F47" s="12"/>
      <c r="G47" s="12">
        <v>1683.83</v>
      </c>
      <c r="H47" s="12">
        <v>56</v>
      </c>
      <c r="I47" s="32">
        <f t="shared" si="1"/>
        <v>1683.83</v>
      </c>
      <c r="J47" s="11"/>
      <c r="K47" s="80"/>
      <c r="L47" s="80"/>
      <c r="M47" s="80"/>
      <c r="N47" s="80"/>
      <c r="O47" s="80">
        <v>1.5</v>
      </c>
      <c r="P47" s="80">
        <v>54.5</v>
      </c>
      <c r="Q47" s="80"/>
      <c r="R47" s="80"/>
      <c r="S47" s="80"/>
      <c r="T47" s="80"/>
      <c r="U47" s="80"/>
      <c r="V47" s="80"/>
      <c r="W47" s="80"/>
      <c r="X47" s="80"/>
      <c r="Y47" s="80"/>
      <c r="Z47" s="13"/>
      <c r="AA47" s="13"/>
      <c r="AB47" s="13"/>
      <c r="AC47" s="13"/>
      <c r="AD47" s="72">
        <v>1683.83</v>
      </c>
      <c r="AE47" s="13">
        <f t="shared" si="17"/>
        <v>3115.0855000000001</v>
      </c>
      <c r="AF47" s="74">
        <f t="shared" si="18"/>
        <v>984.15999999999985</v>
      </c>
      <c r="AG47" s="74">
        <f t="shared" si="19"/>
        <v>147.62399999999997</v>
      </c>
      <c r="AH47" s="74">
        <f t="shared" si="20"/>
        <v>5930.6994999999997</v>
      </c>
      <c r="AI47" s="13"/>
      <c r="AJ47" s="12">
        <v>2667.99</v>
      </c>
      <c r="AK47" s="12">
        <f t="shared" si="21"/>
        <v>6599.3005000000003</v>
      </c>
      <c r="AL47" s="76">
        <f t="shared" si="22"/>
        <v>0.52668000798084602</v>
      </c>
      <c r="AM47" s="72">
        <v>1683.83</v>
      </c>
      <c r="AN47" s="13"/>
      <c r="AO47" s="13"/>
      <c r="AP47" s="13"/>
      <c r="AQ47" s="13"/>
      <c r="AR47" s="13"/>
      <c r="AS47" s="13"/>
      <c r="AT47" s="13"/>
      <c r="AU47" s="13"/>
      <c r="AV47" s="13"/>
      <c r="AW47" s="13">
        <v>12530</v>
      </c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43" t="s">
        <v>807</v>
      </c>
      <c r="CJ47" s="43" t="s">
        <v>808</v>
      </c>
      <c r="CK47" s="43" t="s">
        <v>466</v>
      </c>
      <c r="CL47" s="43" t="s">
        <v>809</v>
      </c>
      <c r="CM47" s="43" t="s">
        <v>276</v>
      </c>
      <c r="CN47" s="43" t="s">
        <v>368</v>
      </c>
      <c r="CO47" s="43" t="s">
        <v>467</v>
      </c>
      <c r="CP47" s="43" t="s">
        <v>263</v>
      </c>
      <c r="CQ47" s="43" t="s">
        <v>263</v>
      </c>
      <c r="CR47" s="43" t="s">
        <v>810</v>
      </c>
      <c r="CS47" s="43" t="s">
        <v>811</v>
      </c>
      <c r="CT47" s="43" t="s">
        <v>812</v>
      </c>
      <c r="CU47" s="43" t="s">
        <v>813</v>
      </c>
      <c r="CV47" s="44">
        <v>30000</v>
      </c>
      <c r="CW47" s="44">
        <v>0</v>
      </c>
      <c r="CX47" s="44">
        <v>0</v>
      </c>
      <c r="CY47" s="43" t="s">
        <v>263</v>
      </c>
      <c r="CZ47" s="43" t="s">
        <v>288</v>
      </c>
      <c r="DA47" s="43" t="s">
        <v>270</v>
      </c>
      <c r="DB47" s="43" t="s">
        <v>263</v>
      </c>
      <c r="DC47" s="43" t="s">
        <v>263</v>
      </c>
      <c r="DD47" s="43" t="s">
        <v>263</v>
      </c>
      <c r="DE47" s="43" t="s">
        <v>297</v>
      </c>
      <c r="DF47" s="43" t="s">
        <v>263</v>
      </c>
      <c r="DG47" s="43" t="s">
        <v>814</v>
      </c>
      <c r="DH47" s="43" t="s">
        <v>263</v>
      </c>
      <c r="DI47" s="43" t="s">
        <v>274</v>
      </c>
      <c r="DJ47" s="43" t="s">
        <v>263</v>
      </c>
      <c r="DK47" s="45">
        <v>0</v>
      </c>
      <c r="DL47" s="43" t="s">
        <v>263</v>
      </c>
      <c r="DM47" s="43" t="s">
        <v>275</v>
      </c>
      <c r="DN47" s="43" t="s">
        <v>1222</v>
      </c>
      <c r="DO47" s="46" t="s">
        <v>173</v>
      </c>
      <c r="DP47" s="47" t="s">
        <v>1218</v>
      </c>
      <c r="DQ47" s="48">
        <v>30000</v>
      </c>
      <c r="DR47" s="48">
        <v>5800</v>
      </c>
      <c r="DS47" s="49">
        <f>DT47/1.25</f>
        <v>0</v>
      </c>
      <c r="DT47" s="47"/>
      <c r="DU47" s="49">
        <f>DV47/0.15</f>
        <v>0</v>
      </c>
      <c r="DV47" s="47"/>
      <c r="DW47" s="49">
        <f>DR47+DT47+DV47</f>
        <v>5800</v>
      </c>
      <c r="DX47" s="49">
        <f>SUM(DS47:DV47)</f>
        <v>0</v>
      </c>
      <c r="DY47" s="48">
        <v>2668</v>
      </c>
      <c r="DZ47" s="21">
        <f>DY47-D47</f>
        <v>1.0000000000218279E-2</v>
      </c>
      <c r="EA47" s="50">
        <f>DQ47/DR47</f>
        <v>5.1724137931034484</v>
      </c>
      <c r="EB47" s="50">
        <f>ED47/DY47</f>
        <v>4.6964017991004496</v>
      </c>
      <c r="EC47" s="51">
        <f>DQ47*DY47/DR47</f>
        <v>13800</v>
      </c>
      <c r="ED47" s="59">
        <v>12530</v>
      </c>
      <c r="EE47" s="59">
        <v>1300</v>
      </c>
      <c r="EF47" s="59">
        <v>0</v>
      </c>
      <c r="EG47" s="52">
        <f>ED47-EC47</f>
        <v>-1270</v>
      </c>
      <c r="EH47" s="47"/>
      <c r="EI47" s="47"/>
      <c r="EJ47" s="47"/>
      <c r="EK47" s="47">
        <f>DV47/0.15</f>
        <v>0</v>
      </c>
      <c r="EL47" s="47">
        <f>DR47-EK47</f>
        <v>5800</v>
      </c>
      <c r="EM47" s="47">
        <f>DT47/EL47</f>
        <v>0</v>
      </c>
      <c r="EN47" s="47">
        <v>2</v>
      </c>
      <c r="EO47" s="52">
        <f>EK47*1.15+EL47*(1+EN47)</f>
        <v>17400</v>
      </c>
      <c r="EP47" s="52">
        <f>EC47-EO47</f>
        <v>-3600</v>
      </c>
      <c r="EQ47" s="53">
        <f>EP47/EC47</f>
        <v>-0.2608695652173913</v>
      </c>
      <c r="ER47" s="47"/>
      <c r="ES47" s="54">
        <f>DQ47-ED47</f>
        <v>17470</v>
      </c>
      <c r="ET47" s="52">
        <f>EG47+ES47</f>
        <v>16200</v>
      </c>
      <c r="EU47" s="81" t="s">
        <v>173</v>
      </c>
    </row>
    <row r="48" spans="1:151" ht="20.100000000000001" customHeight="1" x14ac:dyDescent="0.25">
      <c r="A48" s="29" t="s">
        <v>68</v>
      </c>
      <c r="B48" s="11" t="s">
        <v>69</v>
      </c>
      <c r="C48" s="12">
        <v>54990.57</v>
      </c>
      <c r="D48" s="12">
        <f t="shared" si="0"/>
        <v>48505.760000000002</v>
      </c>
      <c r="E48" s="12">
        <v>48505.760000000002</v>
      </c>
      <c r="F48" s="12">
        <v>6484.81</v>
      </c>
      <c r="G48" s="12">
        <v>31852.81</v>
      </c>
      <c r="H48" s="12">
        <v>1046.5</v>
      </c>
      <c r="I48" s="32">
        <f t="shared" si="1"/>
        <v>28096.540137438114</v>
      </c>
      <c r="J48" s="11"/>
      <c r="K48" s="80">
        <v>50</v>
      </c>
      <c r="L48" s="80">
        <v>0.75</v>
      </c>
      <c r="M48" s="80">
        <v>487.25</v>
      </c>
      <c r="N48" s="80">
        <v>132</v>
      </c>
      <c r="O48" s="80">
        <v>141.75</v>
      </c>
      <c r="P48" s="80">
        <v>12</v>
      </c>
      <c r="Q48" s="80"/>
      <c r="R48" s="80">
        <v>6.5</v>
      </c>
      <c r="S48" s="80"/>
      <c r="T48" s="80"/>
      <c r="U48" s="80"/>
      <c r="V48" s="80">
        <v>45.25</v>
      </c>
      <c r="W48" s="80"/>
      <c r="X48" s="80"/>
      <c r="Y48" s="80"/>
      <c r="Z48" s="31" t="s">
        <v>68</v>
      </c>
      <c r="AA48" s="13" t="s">
        <v>69</v>
      </c>
      <c r="AB48" s="33">
        <v>120000</v>
      </c>
      <c r="AC48" s="33">
        <v>46260</v>
      </c>
      <c r="AD48" s="73">
        <v>31852.81</v>
      </c>
      <c r="AE48" s="13">
        <f t="shared" si="17"/>
        <v>58927.698500000006</v>
      </c>
      <c r="AF48" s="74">
        <f t="shared" si="18"/>
        <v>23137.759999999998</v>
      </c>
      <c r="AG48" s="74">
        <f t="shared" si="19"/>
        <v>3470.6639999999998</v>
      </c>
      <c r="AH48" s="74">
        <f t="shared" si="20"/>
        <v>117388.93250000001</v>
      </c>
      <c r="AI48" s="13"/>
      <c r="AJ48" s="12">
        <v>54990.57</v>
      </c>
      <c r="AK48" s="12">
        <f t="shared" si="21"/>
        <v>8435.0674999999901</v>
      </c>
      <c r="AL48" s="76">
        <f t="shared" si="22"/>
        <v>6.7038621407680493E-2</v>
      </c>
      <c r="AM48" s="73">
        <v>28096.540137438114</v>
      </c>
      <c r="AN48" s="14"/>
      <c r="AO48" s="34">
        <f>AP48/0.15</f>
        <v>0</v>
      </c>
      <c r="AP48" s="14"/>
      <c r="AQ48" s="34">
        <f>AJ48+AN48+AP48</f>
        <v>54990.57</v>
      </c>
      <c r="AR48" s="34">
        <f>SUM(AM48:AP48)</f>
        <v>28096.540137438114</v>
      </c>
      <c r="AS48" s="19"/>
      <c r="AT48" s="36">
        <f>AB48/AC48</f>
        <v>2.5940337224383918</v>
      </c>
      <c r="AU48" s="37">
        <f>AW48/AJ48</f>
        <v>2.2881013962939463</v>
      </c>
      <c r="AV48" s="38">
        <f>AB48*AJ48/AC48</f>
        <v>142647.39299610895</v>
      </c>
      <c r="AW48" s="19">
        <v>125824</v>
      </c>
      <c r="AX48" s="19"/>
      <c r="AY48" s="19">
        <v>0</v>
      </c>
      <c r="AZ48" s="19">
        <v>5800</v>
      </c>
      <c r="BA48" s="13"/>
      <c r="BB48" s="13"/>
      <c r="BC48" s="39">
        <f>AW48-AV48</f>
        <v>-16823.392996108945</v>
      </c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43" t="s">
        <v>815</v>
      </c>
      <c r="CJ48" s="43" t="s">
        <v>342</v>
      </c>
      <c r="CK48" s="43" t="s">
        <v>263</v>
      </c>
      <c r="CL48" s="43" t="s">
        <v>816</v>
      </c>
      <c r="CM48" s="43" t="s">
        <v>261</v>
      </c>
      <c r="CN48" s="43" t="s">
        <v>304</v>
      </c>
      <c r="CO48" s="43" t="s">
        <v>263</v>
      </c>
      <c r="CP48" s="43" t="s">
        <v>263</v>
      </c>
      <c r="CQ48" s="43" t="s">
        <v>263</v>
      </c>
      <c r="CR48" s="43" t="s">
        <v>817</v>
      </c>
      <c r="CS48" s="43" t="s">
        <v>818</v>
      </c>
      <c r="CT48" s="43" t="s">
        <v>677</v>
      </c>
      <c r="CU48" s="43" t="s">
        <v>819</v>
      </c>
      <c r="CV48" s="44">
        <v>62000</v>
      </c>
      <c r="CW48" s="44">
        <v>36000</v>
      </c>
      <c r="CX48" s="44">
        <v>0</v>
      </c>
      <c r="CY48" s="43" t="s">
        <v>263</v>
      </c>
      <c r="CZ48" s="43" t="s">
        <v>820</v>
      </c>
      <c r="DA48" s="43" t="s">
        <v>290</v>
      </c>
      <c r="DB48" s="43" t="s">
        <v>705</v>
      </c>
      <c r="DC48" s="43" t="s">
        <v>263</v>
      </c>
      <c r="DD48" s="43" t="s">
        <v>279</v>
      </c>
      <c r="DE48" s="43" t="s">
        <v>821</v>
      </c>
      <c r="DF48" s="43" t="s">
        <v>822</v>
      </c>
      <c r="DG48" s="43" t="s">
        <v>823</v>
      </c>
      <c r="DH48" s="43" t="s">
        <v>263</v>
      </c>
      <c r="DI48" s="43" t="s">
        <v>263</v>
      </c>
      <c r="DJ48" s="43" t="s">
        <v>274</v>
      </c>
      <c r="DK48" s="45">
        <v>0</v>
      </c>
      <c r="DL48" s="43" t="s">
        <v>263</v>
      </c>
      <c r="DM48" s="43" t="s">
        <v>281</v>
      </c>
      <c r="DN48" s="4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81" t="s">
        <v>68</v>
      </c>
    </row>
    <row r="49" spans="1:151" ht="20.100000000000001" customHeight="1" x14ac:dyDescent="0.25">
      <c r="A49" s="29" t="s">
        <v>70</v>
      </c>
      <c r="B49" s="11" t="s">
        <v>71</v>
      </c>
      <c r="C49" s="12">
        <v>26531.83</v>
      </c>
      <c r="D49" s="12">
        <f t="shared" si="0"/>
        <v>25373.980000000003</v>
      </c>
      <c r="E49" s="12">
        <v>25373.98</v>
      </c>
      <c r="F49" s="12">
        <v>1157.8499999999999</v>
      </c>
      <c r="G49" s="12">
        <v>14618.18</v>
      </c>
      <c r="H49" s="12">
        <v>485.75</v>
      </c>
      <c r="I49" s="32">
        <f t="shared" si="1"/>
        <v>13980.24210755157</v>
      </c>
      <c r="J49" s="11"/>
      <c r="K49" s="80"/>
      <c r="L49" s="80"/>
      <c r="M49" s="80">
        <v>2.75</v>
      </c>
      <c r="N49" s="80">
        <v>174</v>
      </c>
      <c r="O49" s="80">
        <v>14.75</v>
      </c>
      <c r="P49" s="80">
        <v>231.75</v>
      </c>
      <c r="Q49" s="80"/>
      <c r="R49" s="80">
        <v>3</v>
      </c>
      <c r="S49" s="80"/>
      <c r="T49" s="80"/>
      <c r="U49" s="80"/>
      <c r="V49" s="80">
        <v>6.75</v>
      </c>
      <c r="W49" s="80"/>
      <c r="X49" s="80"/>
      <c r="Y49" s="80"/>
      <c r="Z49" s="31" t="s">
        <v>70</v>
      </c>
      <c r="AA49" s="13" t="s">
        <v>71</v>
      </c>
      <c r="AB49" s="33">
        <v>45000</v>
      </c>
      <c r="AC49" s="33">
        <v>27870</v>
      </c>
      <c r="AD49" s="73">
        <v>14618.18</v>
      </c>
      <c r="AE49" s="13">
        <f t="shared" si="17"/>
        <v>27043.633000000002</v>
      </c>
      <c r="AF49" s="74">
        <f t="shared" si="18"/>
        <v>11913.650000000001</v>
      </c>
      <c r="AG49" s="74">
        <f t="shared" si="19"/>
        <v>1787.0475000000001</v>
      </c>
      <c r="AH49" s="74">
        <f t="shared" si="20"/>
        <v>55362.510500000004</v>
      </c>
      <c r="AI49" s="13"/>
      <c r="AJ49" s="12">
        <v>26531.83</v>
      </c>
      <c r="AK49" s="12">
        <f t="shared" si="21"/>
        <v>-5259.510500000004</v>
      </c>
      <c r="AL49" s="76">
        <f t="shared" si="22"/>
        <v>-0.10497396363491215</v>
      </c>
      <c r="AM49" s="73">
        <v>13980.24210755157</v>
      </c>
      <c r="AN49" s="14"/>
      <c r="AO49" s="34">
        <f>AP49/0.15</f>
        <v>0</v>
      </c>
      <c r="AP49" s="14"/>
      <c r="AQ49" s="34">
        <f>AJ49+AN49+AP49</f>
        <v>26531.83</v>
      </c>
      <c r="AR49" s="34">
        <f>SUM(AM49:AP49)</f>
        <v>13980.24210755157</v>
      </c>
      <c r="AS49" s="19"/>
      <c r="AT49" s="36">
        <f>AB49/AC49</f>
        <v>1.6146393972012918</v>
      </c>
      <c r="AU49" s="37">
        <f>AW49/AJ49</f>
        <v>1.8884110142421384</v>
      </c>
      <c r="AV49" s="38">
        <f>AB49*AJ49/AC49</f>
        <v>42839.337997847149</v>
      </c>
      <c r="AW49" s="19">
        <v>50103</v>
      </c>
      <c r="AX49" s="19"/>
      <c r="AY49" s="19">
        <v>0</v>
      </c>
      <c r="AZ49" s="19">
        <v>9100</v>
      </c>
      <c r="BA49" s="13"/>
      <c r="BB49" s="13"/>
      <c r="BC49" s="39">
        <f>AW49-AV49</f>
        <v>7263.6620021528506</v>
      </c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43" t="s">
        <v>824</v>
      </c>
      <c r="CJ49" s="43" t="s">
        <v>825</v>
      </c>
      <c r="CK49" s="43" t="s">
        <v>826</v>
      </c>
      <c r="CL49" s="43" t="s">
        <v>827</v>
      </c>
      <c r="CM49" s="43" t="s">
        <v>276</v>
      </c>
      <c r="CN49" s="43" t="s">
        <v>828</v>
      </c>
      <c r="CO49" s="43" t="s">
        <v>263</v>
      </c>
      <c r="CP49" s="43" t="s">
        <v>263</v>
      </c>
      <c r="CQ49" s="43" t="s">
        <v>829</v>
      </c>
      <c r="CR49" s="43" t="s">
        <v>830</v>
      </c>
      <c r="CS49" s="43" t="s">
        <v>378</v>
      </c>
      <c r="CT49" s="43" t="s">
        <v>831</v>
      </c>
      <c r="CU49" s="43" t="s">
        <v>429</v>
      </c>
      <c r="CV49" s="44">
        <v>14053</v>
      </c>
      <c r="CW49" s="44">
        <v>6470.96</v>
      </c>
      <c r="CX49" s="44">
        <v>0</v>
      </c>
      <c r="CY49" s="43" t="s">
        <v>263</v>
      </c>
      <c r="CZ49" s="43" t="s">
        <v>832</v>
      </c>
      <c r="DA49" s="43" t="s">
        <v>285</v>
      </c>
      <c r="DB49" s="43" t="s">
        <v>270</v>
      </c>
      <c r="DC49" s="43" t="s">
        <v>263</v>
      </c>
      <c r="DD49" s="43" t="s">
        <v>324</v>
      </c>
      <c r="DE49" s="43" t="s">
        <v>833</v>
      </c>
      <c r="DF49" s="43" t="s">
        <v>834</v>
      </c>
      <c r="DG49" s="43" t="s">
        <v>835</v>
      </c>
      <c r="DH49" s="43" t="s">
        <v>263</v>
      </c>
      <c r="DI49" s="43" t="s">
        <v>274</v>
      </c>
      <c r="DJ49" s="43" t="s">
        <v>263</v>
      </c>
      <c r="DK49" s="45">
        <v>0</v>
      </c>
      <c r="DL49" s="43" t="s">
        <v>263</v>
      </c>
      <c r="DM49" s="43" t="s">
        <v>281</v>
      </c>
      <c r="DN49" s="4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81" t="s">
        <v>70</v>
      </c>
    </row>
    <row r="50" spans="1:151" ht="20.100000000000001" customHeight="1" x14ac:dyDescent="0.25">
      <c r="A50" s="29" t="s">
        <v>175</v>
      </c>
      <c r="B50" s="11" t="s">
        <v>176</v>
      </c>
      <c r="C50" s="12">
        <v>1392.45</v>
      </c>
      <c r="D50" s="12">
        <f t="shared" si="0"/>
        <v>1392.45</v>
      </c>
      <c r="E50" s="12">
        <v>1392.45</v>
      </c>
      <c r="F50" s="12"/>
      <c r="G50" s="12">
        <v>1033.97</v>
      </c>
      <c r="H50" s="12">
        <v>37</v>
      </c>
      <c r="I50" s="32">
        <f t="shared" si="1"/>
        <v>1033.97</v>
      </c>
      <c r="J50" s="11"/>
      <c r="K50" s="80"/>
      <c r="L50" s="80"/>
      <c r="M50" s="80">
        <v>2.75</v>
      </c>
      <c r="N50" s="80"/>
      <c r="O50" s="80">
        <v>1.25</v>
      </c>
      <c r="P50" s="80">
        <v>21</v>
      </c>
      <c r="Q50" s="80"/>
      <c r="R50" s="80"/>
      <c r="S50" s="80"/>
      <c r="T50" s="80"/>
      <c r="U50" s="80"/>
      <c r="V50" s="80"/>
      <c r="W50" s="80"/>
      <c r="X50" s="80">
        <v>12</v>
      </c>
      <c r="Y50" s="80"/>
      <c r="Z50" s="13"/>
      <c r="AA50" s="13"/>
      <c r="AB50" s="13"/>
      <c r="AC50" s="13"/>
      <c r="AD50" s="72">
        <v>1033.97</v>
      </c>
      <c r="AE50" s="13">
        <f t="shared" si="17"/>
        <v>1912.8445000000002</v>
      </c>
      <c r="AF50" s="74">
        <f t="shared" si="18"/>
        <v>358.48</v>
      </c>
      <c r="AG50" s="74">
        <f t="shared" si="19"/>
        <v>53.771999999999998</v>
      </c>
      <c r="AH50" s="74">
        <f t="shared" si="20"/>
        <v>3359.0665000000004</v>
      </c>
      <c r="AI50" s="13"/>
      <c r="AJ50" s="12">
        <v>1392.45</v>
      </c>
      <c r="AK50" s="12">
        <f t="shared" si="21"/>
        <v>2977.9334999999996</v>
      </c>
      <c r="AL50" s="76">
        <f t="shared" si="22"/>
        <v>0.46992796275840298</v>
      </c>
      <c r="AM50" s="72">
        <v>1033.97</v>
      </c>
      <c r="AN50" s="13"/>
      <c r="AO50" s="13"/>
      <c r="AP50" s="13"/>
      <c r="AQ50" s="13"/>
      <c r="AR50" s="13"/>
      <c r="AS50" s="13"/>
      <c r="AT50" s="13"/>
      <c r="AU50" s="13"/>
      <c r="AV50" s="13"/>
      <c r="AW50" s="13">
        <v>6337</v>
      </c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43" t="s">
        <v>836</v>
      </c>
      <c r="CJ50" s="43" t="s">
        <v>837</v>
      </c>
      <c r="CK50" s="43" t="s">
        <v>838</v>
      </c>
      <c r="CL50" s="43" t="s">
        <v>839</v>
      </c>
      <c r="CM50" s="43" t="s">
        <v>276</v>
      </c>
      <c r="CN50" s="43" t="s">
        <v>840</v>
      </c>
      <c r="CO50" s="43" t="s">
        <v>841</v>
      </c>
      <c r="CP50" s="43" t="s">
        <v>842</v>
      </c>
      <c r="CQ50" s="43" t="s">
        <v>843</v>
      </c>
      <c r="CR50" s="43" t="s">
        <v>844</v>
      </c>
      <c r="CS50" s="43" t="s">
        <v>845</v>
      </c>
      <c r="CT50" s="43" t="s">
        <v>846</v>
      </c>
      <c r="CU50" s="43" t="s">
        <v>847</v>
      </c>
      <c r="CV50" s="44">
        <v>6337</v>
      </c>
      <c r="CW50" s="44">
        <v>2176</v>
      </c>
      <c r="CX50" s="44">
        <v>0</v>
      </c>
      <c r="CY50" s="43" t="s">
        <v>263</v>
      </c>
      <c r="CZ50" s="43" t="s">
        <v>848</v>
      </c>
      <c r="DA50" s="43" t="s">
        <v>298</v>
      </c>
      <c r="DB50" s="43" t="s">
        <v>849</v>
      </c>
      <c r="DC50" s="43" t="s">
        <v>263</v>
      </c>
      <c r="DD50" s="43" t="s">
        <v>704</v>
      </c>
      <c r="DE50" s="43" t="s">
        <v>263</v>
      </c>
      <c r="DF50" s="43" t="s">
        <v>263</v>
      </c>
      <c r="DG50" s="43" t="s">
        <v>850</v>
      </c>
      <c r="DH50" s="43" t="s">
        <v>274</v>
      </c>
      <c r="DI50" s="43" t="s">
        <v>263</v>
      </c>
      <c r="DJ50" s="43" t="s">
        <v>263</v>
      </c>
      <c r="DK50" s="45">
        <v>0</v>
      </c>
      <c r="DL50" s="43" t="s">
        <v>263</v>
      </c>
      <c r="DM50" s="43" t="s">
        <v>281</v>
      </c>
      <c r="DN50" s="43" t="s">
        <v>1222</v>
      </c>
      <c r="DO50" s="46" t="s">
        <v>175</v>
      </c>
      <c r="DP50" s="47" t="s">
        <v>176</v>
      </c>
      <c r="DQ50" s="48">
        <v>6337</v>
      </c>
      <c r="DR50" s="48">
        <v>2176</v>
      </c>
      <c r="DS50" s="49">
        <f>DR50*DQ51/DQ50</f>
        <v>1674.3216032823102</v>
      </c>
      <c r="DT50" s="47"/>
      <c r="DU50" s="49">
        <f>DV50/0.15</f>
        <v>0</v>
      </c>
      <c r="DV50" s="47"/>
      <c r="DW50" s="49">
        <f>DR50+DT50+DV50</f>
        <v>2176</v>
      </c>
      <c r="DX50" s="49">
        <f>SUM(DS50:DV50)</f>
        <v>1674.3216032823102</v>
      </c>
      <c r="DY50" s="21">
        <v>1392</v>
      </c>
      <c r="DZ50" s="21">
        <f>DY50-D50</f>
        <v>-0.45000000000004547</v>
      </c>
      <c r="EA50" s="50">
        <f>DQ50/DR50</f>
        <v>2.9122242647058822</v>
      </c>
      <c r="EB50" s="50">
        <f>ED50/DY50</f>
        <v>4.5524425287356323</v>
      </c>
      <c r="EC50" s="51">
        <f>DQ50*DY50/DR50</f>
        <v>4053.8161764705883</v>
      </c>
      <c r="ED50" s="21">
        <v>6337</v>
      </c>
      <c r="EE50" s="21">
        <v>0</v>
      </c>
      <c r="EF50" s="21">
        <v>2300</v>
      </c>
      <c r="EG50" s="52">
        <f>ED50-EC50</f>
        <v>2283.1838235294117</v>
      </c>
      <c r="EH50" s="47"/>
      <c r="EI50" s="47"/>
      <c r="EJ50" s="47"/>
      <c r="EK50" s="47">
        <f>DV50/0.15</f>
        <v>0</v>
      </c>
      <c r="EL50" s="47">
        <f>DR50-EK50</f>
        <v>2176</v>
      </c>
      <c r="EM50" s="47">
        <f>DT50/EL50</f>
        <v>0</v>
      </c>
      <c r="EN50" s="47">
        <v>2</v>
      </c>
      <c r="EO50" s="52">
        <f>EK50*1.15+EL50*(1+EN50)</f>
        <v>6528</v>
      </c>
      <c r="EP50" s="52">
        <f>EC50-EO50</f>
        <v>-2474.1838235294117</v>
      </c>
      <c r="EQ50" s="53">
        <f>EP50/EC50</f>
        <v>-0.61033448874426599</v>
      </c>
      <c r="ER50" s="47"/>
      <c r="ES50" s="54">
        <f>DQ50-ED50</f>
        <v>0</v>
      </c>
      <c r="ET50" s="52">
        <f>EG50+ES50</f>
        <v>2283.1838235294117</v>
      </c>
      <c r="EU50" s="81" t="s">
        <v>175</v>
      </c>
    </row>
    <row r="51" spans="1:151" ht="20.100000000000001" customHeight="1" x14ac:dyDescent="0.25">
      <c r="A51" s="29" t="s">
        <v>177</v>
      </c>
      <c r="B51" s="11" t="s">
        <v>178</v>
      </c>
      <c r="C51" s="12">
        <v>1239.93</v>
      </c>
      <c r="D51" s="12">
        <f t="shared" si="0"/>
        <v>1239.93</v>
      </c>
      <c r="E51" s="12">
        <v>1239.93</v>
      </c>
      <c r="F51" s="12"/>
      <c r="G51" s="12">
        <v>891.27</v>
      </c>
      <c r="H51" s="12">
        <v>30.5</v>
      </c>
      <c r="I51" s="32">
        <f t="shared" si="1"/>
        <v>891.27</v>
      </c>
      <c r="J51" s="11"/>
      <c r="K51" s="80"/>
      <c r="L51" s="80"/>
      <c r="M51" s="80">
        <v>0.25</v>
      </c>
      <c r="N51" s="80">
        <v>26.5</v>
      </c>
      <c r="O51" s="80">
        <v>0.75</v>
      </c>
      <c r="P51" s="80"/>
      <c r="Q51" s="80"/>
      <c r="R51" s="80">
        <v>3</v>
      </c>
      <c r="S51" s="80"/>
      <c r="T51" s="80"/>
      <c r="U51" s="80"/>
      <c r="V51" s="80"/>
      <c r="W51" s="80"/>
      <c r="X51" s="80"/>
      <c r="Y51" s="80"/>
      <c r="Z51" s="13"/>
      <c r="AA51" s="13"/>
      <c r="AB51" s="13"/>
      <c r="AC51" s="13"/>
      <c r="AD51" s="72">
        <v>891.27</v>
      </c>
      <c r="AE51" s="13">
        <f t="shared" si="17"/>
        <v>1648.8495</v>
      </c>
      <c r="AF51" s="74">
        <f t="shared" si="18"/>
        <v>348.66000000000008</v>
      </c>
      <c r="AG51" s="74">
        <f t="shared" si="19"/>
        <v>52.299000000000014</v>
      </c>
      <c r="AH51" s="74">
        <f t="shared" si="20"/>
        <v>2941.0784999999996</v>
      </c>
      <c r="AI51" s="13"/>
      <c r="AJ51" s="12">
        <v>1239.93</v>
      </c>
      <c r="AK51" s="12">
        <f t="shared" si="21"/>
        <v>1934.9215000000004</v>
      </c>
      <c r="AL51" s="76">
        <f t="shared" si="22"/>
        <v>0.39682557424118137</v>
      </c>
      <c r="AM51" s="72">
        <v>891.27</v>
      </c>
      <c r="AN51" s="13"/>
      <c r="AO51" s="13"/>
      <c r="AP51" s="13"/>
      <c r="AQ51" s="13"/>
      <c r="AR51" s="13"/>
      <c r="AS51" s="13"/>
      <c r="AT51" s="13"/>
      <c r="AU51" s="13"/>
      <c r="AV51" s="13"/>
      <c r="AW51" s="13">
        <v>4876</v>
      </c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43" t="s">
        <v>851</v>
      </c>
      <c r="CJ51" s="43" t="s">
        <v>852</v>
      </c>
      <c r="CK51" s="43" t="s">
        <v>853</v>
      </c>
      <c r="CL51" s="43" t="s">
        <v>854</v>
      </c>
      <c r="CM51" s="43" t="s">
        <v>373</v>
      </c>
      <c r="CN51" s="43" t="s">
        <v>855</v>
      </c>
      <c r="CO51" s="43" t="s">
        <v>856</v>
      </c>
      <c r="CP51" s="43" t="s">
        <v>263</v>
      </c>
      <c r="CQ51" s="43" t="s">
        <v>857</v>
      </c>
      <c r="CR51" s="43" t="s">
        <v>858</v>
      </c>
      <c r="CS51" s="43" t="s">
        <v>302</v>
      </c>
      <c r="CT51" s="43" t="s">
        <v>859</v>
      </c>
      <c r="CU51" s="43" t="s">
        <v>860</v>
      </c>
      <c r="CV51" s="44">
        <v>4876</v>
      </c>
      <c r="CW51" s="44">
        <v>1562.21</v>
      </c>
      <c r="CX51" s="44">
        <v>0</v>
      </c>
      <c r="CY51" s="43" t="s">
        <v>263</v>
      </c>
      <c r="CZ51" s="43" t="s">
        <v>861</v>
      </c>
      <c r="DA51" s="43" t="s">
        <v>284</v>
      </c>
      <c r="DB51" s="43" t="s">
        <v>270</v>
      </c>
      <c r="DC51" s="43" t="s">
        <v>263</v>
      </c>
      <c r="DD51" s="43" t="s">
        <v>286</v>
      </c>
      <c r="DE51" s="43" t="s">
        <v>272</v>
      </c>
      <c r="DF51" s="43" t="s">
        <v>263</v>
      </c>
      <c r="DG51" s="43" t="s">
        <v>862</v>
      </c>
      <c r="DH51" s="43" t="s">
        <v>274</v>
      </c>
      <c r="DI51" s="43" t="s">
        <v>263</v>
      </c>
      <c r="DJ51" s="43" t="s">
        <v>263</v>
      </c>
      <c r="DK51" s="45">
        <v>0</v>
      </c>
      <c r="DL51" s="43" t="s">
        <v>263</v>
      </c>
      <c r="DM51" s="43" t="s">
        <v>281</v>
      </c>
      <c r="DN51" s="43" t="s">
        <v>1222</v>
      </c>
      <c r="DO51" s="46" t="s">
        <v>177</v>
      </c>
      <c r="DP51" s="47" t="s">
        <v>178</v>
      </c>
      <c r="DQ51" s="48">
        <v>4876</v>
      </c>
      <c r="DR51" s="48">
        <v>1562</v>
      </c>
      <c r="DS51" s="49">
        <f>DR51*DQ52/DQ51</f>
        <v>946.61812961443809</v>
      </c>
      <c r="DT51" s="47"/>
      <c r="DU51" s="49">
        <f>DV51/0.15</f>
        <v>0</v>
      </c>
      <c r="DV51" s="47"/>
      <c r="DW51" s="49">
        <f>DR51+DT51+DV51</f>
        <v>1562</v>
      </c>
      <c r="DX51" s="49">
        <f>SUM(DS51:DV51)</f>
        <v>946.61812961443809</v>
      </c>
      <c r="DY51" s="21">
        <v>1240</v>
      </c>
      <c r="DZ51" s="21">
        <f>DY51-D51</f>
        <v>6.9999999999936335E-2</v>
      </c>
      <c r="EA51" s="50">
        <f>DQ51/DR51</f>
        <v>3.121638924455826</v>
      </c>
      <c r="EB51" s="50">
        <f>ED51/DY51</f>
        <v>3.9322580645161289</v>
      </c>
      <c r="EC51" s="51">
        <f>DQ51*DY51/DR51</f>
        <v>3870.8322663252243</v>
      </c>
      <c r="ED51" s="21">
        <v>4876</v>
      </c>
      <c r="EE51" s="21">
        <v>0</v>
      </c>
      <c r="EF51" s="21">
        <v>1000</v>
      </c>
      <c r="EG51" s="52">
        <f>ED51-EC51</f>
        <v>1005.1677336747757</v>
      </c>
      <c r="EH51" s="47"/>
      <c r="EI51" s="47"/>
      <c r="EJ51" s="47"/>
      <c r="EK51" s="47">
        <f>DV51/0.15</f>
        <v>0</v>
      </c>
      <c r="EL51" s="47">
        <f>DR51-EK51</f>
        <v>1562</v>
      </c>
      <c r="EM51" s="47">
        <f>DT51/EL51</f>
        <v>0</v>
      </c>
      <c r="EN51" s="47">
        <v>2</v>
      </c>
      <c r="EO51" s="52">
        <f>EK51*1.15+EL51*(1+EN51)</f>
        <v>4686</v>
      </c>
      <c r="EP51" s="52">
        <f>EC51-EO51</f>
        <v>-815.16773367477572</v>
      </c>
      <c r="EQ51" s="53">
        <f>EP51/EC51</f>
        <v>-0.21059236814946142</v>
      </c>
      <c r="ER51" s="47"/>
      <c r="ES51" s="54">
        <f>DQ51-ED51</f>
        <v>0</v>
      </c>
      <c r="ET51" s="52">
        <f>EG51+ES51</f>
        <v>1005.1677336747757</v>
      </c>
      <c r="EU51" s="81" t="s">
        <v>177</v>
      </c>
    </row>
    <row r="52" spans="1:151" ht="20.100000000000001" customHeight="1" x14ac:dyDescent="0.25">
      <c r="A52" s="29" t="s">
        <v>179</v>
      </c>
      <c r="B52" s="11" t="s">
        <v>180</v>
      </c>
      <c r="C52" s="12">
        <v>1046.57</v>
      </c>
      <c r="D52" s="12">
        <f t="shared" si="0"/>
        <v>1046.57</v>
      </c>
      <c r="E52" s="12">
        <v>1046.57</v>
      </c>
      <c r="F52" s="12"/>
      <c r="G52" s="12">
        <v>363.48</v>
      </c>
      <c r="H52" s="12">
        <v>12</v>
      </c>
      <c r="I52" s="32">
        <f t="shared" si="1"/>
        <v>363.48</v>
      </c>
      <c r="J52" s="11"/>
      <c r="K52" s="80"/>
      <c r="L52" s="80"/>
      <c r="M52" s="80"/>
      <c r="N52" s="80"/>
      <c r="O52" s="80"/>
      <c r="P52" s="80">
        <v>12</v>
      </c>
      <c r="Q52" s="80"/>
      <c r="R52" s="80"/>
      <c r="S52" s="80"/>
      <c r="T52" s="80"/>
      <c r="U52" s="80"/>
      <c r="V52" s="80"/>
      <c r="W52" s="80"/>
      <c r="X52" s="80"/>
      <c r="Y52" s="80"/>
      <c r="Z52" s="13"/>
      <c r="AA52" s="13"/>
      <c r="AB52" s="13"/>
      <c r="AC52" s="13"/>
      <c r="AD52" s="72">
        <v>363.48</v>
      </c>
      <c r="AE52" s="13">
        <f t="shared" si="17"/>
        <v>672.4380000000001</v>
      </c>
      <c r="AF52" s="74">
        <f t="shared" si="18"/>
        <v>683.08999999999992</v>
      </c>
      <c r="AG52" s="74">
        <f t="shared" si="19"/>
        <v>102.46349999999998</v>
      </c>
      <c r="AH52" s="74">
        <f t="shared" si="20"/>
        <v>1821.4715000000001</v>
      </c>
      <c r="AI52" s="13"/>
      <c r="AJ52" s="12">
        <v>1046.57</v>
      </c>
      <c r="AK52" s="12">
        <f t="shared" si="21"/>
        <v>1133.5284999999999</v>
      </c>
      <c r="AL52" s="76">
        <f t="shared" si="22"/>
        <v>0.38359678510998302</v>
      </c>
      <c r="AM52" s="72">
        <v>363.48</v>
      </c>
      <c r="AN52" s="13"/>
      <c r="AO52" s="13"/>
      <c r="AP52" s="13"/>
      <c r="AQ52" s="13"/>
      <c r="AR52" s="13"/>
      <c r="AS52" s="13"/>
      <c r="AT52" s="13"/>
      <c r="AU52" s="13"/>
      <c r="AV52" s="13"/>
      <c r="AW52" s="13">
        <v>2955</v>
      </c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43" t="s">
        <v>863</v>
      </c>
      <c r="CJ52" s="43" t="s">
        <v>864</v>
      </c>
      <c r="CK52" s="43" t="s">
        <v>865</v>
      </c>
      <c r="CL52" s="43" t="s">
        <v>866</v>
      </c>
      <c r="CM52" s="43" t="s">
        <v>276</v>
      </c>
      <c r="CN52" s="43" t="s">
        <v>371</v>
      </c>
      <c r="CO52" s="43" t="s">
        <v>867</v>
      </c>
      <c r="CP52" s="43" t="s">
        <v>263</v>
      </c>
      <c r="CQ52" s="43" t="s">
        <v>372</v>
      </c>
      <c r="CR52" s="43" t="s">
        <v>868</v>
      </c>
      <c r="CS52" s="43" t="s">
        <v>869</v>
      </c>
      <c r="CT52" s="43" t="s">
        <v>847</v>
      </c>
      <c r="CU52" s="43" t="s">
        <v>263</v>
      </c>
      <c r="CV52" s="44">
        <v>2955</v>
      </c>
      <c r="CW52" s="44">
        <v>1064.04</v>
      </c>
      <c r="CX52" s="44">
        <v>0</v>
      </c>
      <c r="CY52" s="43" t="s">
        <v>263</v>
      </c>
      <c r="CZ52" s="43" t="s">
        <v>870</v>
      </c>
      <c r="DA52" s="43" t="s">
        <v>270</v>
      </c>
      <c r="DB52" s="43" t="s">
        <v>270</v>
      </c>
      <c r="DC52" s="43" t="s">
        <v>263</v>
      </c>
      <c r="DD52" s="43" t="s">
        <v>279</v>
      </c>
      <c r="DE52" s="43" t="s">
        <v>280</v>
      </c>
      <c r="DF52" s="43" t="s">
        <v>263</v>
      </c>
      <c r="DG52" s="43" t="s">
        <v>871</v>
      </c>
      <c r="DH52" s="43" t="s">
        <v>389</v>
      </c>
      <c r="DI52" s="43" t="s">
        <v>274</v>
      </c>
      <c r="DJ52" s="43" t="s">
        <v>263</v>
      </c>
      <c r="DK52" s="45">
        <v>0</v>
      </c>
      <c r="DL52" s="43" t="s">
        <v>263</v>
      </c>
      <c r="DM52" s="43" t="s">
        <v>281</v>
      </c>
      <c r="DN52" s="43" t="s">
        <v>1222</v>
      </c>
      <c r="DO52" s="46" t="s">
        <v>179</v>
      </c>
      <c r="DP52" s="47" t="s">
        <v>180</v>
      </c>
      <c r="DQ52" s="48">
        <v>2955</v>
      </c>
      <c r="DR52" s="48">
        <v>1064</v>
      </c>
      <c r="DS52" s="49">
        <f>DR52*DQ53/DQ52</f>
        <v>360.06768189509307</v>
      </c>
      <c r="DT52" s="47"/>
      <c r="DU52" s="49">
        <f>DV52/0.15</f>
        <v>0</v>
      </c>
      <c r="DV52" s="47"/>
      <c r="DW52" s="49">
        <f>DR52+DT52+DV52</f>
        <v>1064</v>
      </c>
      <c r="DX52" s="49">
        <f>SUM(DS52:DV52)</f>
        <v>360.06768189509307</v>
      </c>
      <c r="DY52" s="21">
        <v>1047</v>
      </c>
      <c r="DZ52" s="21">
        <f>DY52-D52</f>
        <v>0.43000000000006366</v>
      </c>
      <c r="EA52" s="50">
        <f>DQ52/DR52</f>
        <v>2.7772556390977443</v>
      </c>
      <c r="EB52" s="50">
        <f>ED52/DY52</f>
        <v>2.822349570200573</v>
      </c>
      <c r="EC52" s="51">
        <f>DQ52*DY52/DR52</f>
        <v>2907.7866541353383</v>
      </c>
      <c r="ED52" s="21">
        <v>2955</v>
      </c>
      <c r="EE52" s="21">
        <v>0</v>
      </c>
      <c r="EF52" s="21">
        <v>0</v>
      </c>
      <c r="EG52" s="52">
        <f>ED52-EC52</f>
        <v>47.213345864661733</v>
      </c>
      <c r="EH52" s="47"/>
      <c r="EI52" s="47"/>
      <c r="EJ52" s="47"/>
      <c r="EK52" s="47">
        <f>DV52/0.15</f>
        <v>0</v>
      </c>
      <c r="EL52" s="47">
        <f>DR52-EK52</f>
        <v>1064</v>
      </c>
      <c r="EM52" s="47">
        <f>DT52/EL52</f>
        <v>0</v>
      </c>
      <c r="EN52" s="47">
        <v>2</v>
      </c>
      <c r="EO52" s="52">
        <f>EK52*1.15+EL52*(1+EN52)</f>
        <v>3192</v>
      </c>
      <c r="EP52" s="52">
        <f>EC52-EO52</f>
        <v>-284.21334586466173</v>
      </c>
      <c r="EQ52" s="53">
        <f>EP52/EC52</f>
        <v>-9.7742159130025874E-2</v>
      </c>
      <c r="ER52" s="47"/>
      <c r="ES52" s="54">
        <f>DQ52-ED52</f>
        <v>0</v>
      </c>
      <c r="ET52" s="52">
        <f>EG52+ES52</f>
        <v>47.213345864661733</v>
      </c>
      <c r="EU52" s="81" t="s">
        <v>179</v>
      </c>
    </row>
    <row r="53" spans="1:151" ht="20.100000000000001" customHeight="1" x14ac:dyDescent="0.25">
      <c r="A53" s="29" t="s">
        <v>181</v>
      </c>
      <c r="B53" s="11" t="s">
        <v>182</v>
      </c>
      <c r="C53" s="12">
        <v>999.22</v>
      </c>
      <c r="D53" s="12">
        <f t="shared" si="0"/>
        <v>999.22</v>
      </c>
      <c r="E53" s="12">
        <v>999.22</v>
      </c>
      <c r="F53" s="12"/>
      <c r="G53" s="12">
        <v>673.05</v>
      </c>
      <c r="H53" s="12">
        <v>27.25</v>
      </c>
      <c r="I53" s="32">
        <f t="shared" si="1"/>
        <v>673.05</v>
      </c>
      <c r="J53" s="11"/>
      <c r="K53" s="80"/>
      <c r="L53" s="80"/>
      <c r="M53" s="80">
        <v>0.25</v>
      </c>
      <c r="N53" s="80"/>
      <c r="O53" s="80"/>
      <c r="P53" s="80">
        <v>7</v>
      </c>
      <c r="Q53" s="80"/>
      <c r="R53" s="80"/>
      <c r="S53" s="80"/>
      <c r="T53" s="80"/>
      <c r="U53" s="80"/>
      <c r="V53" s="80"/>
      <c r="W53" s="80"/>
      <c r="X53" s="80">
        <v>20</v>
      </c>
      <c r="Y53" s="80"/>
      <c r="Z53" s="13"/>
      <c r="AA53" s="13"/>
      <c r="AB53" s="13"/>
      <c r="AC53" s="13"/>
      <c r="AD53" s="72">
        <v>673.05</v>
      </c>
      <c r="AE53" s="13">
        <f t="shared" si="17"/>
        <v>1245.1424999999999</v>
      </c>
      <c r="AF53" s="74">
        <f t="shared" si="18"/>
        <v>326.17000000000007</v>
      </c>
      <c r="AG53" s="74">
        <f t="shared" si="19"/>
        <v>48.925500000000007</v>
      </c>
      <c r="AH53" s="74">
        <f t="shared" si="20"/>
        <v>2293.288</v>
      </c>
      <c r="AI53" s="13"/>
      <c r="AJ53" s="12">
        <v>999.22</v>
      </c>
      <c r="AK53" s="12">
        <f t="shared" si="21"/>
        <v>-1028.288</v>
      </c>
      <c r="AL53" s="76">
        <f t="shared" si="22"/>
        <v>-0.81287588932806321</v>
      </c>
      <c r="AM53" s="72">
        <v>673.05</v>
      </c>
      <c r="AN53" s="13"/>
      <c r="AO53" s="13"/>
      <c r="AP53" s="13"/>
      <c r="AQ53" s="13"/>
      <c r="AR53" s="13"/>
      <c r="AS53" s="13"/>
      <c r="AT53" s="13"/>
      <c r="AU53" s="13"/>
      <c r="AV53" s="13"/>
      <c r="AW53" s="13">
        <v>1265</v>
      </c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43" t="s">
        <v>872</v>
      </c>
      <c r="CJ53" s="43" t="s">
        <v>873</v>
      </c>
      <c r="CK53" s="43" t="s">
        <v>874</v>
      </c>
      <c r="CL53" s="43" t="s">
        <v>875</v>
      </c>
      <c r="CM53" s="43" t="s">
        <v>276</v>
      </c>
      <c r="CN53" s="43" t="s">
        <v>876</v>
      </c>
      <c r="CO53" s="43" t="s">
        <v>877</v>
      </c>
      <c r="CP53" s="43" t="s">
        <v>263</v>
      </c>
      <c r="CQ53" s="43" t="s">
        <v>878</v>
      </c>
      <c r="CR53" s="43" t="s">
        <v>876</v>
      </c>
      <c r="CS53" s="43" t="s">
        <v>879</v>
      </c>
      <c r="CT53" s="43" t="s">
        <v>880</v>
      </c>
      <c r="CU53" s="43" t="s">
        <v>429</v>
      </c>
      <c r="CV53" s="44">
        <v>1000</v>
      </c>
      <c r="CW53" s="44">
        <v>333</v>
      </c>
      <c r="CX53" s="44">
        <v>0</v>
      </c>
      <c r="CY53" s="43" t="s">
        <v>263</v>
      </c>
      <c r="CZ53" s="43" t="s">
        <v>881</v>
      </c>
      <c r="DA53" s="43" t="s">
        <v>298</v>
      </c>
      <c r="DB53" s="43" t="s">
        <v>849</v>
      </c>
      <c r="DC53" s="43" t="s">
        <v>263</v>
      </c>
      <c r="DD53" s="43" t="s">
        <v>704</v>
      </c>
      <c r="DE53" s="43" t="s">
        <v>263</v>
      </c>
      <c r="DF53" s="43" t="s">
        <v>263</v>
      </c>
      <c r="DG53" s="43" t="s">
        <v>882</v>
      </c>
      <c r="DH53" s="43" t="s">
        <v>274</v>
      </c>
      <c r="DI53" s="43" t="s">
        <v>263</v>
      </c>
      <c r="DJ53" s="43" t="s">
        <v>263</v>
      </c>
      <c r="DK53" s="45">
        <v>0</v>
      </c>
      <c r="DL53" s="43" t="s">
        <v>263</v>
      </c>
      <c r="DM53" s="43" t="s">
        <v>281</v>
      </c>
      <c r="DN53" s="43" t="s">
        <v>1222</v>
      </c>
      <c r="DO53" s="46" t="s">
        <v>181</v>
      </c>
      <c r="DP53" s="47" t="s">
        <v>182</v>
      </c>
      <c r="DQ53" s="48">
        <v>1000</v>
      </c>
      <c r="DR53" s="47">
        <v>333</v>
      </c>
      <c r="DS53" s="49">
        <f>DR53*DQ54/DQ53</f>
        <v>0</v>
      </c>
      <c r="DT53" s="47"/>
      <c r="DU53" s="49">
        <f>DV53/0.15</f>
        <v>0</v>
      </c>
      <c r="DV53" s="47"/>
      <c r="DW53" s="49">
        <f>DR53+DT53+DV53</f>
        <v>333</v>
      </c>
      <c r="DX53" s="49">
        <f>SUM(DS53:DV53)</f>
        <v>0</v>
      </c>
      <c r="DY53" s="21">
        <v>999</v>
      </c>
      <c r="DZ53" s="21">
        <f>DY53-D53</f>
        <v>-0.22000000000002728</v>
      </c>
      <c r="EA53" s="50">
        <f>DQ53/DR53</f>
        <v>3.0030030030030028</v>
      </c>
      <c r="EB53" s="50">
        <f>ED53/DY53</f>
        <v>1.2662662662662663</v>
      </c>
      <c r="EC53" s="51">
        <f>DQ53*DY53/DR53</f>
        <v>3000</v>
      </c>
      <c r="ED53" s="21">
        <v>1265</v>
      </c>
      <c r="EE53" s="21">
        <v>0</v>
      </c>
      <c r="EF53" s="21">
        <v>300</v>
      </c>
      <c r="EG53" s="52">
        <f>ED53-EC53</f>
        <v>-1735</v>
      </c>
      <c r="EH53" s="47"/>
      <c r="EI53" s="47"/>
      <c r="EJ53" s="47"/>
      <c r="EK53" s="47">
        <f>DV53/0.15</f>
        <v>0</v>
      </c>
      <c r="EL53" s="47">
        <f>DR53-EK53</f>
        <v>333</v>
      </c>
      <c r="EM53" s="47">
        <f>DT53/EL53</f>
        <v>0</v>
      </c>
      <c r="EN53" s="47">
        <v>2</v>
      </c>
      <c r="EO53" s="52">
        <f>EK53*1.15+EL53*(1+EN53)</f>
        <v>999</v>
      </c>
      <c r="EP53" s="52">
        <f>EC53-EO53</f>
        <v>2001</v>
      </c>
      <c r="EQ53" s="53">
        <f>EP53/EC53</f>
        <v>0.66700000000000004</v>
      </c>
      <c r="ER53" s="47"/>
      <c r="ES53" s="54">
        <f>DQ53-ED53</f>
        <v>-265</v>
      </c>
      <c r="ET53" s="52">
        <f>EG53+ES53</f>
        <v>-2000</v>
      </c>
      <c r="EU53" s="81" t="s">
        <v>181</v>
      </c>
    </row>
    <row r="54" spans="1:151" ht="20.100000000000001" customHeight="1" x14ac:dyDescent="0.25">
      <c r="A54" s="29" t="s">
        <v>72</v>
      </c>
      <c r="B54" s="11" t="s">
        <v>73</v>
      </c>
      <c r="C54" s="12">
        <v>3506.71</v>
      </c>
      <c r="D54" s="12">
        <f t="shared" si="0"/>
        <v>3310.43</v>
      </c>
      <c r="E54" s="12">
        <v>3310.43</v>
      </c>
      <c r="F54" s="12">
        <v>196.28</v>
      </c>
      <c r="G54" s="12">
        <v>3237.56</v>
      </c>
      <c r="H54" s="12">
        <v>95.25</v>
      </c>
      <c r="I54" s="32">
        <f t="shared" si="1"/>
        <v>3056.3450501467182</v>
      </c>
      <c r="J54" s="11"/>
      <c r="K54" s="80">
        <v>6.5</v>
      </c>
      <c r="L54" s="80"/>
      <c r="M54" s="80">
        <v>5.5</v>
      </c>
      <c r="N54" s="80"/>
      <c r="O54" s="80"/>
      <c r="P54" s="80"/>
      <c r="Q54" s="80"/>
      <c r="R54" s="80">
        <v>68.25</v>
      </c>
      <c r="S54" s="80"/>
      <c r="T54" s="80"/>
      <c r="U54" s="80"/>
      <c r="V54" s="80">
        <v>18</v>
      </c>
      <c r="W54" s="80"/>
      <c r="X54" s="80"/>
      <c r="Y54" s="80"/>
      <c r="Z54" s="31" t="s">
        <v>72</v>
      </c>
      <c r="AA54" s="13" t="s">
        <v>73</v>
      </c>
      <c r="AB54" s="33">
        <v>15382</v>
      </c>
      <c r="AC54" s="33">
        <f>AB54/2.35-1196</f>
        <v>5349.5319148936169</v>
      </c>
      <c r="AD54" s="73">
        <v>3237.56</v>
      </c>
      <c r="AE54" s="13">
        <f t="shared" si="17"/>
        <v>5989.4859999999999</v>
      </c>
      <c r="AF54" s="74">
        <f t="shared" si="18"/>
        <v>269.15000000000009</v>
      </c>
      <c r="AG54" s="74">
        <f t="shared" si="19"/>
        <v>40.372500000000009</v>
      </c>
      <c r="AH54" s="74">
        <f t="shared" si="20"/>
        <v>9536.5684999999994</v>
      </c>
      <c r="AI54" s="13"/>
      <c r="AJ54" s="12">
        <v>3506.71</v>
      </c>
      <c r="AK54" s="12">
        <f t="shared" si="21"/>
        <v>-1765.5684999999994</v>
      </c>
      <c r="AL54" s="76">
        <f t="shared" si="22"/>
        <v>-0.22719965255436872</v>
      </c>
      <c r="AM54" s="73">
        <v>3056.3450501467182</v>
      </c>
      <c r="AN54" s="14"/>
      <c r="AO54" s="34">
        <f>AP54/0.15</f>
        <v>0</v>
      </c>
      <c r="AP54" s="14"/>
      <c r="AQ54" s="34" t="e">
        <f>#REF!+AN54+AP54</f>
        <v>#REF!</v>
      </c>
      <c r="AR54" s="34">
        <f>SUM(AM54:AP54)</f>
        <v>3056.3450501467182</v>
      </c>
      <c r="AS54" s="19"/>
      <c r="AT54" s="36">
        <f>AB54/AC54</f>
        <v>2.8753917622540053</v>
      </c>
      <c r="AU54" s="37">
        <f>AW54/AJ54</f>
        <v>2.2160372542924849</v>
      </c>
      <c r="AV54" s="38">
        <f>AB54*AJ54/AC54</f>
        <v>10083.165046613742</v>
      </c>
      <c r="AW54" s="19">
        <v>7771</v>
      </c>
      <c r="AX54" s="19"/>
      <c r="AY54" s="19">
        <v>1700</v>
      </c>
      <c r="AZ54" s="19">
        <v>0</v>
      </c>
      <c r="BA54" s="13"/>
      <c r="BB54" s="13"/>
      <c r="BC54" s="39">
        <f>AW54-AV54</f>
        <v>-2312.1650466137417</v>
      </c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43" t="s">
        <v>883</v>
      </c>
      <c r="CJ54" s="43" t="s">
        <v>884</v>
      </c>
      <c r="CK54" s="43" t="s">
        <v>885</v>
      </c>
      <c r="CL54" s="43" t="s">
        <v>886</v>
      </c>
      <c r="CM54" s="43" t="s">
        <v>373</v>
      </c>
      <c r="CN54" s="43" t="s">
        <v>887</v>
      </c>
      <c r="CO54" s="43" t="s">
        <v>345</v>
      </c>
      <c r="CP54" s="43" t="s">
        <v>888</v>
      </c>
      <c r="CQ54" s="43" t="s">
        <v>770</v>
      </c>
      <c r="CR54" s="43" t="s">
        <v>346</v>
      </c>
      <c r="CS54" s="43" t="s">
        <v>889</v>
      </c>
      <c r="CT54" s="43" t="s">
        <v>890</v>
      </c>
      <c r="CU54" s="43" t="s">
        <v>891</v>
      </c>
      <c r="CV54" s="44">
        <v>11882</v>
      </c>
      <c r="CW54" s="44">
        <v>3554.3</v>
      </c>
      <c r="CX54" s="44">
        <v>0</v>
      </c>
      <c r="CY54" s="43" t="s">
        <v>263</v>
      </c>
      <c r="CZ54" s="43" t="s">
        <v>892</v>
      </c>
      <c r="DA54" s="43" t="s">
        <v>284</v>
      </c>
      <c r="DB54" s="43" t="s">
        <v>290</v>
      </c>
      <c r="DC54" s="43" t="s">
        <v>263</v>
      </c>
      <c r="DD54" s="43" t="s">
        <v>286</v>
      </c>
      <c r="DE54" s="43" t="s">
        <v>272</v>
      </c>
      <c r="DF54" s="43" t="s">
        <v>263</v>
      </c>
      <c r="DG54" s="43" t="s">
        <v>893</v>
      </c>
      <c r="DH54" s="43" t="s">
        <v>263</v>
      </c>
      <c r="DI54" s="43" t="s">
        <v>263</v>
      </c>
      <c r="DJ54" s="43" t="s">
        <v>274</v>
      </c>
      <c r="DK54" s="45">
        <v>0</v>
      </c>
      <c r="DL54" s="43" t="s">
        <v>263</v>
      </c>
      <c r="DM54" s="43" t="s">
        <v>281</v>
      </c>
      <c r="DN54" s="4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81" t="s">
        <v>72</v>
      </c>
    </row>
    <row r="55" spans="1:151" ht="20.100000000000001" customHeight="1" x14ac:dyDescent="0.25">
      <c r="A55" s="29" t="s">
        <v>183</v>
      </c>
      <c r="B55" s="11" t="s">
        <v>184</v>
      </c>
      <c r="C55" s="12">
        <v>5198.55</v>
      </c>
      <c r="D55" s="12">
        <f t="shared" si="0"/>
        <v>5198.55</v>
      </c>
      <c r="E55" s="12">
        <v>5198.55</v>
      </c>
      <c r="F55" s="12"/>
      <c r="G55" s="12">
        <v>1885.68</v>
      </c>
      <c r="H55" s="12">
        <v>63.5</v>
      </c>
      <c r="I55" s="32">
        <f t="shared" si="1"/>
        <v>1885.68</v>
      </c>
      <c r="J55" s="11"/>
      <c r="K55" s="80">
        <v>10</v>
      </c>
      <c r="L55" s="80"/>
      <c r="M55" s="80"/>
      <c r="N55" s="80">
        <v>42.5</v>
      </c>
      <c r="O55" s="80">
        <v>0.5</v>
      </c>
      <c r="P55" s="80"/>
      <c r="Q55" s="80"/>
      <c r="R55" s="80">
        <v>8.5</v>
      </c>
      <c r="S55" s="80"/>
      <c r="T55" s="80"/>
      <c r="U55" s="80"/>
      <c r="V55" s="80"/>
      <c r="W55" s="80"/>
      <c r="X55" s="80"/>
      <c r="Y55" s="80"/>
      <c r="Z55" s="13"/>
      <c r="AA55" s="13"/>
      <c r="AB55" s="13"/>
      <c r="AC55" s="13"/>
      <c r="AD55" s="72">
        <v>1885.68</v>
      </c>
      <c r="AE55" s="13">
        <f t="shared" si="17"/>
        <v>3488.5080000000003</v>
      </c>
      <c r="AF55" s="74">
        <f t="shared" si="18"/>
        <v>3312.87</v>
      </c>
      <c r="AG55" s="74">
        <f t="shared" si="19"/>
        <v>496.93049999999994</v>
      </c>
      <c r="AH55" s="74">
        <f t="shared" si="20"/>
        <v>9183.9885000000013</v>
      </c>
      <c r="AI55" s="13"/>
      <c r="AJ55" s="12">
        <v>5198.55</v>
      </c>
      <c r="AK55" s="12">
        <f t="shared" si="21"/>
        <v>3386.0114999999987</v>
      </c>
      <c r="AL55" s="76">
        <f t="shared" si="22"/>
        <v>0.26937243436754166</v>
      </c>
      <c r="AM55" s="72">
        <v>1885.68</v>
      </c>
      <c r="AN55" s="13"/>
      <c r="AO55" s="13"/>
      <c r="AP55" s="13"/>
      <c r="AQ55" s="13"/>
      <c r="AR55" s="13"/>
      <c r="AS55" s="13"/>
      <c r="AT55" s="13"/>
      <c r="AU55" s="13"/>
      <c r="AV55" s="13"/>
      <c r="AW55" s="13">
        <v>12570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43" t="s">
        <v>894</v>
      </c>
      <c r="CJ55" s="43" t="s">
        <v>895</v>
      </c>
      <c r="CK55" s="43" t="s">
        <v>896</v>
      </c>
      <c r="CL55" s="43" t="s">
        <v>897</v>
      </c>
      <c r="CM55" s="43" t="s">
        <v>373</v>
      </c>
      <c r="CN55" s="43" t="s">
        <v>898</v>
      </c>
      <c r="CO55" s="43" t="s">
        <v>899</v>
      </c>
      <c r="CP55" s="43" t="s">
        <v>900</v>
      </c>
      <c r="CQ55" s="43" t="s">
        <v>901</v>
      </c>
      <c r="CR55" s="43" t="s">
        <v>902</v>
      </c>
      <c r="CS55" s="43" t="s">
        <v>903</v>
      </c>
      <c r="CT55" s="43" t="s">
        <v>904</v>
      </c>
      <c r="CU55" s="43" t="s">
        <v>740</v>
      </c>
      <c r="CV55" s="44">
        <v>12570</v>
      </c>
      <c r="CW55" s="44">
        <v>6200</v>
      </c>
      <c r="CX55" s="44">
        <v>0</v>
      </c>
      <c r="CY55" s="43" t="s">
        <v>263</v>
      </c>
      <c r="CZ55" s="43" t="s">
        <v>905</v>
      </c>
      <c r="DA55" s="43" t="s">
        <v>270</v>
      </c>
      <c r="DB55" s="43" t="s">
        <v>773</v>
      </c>
      <c r="DC55" s="43" t="s">
        <v>263</v>
      </c>
      <c r="DD55" s="43" t="s">
        <v>286</v>
      </c>
      <c r="DE55" s="43" t="s">
        <v>272</v>
      </c>
      <c r="DF55" s="43" t="s">
        <v>263</v>
      </c>
      <c r="DG55" s="43" t="s">
        <v>906</v>
      </c>
      <c r="DH55" s="43" t="s">
        <v>263</v>
      </c>
      <c r="DI55" s="43" t="s">
        <v>274</v>
      </c>
      <c r="DJ55" s="43" t="s">
        <v>263</v>
      </c>
      <c r="DK55" s="45">
        <v>0</v>
      </c>
      <c r="DL55" s="43" t="s">
        <v>263</v>
      </c>
      <c r="DM55" s="43" t="s">
        <v>341</v>
      </c>
      <c r="DN55" s="43" t="s">
        <v>1222</v>
      </c>
      <c r="DO55" s="46" t="s">
        <v>183</v>
      </c>
      <c r="DP55" s="47" t="s">
        <v>1219</v>
      </c>
      <c r="DQ55" s="48">
        <v>12570</v>
      </c>
      <c r="DR55" s="48">
        <v>6200</v>
      </c>
      <c r="DS55" s="49">
        <f>DR55*DQ56/DQ55</f>
        <v>1819.0612569610182</v>
      </c>
      <c r="DT55" s="47"/>
      <c r="DU55" s="49">
        <f>DV55/0.15</f>
        <v>0</v>
      </c>
      <c r="DV55" s="47"/>
      <c r="DW55" s="49">
        <f>DR55+DT55+DV55</f>
        <v>6200</v>
      </c>
      <c r="DX55" s="49">
        <f>SUM(DS55:DV55)</f>
        <v>1819.0612569610182</v>
      </c>
      <c r="DY55" s="48">
        <v>5199</v>
      </c>
      <c r="DZ55" s="21">
        <f>DY55-D55</f>
        <v>0.4499999999998181</v>
      </c>
      <c r="EA55" s="50">
        <f>DQ55/DR55</f>
        <v>2.0274193548387096</v>
      </c>
      <c r="EB55" s="50">
        <f>ED55/DY55</f>
        <v>2.4177726485862667</v>
      </c>
      <c r="EC55" s="51">
        <f>DQ55*DY55/DR55</f>
        <v>10540.553225806452</v>
      </c>
      <c r="ED55" s="59">
        <v>12570</v>
      </c>
      <c r="EE55" s="59">
        <v>0</v>
      </c>
      <c r="EF55" s="59">
        <v>2000</v>
      </c>
      <c r="EG55" s="52">
        <f>ED55-EC55</f>
        <v>2029.4467741935478</v>
      </c>
      <c r="EH55" s="47"/>
      <c r="EI55" s="47">
        <v>3459</v>
      </c>
      <c r="EJ55" s="21"/>
      <c r="EK55" s="47">
        <f>DV55/0.15</f>
        <v>0</v>
      </c>
      <c r="EL55" s="47">
        <f>DR55-EK55</f>
        <v>6200</v>
      </c>
      <c r="EM55" s="47">
        <f>DT55/EL55</f>
        <v>0</v>
      </c>
      <c r="EN55" s="47">
        <v>2</v>
      </c>
      <c r="EO55" s="52">
        <f>EK55*1.15+EL55*(1+EN55)</f>
        <v>18600</v>
      </c>
      <c r="EP55" s="52">
        <f>EC55-EO55</f>
        <v>-8059.4467741935478</v>
      </c>
      <c r="EQ55" s="53">
        <f>EP55/EC55</f>
        <v>-0.76461326094930127</v>
      </c>
      <c r="ER55" s="47"/>
      <c r="ES55" s="54">
        <f>DQ55-ED55</f>
        <v>0</v>
      </c>
      <c r="ET55" s="52">
        <f>EG55+ES55</f>
        <v>2029.4467741935478</v>
      </c>
      <c r="EU55" s="81" t="s">
        <v>183</v>
      </c>
    </row>
    <row r="56" spans="1:151" ht="20.100000000000001" customHeight="1" x14ac:dyDescent="0.25">
      <c r="A56" s="29" t="s">
        <v>185</v>
      </c>
      <c r="B56" s="11" t="s">
        <v>186</v>
      </c>
      <c r="C56" s="12">
        <v>1956.81</v>
      </c>
      <c r="D56" s="12">
        <f t="shared" si="0"/>
        <v>1956.81</v>
      </c>
      <c r="E56" s="12">
        <v>1956.81</v>
      </c>
      <c r="F56" s="12"/>
      <c r="G56" s="12">
        <v>633.27</v>
      </c>
      <c r="H56" s="12">
        <v>21</v>
      </c>
      <c r="I56" s="32">
        <f t="shared" si="1"/>
        <v>633.27</v>
      </c>
      <c r="J56" s="11"/>
      <c r="K56" s="80">
        <v>1</v>
      </c>
      <c r="L56" s="80"/>
      <c r="M56" s="80">
        <v>5</v>
      </c>
      <c r="N56" s="80">
        <v>15</v>
      </c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13"/>
      <c r="AA56" s="13"/>
      <c r="AB56" s="13"/>
      <c r="AC56" s="13"/>
      <c r="AD56" s="72">
        <v>633.27</v>
      </c>
      <c r="AE56" s="13">
        <f t="shared" si="17"/>
        <v>1171.5495000000001</v>
      </c>
      <c r="AF56" s="74">
        <f t="shared" si="18"/>
        <v>1323.54</v>
      </c>
      <c r="AG56" s="74">
        <f t="shared" si="19"/>
        <v>198.53099999999998</v>
      </c>
      <c r="AH56" s="74">
        <f t="shared" si="20"/>
        <v>3326.8905</v>
      </c>
      <c r="AI56" s="13"/>
      <c r="AJ56" s="12">
        <v>1956.81</v>
      </c>
      <c r="AK56" s="12">
        <f t="shared" si="21"/>
        <v>391.10950000000003</v>
      </c>
      <c r="AL56" s="76">
        <f t="shared" si="22"/>
        <v>0.10519351802044111</v>
      </c>
      <c r="AM56" s="72">
        <v>633.27</v>
      </c>
      <c r="AN56" s="13"/>
      <c r="AO56" s="13"/>
      <c r="AP56" s="13"/>
      <c r="AQ56" s="13"/>
      <c r="AR56" s="13"/>
      <c r="AS56" s="13"/>
      <c r="AT56" s="13"/>
      <c r="AU56" s="13"/>
      <c r="AV56" s="13"/>
      <c r="AW56" s="13">
        <v>3718</v>
      </c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43" t="s">
        <v>907</v>
      </c>
      <c r="CJ56" s="43" t="s">
        <v>908</v>
      </c>
      <c r="CK56" s="43" t="s">
        <v>909</v>
      </c>
      <c r="CL56" s="43" t="s">
        <v>910</v>
      </c>
      <c r="CM56" s="43" t="s">
        <v>261</v>
      </c>
      <c r="CN56" s="43" t="s">
        <v>911</v>
      </c>
      <c r="CO56" s="43" t="s">
        <v>263</v>
      </c>
      <c r="CP56" s="43" t="s">
        <v>263</v>
      </c>
      <c r="CQ56" s="43" t="s">
        <v>912</v>
      </c>
      <c r="CR56" s="43" t="s">
        <v>913</v>
      </c>
      <c r="CS56" s="43" t="s">
        <v>914</v>
      </c>
      <c r="CT56" s="43" t="s">
        <v>915</v>
      </c>
      <c r="CU56" s="43" t="s">
        <v>916</v>
      </c>
      <c r="CV56" s="44">
        <v>3688</v>
      </c>
      <c r="CW56" s="44">
        <v>1824</v>
      </c>
      <c r="CX56" s="44">
        <v>0</v>
      </c>
      <c r="CY56" s="43" t="s">
        <v>263</v>
      </c>
      <c r="CZ56" s="43" t="s">
        <v>917</v>
      </c>
      <c r="DA56" s="43" t="s">
        <v>298</v>
      </c>
      <c r="DB56" s="43" t="s">
        <v>773</v>
      </c>
      <c r="DC56" s="43" t="s">
        <v>263</v>
      </c>
      <c r="DD56" s="43" t="s">
        <v>286</v>
      </c>
      <c r="DE56" s="43" t="s">
        <v>272</v>
      </c>
      <c r="DF56" s="43" t="s">
        <v>775</v>
      </c>
      <c r="DG56" s="43" t="s">
        <v>918</v>
      </c>
      <c r="DH56" s="43" t="s">
        <v>274</v>
      </c>
      <c r="DI56" s="43" t="s">
        <v>263</v>
      </c>
      <c r="DJ56" s="43" t="s">
        <v>263</v>
      </c>
      <c r="DK56" s="45">
        <v>0</v>
      </c>
      <c r="DL56" s="43" t="s">
        <v>263</v>
      </c>
      <c r="DM56" s="43" t="s">
        <v>281</v>
      </c>
      <c r="DN56" s="43" t="s">
        <v>1222</v>
      </c>
      <c r="DO56" s="46" t="s">
        <v>185</v>
      </c>
      <c r="DP56" s="47" t="s">
        <v>186</v>
      </c>
      <c r="DQ56" s="48">
        <v>3688</v>
      </c>
      <c r="DR56" s="48">
        <v>1824</v>
      </c>
      <c r="DS56" s="49">
        <f>DR56*DQ57/DQ56</f>
        <v>0</v>
      </c>
      <c r="DT56" s="47"/>
      <c r="DU56" s="49">
        <f>DV56/0.15</f>
        <v>0</v>
      </c>
      <c r="DV56" s="47"/>
      <c r="DW56" s="49">
        <f>DR56+DT56+DV56</f>
        <v>1824</v>
      </c>
      <c r="DX56" s="49">
        <f>SUM(DS56:DV56)</f>
        <v>0</v>
      </c>
      <c r="DY56" s="21">
        <v>1957</v>
      </c>
      <c r="DZ56" s="21">
        <f>DY56-D56</f>
        <v>0.19000000000005457</v>
      </c>
      <c r="EA56" s="50">
        <f>DQ56/DR56</f>
        <v>2.0219298245614037</v>
      </c>
      <c r="EB56" s="50">
        <f>ED56/DY56</f>
        <v>1.8998467041389882</v>
      </c>
      <c r="EC56" s="51">
        <f>DQ56*DY56/DR56</f>
        <v>3956.9166666666665</v>
      </c>
      <c r="ED56" s="21">
        <v>3718</v>
      </c>
      <c r="EE56" s="21">
        <v>0</v>
      </c>
      <c r="EF56" s="21">
        <v>0</v>
      </c>
      <c r="EG56" s="52">
        <f>ED56-EC56</f>
        <v>-238.91666666666652</v>
      </c>
      <c r="EH56" s="47"/>
      <c r="EI56" s="47"/>
      <c r="EJ56" s="47"/>
      <c r="EK56" s="47">
        <f>DV56/0.15</f>
        <v>0</v>
      </c>
      <c r="EL56" s="47">
        <f>DR56-EK56</f>
        <v>1824</v>
      </c>
      <c r="EM56" s="47">
        <f>DT56/EL56</f>
        <v>0</v>
      </c>
      <c r="EN56" s="47">
        <v>2</v>
      </c>
      <c r="EO56" s="52">
        <f>EK56*1.15+EL56*(1+EN56)</f>
        <v>5472</v>
      </c>
      <c r="EP56" s="52">
        <f>EC56-EO56</f>
        <v>-1515.0833333333335</v>
      </c>
      <c r="EQ56" s="53">
        <f>EP56/EC56</f>
        <v>-0.38289493081734521</v>
      </c>
      <c r="ER56" s="47"/>
      <c r="ES56" s="54">
        <f>DQ56-ED56</f>
        <v>-30</v>
      </c>
      <c r="ET56" s="52">
        <f>EG56+ES56</f>
        <v>-268.91666666666652</v>
      </c>
      <c r="EU56" s="81" t="s">
        <v>185</v>
      </c>
    </row>
    <row r="57" spans="1:151" ht="20.100000000000001" customHeight="1" x14ac:dyDescent="0.25">
      <c r="A57" s="29" t="s">
        <v>74</v>
      </c>
      <c r="B57" s="11" t="s">
        <v>75</v>
      </c>
      <c r="C57" s="12">
        <v>594.75</v>
      </c>
      <c r="D57" s="12">
        <f t="shared" si="0"/>
        <v>594.75</v>
      </c>
      <c r="E57" s="12">
        <v>594.75</v>
      </c>
      <c r="F57" s="12"/>
      <c r="G57" s="12">
        <v>315.52999999999997</v>
      </c>
      <c r="H57" s="12">
        <v>8.75</v>
      </c>
      <c r="I57" s="32">
        <f t="shared" si="1"/>
        <v>315.52999999999997</v>
      </c>
      <c r="J57" s="11"/>
      <c r="K57" s="80"/>
      <c r="L57" s="80"/>
      <c r="M57" s="80">
        <v>8.75</v>
      </c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31" t="s">
        <v>74</v>
      </c>
      <c r="AA57" s="13" t="s">
        <v>75</v>
      </c>
      <c r="AB57" s="33">
        <v>5000</v>
      </c>
      <c r="AC57" s="33">
        <v>1920</v>
      </c>
      <c r="AD57" s="73">
        <v>315.52999999999997</v>
      </c>
      <c r="AE57" s="13">
        <f t="shared" si="17"/>
        <v>583.73050000000001</v>
      </c>
      <c r="AF57" s="74">
        <f t="shared" si="18"/>
        <v>279.22000000000003</v>
      </c>
      <c r="AG57" s="74">
        <f t="shared" si="19"/>
        <v>41.883000000000003</v>
      </c>
      <c r="AH57" s="74">
        <f t="shared" si="20"/>
        <v>1220.3635000000002</v>
      </c>
      <c r="AI57" s="13"/>
      <c r="AJ57" s="12">
        <v>594.75</v>
      </c>
      <c r="AK57" s="12">
        <f t="shared" si="21"/>
        <v>308.63649999999984</v>
      </c>
      <c r="AL57" s="76">
        <f t="shared" si="22"/>
        <v>0.20185513407455843</v>
      </c>
      <c r="AM57" s="73">
        <v>315.52999999999997</v>
      </c>
      <c r="AN57" s="14"/>
      <c r="AO57" s="34">
        <f>AP57/0.15</f>
        <v>0</v>
      </c>
      <c r="AP57" s="14"/>
      <c r="AQ57" s="34">
        <f>AJ57+AN57+AP57</f>
        <v>594.75</v>
      </c>
      <c r="AR57" s="34">
        <f>SUM(AM57:AP57)</f>
        <v>315.52999999999997</v>
      </c>
      <c r="AS57" s="19"/>
      <c r="AT57" s="36">
        <f>AB57/AC57</f>
        <v>2.6041666666666665</v>
      </c>
      <c r="AU57" s="37">
        <f>AW57/AJ57</f>
        <v>2.5708280790248002</v>
      </c>
      <c r="AV57" s="38">
        <f>AB57*AJ57/AC57</f>
        <v>1548.828125</v>
      </c>
      <c r="AW57" s="19">
        <v>1529</v>
      </c>
      <c r="AX57" s="19"/>
      <c r="AY57" s="19">
        <v>0</v>
      </c>
      <c r="AZ57" s="19">
        <v>0</v>
      </c>
      <c r="BA57" s="13"/>
      <c r="BB57" s="13"/>
      <c r="BC57" s="39">
        <f>AW57-AV57</f>
        <v>-19.828125</v>
      </c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43" t="s">
        <v>919</v>
      </c>
      <c r="CJ57" s="43" t="s">
        <v>920</v>
      </c>
      <c r="CK57" s="43" t="s">
        <v>263</v>
      </c>
      <c r="CL57" s="43" t="s">
        <v>75</v>
      </c>
      <c r="CM57" s="43" t="s">
        <v>261</v>
      </c>
      <c r="CN57" s="43" t="s">
        <v>330</v>
      </c>
      <c r="CO57" s="43" t="s">
        <v>921</v>
      </c>
      <c r="CP57" s="43" t="s">
        <v>331</v>
      </c>
      <c r="CQ57" s="43" t="s">
        <v>922</v>
      </c>
      <c r="CR57" s="43" t="s">
        <v>323</v>
      </c>
      <c r="CS57" s="43" t="s">
        <v>923</v>
      </c>
      <c r="CT57" s="43" t="s">
        <v>924</v>
      </c>
      <c r="CU57" s="43" t="s">
        <v>925</v>
      </c>
      <c r="CV57" s="44">
        <v>5000</v>
      </c>
      <c r="CW57" s="44">
        <v>1620</v>
      </c>
      <c r="CX57" s="44">
        <v>0</v>
      </c>
      <c r="CY57" s="43" t="s">
        <v>263</v>
      </c>
      <c r="CZ57" s="43" t="s">
        <v>926</v>
      </c>
      <c r="DA57" s="43" t="s">
        <v>290</v>
      </c>
      <c r="DB57" s="43" t="s">
        <v>263</v>
      </c>
      <c r="DC57" s="43" t="s">
        <v>263</v>
      </c>
      <c r="DD57" s="43" t="s">
        <v>927</v>
      </c>
      <c r="DE57" s="43" t="s">
        <v>272</v>
      </c>
      <c r="DF57" s="43" t="s">
        <v>263</v>
      </c>
      <c r="DG57" s="43" t="s">
        <v>928</v>
      </c>
      <c r="DH57" s="43" t="s">
        <v>263</v>
      </c>
      <c r="DI57" s="43" t="s">
        <v>263</v>
      </c>
      <c r="DJ57" s="43" t="s">
        <v>274</v>
      </c>
      <c r="DK57" s="45">
        <v>0</v>
      </c>
      <c r="DL57" s="43" t="s">
        <v>263</v>
      </c>
      <c r="DM57" s="43" t="s">
        <v>281</v>
      </c>
      <c r="DN57" s="4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81" t="s">
        <v>74</v>
      </c>
    </row>
    <row r="58" spans="1:151" ht="20.100000000000001" customHeight="1" x14ac:dyDescent="0.25">
      <c r="A58" s="29" t="s">
        <v>187</v>
      </c>
      <c r="B58" s="11" t="s">
        <v>188</v>
      </c>
      <c r="C58" s="12">
        <v>380.35</v>
      </c>
      <c r="D58" s="12">
        <f t="shared" si="0"/>
        <v>380.35</v>
      </c>
      <c r="E58" s="12">
        <v>380.35</v>
      </c>
      <c r="F58" s="12"/>
      <c r="G58" s="12">
        <v>230.62</v>
      </c>
      <c r="H58" s="12">
        <v>6.75</v>
      </c>
      <c r="I58" s="32">
        <f t="shared" si="1"/>
        <v>230.62</v>
      </c>
      <c r="J58" s="11"/>
      <c r="K58" s="80"/>
      <c r="L58" s="80"/>
      <c r="M58" s="80">
        <v>5.25</v>
      </c>
      <c r="N58" s="80"/>
      <c r="O58" s="80">
        <v>0.5</v>
      </c>
      <c r="P58" s="80">
        <v>1</v>
      </c>
      <c r="Q58" s="80"/>
      <c r="R58" s="80"/>
      <c r="S58" s="80"/>
      <c r="T58" s="80"/>
      <c r="U58" s="80"/>
      <c r="V58" s="80"/>
      <c r="W58" s="80"/>
      <c r="X58" s="80"/>
      <c r="Y58" s="80"/>
      <c r="Z58" s="13"/>
      <c r="AA58" s="13"/>
      <c r="AB58" s="13"/>
      <c r="AC58" s="13"/>
      <c r="AD58" s="72">
        <v>230.62</v>
      </c>
      <c r="AE58" s="13">
        <f t="shared" si="17"/>
        <v>426.64700000000005</v>
      </c>
      <c r="AF58" s="74">
        <f t="shared" si="18"/>
        <v>149.73000000000002</v>
      </c>
      <c r="AG58" s="74">
        <f t="shared" si="19"/>
        <v>22.459500000000002</v>
      </c>
      <c r="AH58" s="74">
        <f t="shared" si="20"/>
        <v>829.45650000000012</v>
      </c>
      <c r="AI58" s="13"/>
      <c r="AJ58" s="12">
        <v>380.35</v>
      </c>
      <c r="AK58" s="12">
        <f t="shared" si="21"/>
        <v>-829.45650000000012</v>
      </c>
      <c r="AL58" s="76" t="e">
        <f t="shared" si="22"/>
        <v>#DIV/0!</v>
      </c>
      <c r="AM58" s="72">
        <v>230.62</v>
      </c>
      <c r="AN58" s="13"/>
      <c r="AO58" s="13"/>
      <c r="AP58" s="13"/>
      <c r="AQ58" s="13"/>
      <c r="AR58" s="13"/>
      <c r="AS58" s="13"/>
      <c r="AT58" s="13"/>
      <c r="AU58" s="13"/>
      <c r="AV58" s="13"/>
      <c r="AW58" s="13">
        <v>0</v>
      </c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43" t="s">
        <v>929</v>
      </c>
      <c r="CJ58" s="43" t="s">
        <v>930</v>
      </c>
      <c r="CK58" s="43" t="s">
        <v>931</v>
      </c>
      <c r="CL58" s="43" t="s">
        <v>932</v>
      </c>
      <c r="CM58" s="43" t="s">
        <v>276</v>
      </c>
      <c r="CN58" s="43" t="s">
        <v>933</v>
      </c>
      <c r="CO58" s="43" t="s">
        <v>934</v>
      </c>
      <c r="CP58" s="43" t="s">
        <v>263</v>
      </c>
      <c r="CQ58" s="43" t="s">
        <v>935</v>
      </c>
      <c r="CR58" s="43" t="s">
        <v>936</v>
      </c>
      <c r="CS58" s="43" t="s">
        <v>937</v>
      </c>
      <c r="CT58" s="43" t="s">
        <v>938</v>
      </c>
      <c r="CU58" s="43" t="s">
        <v>939</v>
      </c>
      <c r="CV58" s="44">
        <v>795</v>
      </c>
      <c r="CW58" s="44">
        <v>250</v>
      </c>
      <c r="CX58" s="44">
        <v>0</v>
      </c>
      <c r="CY58" s="43" t="s">
        <v>263</v>
      </c>
      <c r="CZ58" s="43" t="s">
        <v>940</v>
      </c>
      <c r="DA58" s="43" t="s">
        <v>270</v>
      </c>
      <c r="DB58" s="43" t="s">
        <v>263</v>
      </c>
      <c r="DC58" s="43" t="s">
        <v>263</v>
      </c>
      <c r="DD58" s="43" t="s">
        <v>279</v>
      </c>
      <c r="DE58" s="43" t="s">
        <v>280</v>
      </c>
      <c r="DF58" s="43" t="s">
        <v>263</v>
      </c>
      <c r="DG58" s="43" t="s">
        <v>941</v>
      </c>
      <c r="DH58" s="43" t="s">
        <v>274</v>
      </c>
      <c r="DI58" s="43" t="s">
        <v>263</v>
      </c>
      <c r="DJ58" s="43" t="s">
        <v>263</v>
      </c>
      <c r="DK58" s="45">
        <v>0</v>
      </c>
      <c r="DL58" s="43" t="s">
        <v>263</v>
      </c>
      <c r="DM58" s="43" t="s">
        <v>275</v>
      </c>
      <c r="DN58" s="4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81" t="s">
        <v>187</v>
      </c>
    </row>
    <row r="59" spans="1:151" ht="20.100000000000001" customHeight="1" x14ac:dyDescent="0.25">
      <c r="A59" s="29" t="s">
        <v>189</v>
      </c>
      <c r="B59" s="11" t="s">
        <v>190</v>
      </c>
      <c r="C59" s="12">
        <v>1305.03</v>
      </c>
      <c r="D59" s="12">
        <f t="shared" si="0"/>
        <v>1305.03</v>
      </c>
      <c r="E59" s="12">
        <v>1305.03</v>
      </c>
      <c r="F59" s="12"/>
      <c r="G59" s="12">
        <v>775.05</v>
      </c>
      <c r="H59" s="12">
        <v>28</v>
      </c>
      <c r="I59" s="32">
        <f t="shared" si="1"/>
        <v>775.05</v>
      </c>
      <c r="J59" s="11"/>
      <c r="K59" s="80"/>
      <c r="L59" s="80"/>
      <c r="M59" s="80"/>
      <c r="N59" s="80"/>
      <c r="O59" s="80">
        <v>1.5</v>
      </c>
      <c r="P59" s="80">
        <v>18.5</v>
      </c>
      <c r="Q59" s="80"/>
      <c r="R59" s="80"/>
      <c r="S59" s="80"/>
      <c r="T59" s="80"/>
      <c r="U59" s="80"/>
      <c r="V59" s="80"/>
      <c r="W59" s="80"/>
      <c r="X59" s="80">
        <v>8</v>
      </c>
      <c r="Y59" s="80"/>
      <c r="Z59" s="13"/>
      <c r="AA59" s="13"/>
      <c r="AB59" s="13"/>
      <c r="AC59" s="13"/>
      <c r="AD59" s="72">
        <v>775.05</v>
      </c>
      <c r="AE59" s="13">
        <f t="shared" si="17"/>
        <v>1433.8425</v>
      </c>
      <c r="AF59" s="74">
        <f t="shared" si="18"/>
        <v>529.98</v>
      </c>
      <c r="AG59" s="74">
        <f t="shared" si="19"/>
        <v>79.497</v>
      </c>
      <c r="AH59" s="74">
        <f t="shared" si="20"/>
        <v>2818.3694999999998</v>
      </c>
      <c r="AI59" s="13"/>
      <c r="AJ59" s="12">
        <v>1305.03</v>
      </c>
      <c r="AK59" s="12">
        <f t="shared" si="21"/>
        <v>2097.6305000000002</v>
      </c>
      <c r="AL59" s="76">
        <f t="shared" si="22"/>
        <v>0.42669456875508549</v>
      </c>
      <c r="AM59" s="72">
        <v>775.05</v>
      </c>
      <c r="AN59" s="13"/>
      <c r="AO59" s="13"/>
      <c r="AP59" s="13"/>
      <c r="AQ59" s="13"/>
      <c r="AR59" s="13"/>
      <c r="AS59" s="13"/>
      <c r="AT59" s="13"/>
      <c r="AU59" s="13"/>
      <c r="AV59" s="13"/>
      <c r="AW59" s="13">
        <v>4916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43" t="s">
        <v>942</v>
      </c>
      <c r="CJ59" s="43" t="s">
        <v>943</v>
      </c>
      <c r="CK59" s="43" t="s">
        <v>263</v>
      </c>
      <c r="CL59" s="43" t="s">
        <v>944</v>
      </c>
      <c r="CM59" s="43" t="s">
        <v>276</v>
      </c>
      <c r="CN59" s="43" t="s">
        <v>945</v>
      </c>
      <c r="CO59" s="43" t="s">
        <v>801</v>
      </c>
      <c r="CP59" s="43" t="s">
        <v>263</v>
      </c>
      <c r="CQ59" s="43" t="s">
        <v>539</v>
      </c>
      <c r="CR59" s="43" t="s">
        <v>540</v>
      </c>
      <c r="CS59" s="43" t="s">
        <v>946</v>
      </c>
      <c r="CT59" s="43" t="s">
        <v>947</v>
      </c>
      <c r="CU59" s="43" t="s">
        <v>948</v>
      </c>
      <c r="CV59" s="44">
        <v>4916</v>
      </c>
      <c r="CW59" s="44">
        <v>1553</v>
      </c>
      <c r="CX59" s="44">
        <v>0</v>
      </c>
      <c r="CY59" s="43" t="s">
        <v>263</v>
      </c>
      <c r="CZ59" s="43" t="s">
        <v>949</v>
      </c>
      <c r="DA59" s="43" t="s">
        <v>298</v>
      </c>
      <c r="DB59" s="43" t="s">
        <v>849</v>
      </c>
      <c r="DC59" s="43" t="s">
        <v>773</v>
      </c>
      <c r="DD59" s="43" t="s">
        <v>263</v>
      </c>
      <c r="DE59" s="43" t="s">
        <v>263</v>
      </c>
      <c r="DF59" s="43" t="s">
        <v>263</v>
      </c>
      <c r="DG59" s="43" t="s">
        <v>950</v>
      </c>
      <c r="DH59" s="43" t="s">
        <v>274</v>
      </c>
      <c r="DI59" s="43" t="s">
        <v>263</v>
      </c>
      <c r="DJ59" s="43" t="s">
        <v>263</v>
      </c>
      <c r="DK59" s="45">
        <v>0</v>
      </c>
      <c r="DL59" s="43" t="s">
        <v>263</v>
      </c>
      <c r="DM59" s="43" t="s">
        <v>281</v>
      </c>
      <c r="DN59" s="43" t="s">
        <v>1222</v>
      </c>
      <c r="DO59" s="46" t="s">
        <v>189</v>
      </c>
      <c r="DP59" s="47" t="s">
        <v>190</v>
      </c>
      <c r="DQ59" s="48">
        <v>4916</v>
      </c>
      <c r="DR59" s="48">
        <v>1554</v>
      </c>
      <c r="DS59" s="49">
        <f>DR59*DQ60/DQ59</f>
        <v>1580.553295362083</v>
      </c>
      <c r="DT59" s="47"/>
      <c r="DU59" s="49">
        <f t="shared" ref="DU59:DU65" si="47">DV59/0.15</f>
        <v>0</v>
      </c>
      <c r="DV59" s="47"/>
      <c r="DW59" s="49">
        <f t="shared" ref="DW59:DW65" si="48">DR59+DT59+DV59</f>
        <v>1554</v>
      </c>
      <c r="DX59" s="49">
        <f t="shared" ref="DX59:DX65" si="49">SUM(DS59:DV59)</f>
        <v>1580.553295362083</v>
      </c>
      <c r="DY59" s="48">
        <v>1305</v>
      </c>
      <c r="DZ59" s="21">
        <f>DY59-D59</f>
        <v>-2.9999999999972715E-2</v>
      </c>
      <c r="EA59" s="50">
        <f t="shared" ref="EA59:EA65" si="50">DQ59/DR59</f>
        <v>3.1634491634491635</v>
      </c>
      <c r="EB59" s="50">
        <f t="shared" ref="EB59:EB65" si="51">ED59/DY59</f>
        <v>3.7670498084291189</v>
      </c>
      <c r="EC59" s="51">
        <f t="shared" ref="EC59:EC65" si="52">DQ59*DY59/DR59</f>
        <v>4128.3011583011585</v>
      </c>
      <c r="ED59" s="59">
        <v>4916</v>
      </c>
      <c r="EE59" s="59">
        <v>0</v>
      </c>
      <c r="EF59" s="59">
        <v>800</v>
      </c>
      <c r="EG59" s="52">
        <f t="shared" ref="EG59:EG65" si="53">ED59-EC59</f>
        <v>787.69884169884153</v>
      </c>
      <c r="EH59" s="47"/>
      <c r="EI59" s="47"/>
      <c r="EJ59" s="47"/>
      <c r="EK59" s="47">
        <f>DV59/0.15</f>
        <v>0</v>
      </c>
      <c r="EL59" s="47">
        <f>DR59-EK59</f>
        <v>1554</v>
      </c>
      <c r="EM59" s="47">
        <f>DT59/EL59</f>
        <v>0</v>
      </c>
      <c r="EN59" s="47">
        <v>2</v>
      </c>
      <c r="EO59" s="52">
        <f>EK59*1.15+EL59*(1+EN59)</f>
        <v>4662</v>
      </c>
      <c r="EP59" s="52">
        <f>EC59-EO59</f>
        <v>-533.69884169884153</v>
      </c>
      <c r="EQ59" s="53">
        <f>EP59/EC59</f>
        <v>-0.12927807861732271</v>
      </c>
      <c r="ER59" s="47"/>
      <c r="ES59" s="54">
        <f t="shared" ref="ES59:ES65" si="54">DQ59-ED59</f>
        <v>0</v>
      </c>
      <c r="ET59" s="52">
        <f t="shared" ref="ET59:ET65" si="55">EG59+ES59</f>
        <v>787.69884169884153</v>
      </c>
      <c r="EU59" s="81" t="s">
        <v>189</v>
      </c>
    </row>
    <row r="60" spans="1:151" ht="20.100000000000001" customHeight="1" x14ac:dyDescent="0.25">
      <c r="A60" s="29" t="s">
        <v>191</v>
      </c>
      <c r="B60" s="11" t="s">
        <v>192</v>
      </c>
      <c r="C60" s="12">
        <v>3768.97</v>
      </c>
      <c r="D60" s="12">
        <f t="shared" si="0"/>
        <v>3768.97</v>
      </c>
      <c r="E60" s="12">
        <v>3768.97</v>
      </c>
      <c r="F60" s="12"/>
      <c r="G60" s="12">
        <v>3174.43</v>
      </c>
      <c r="H60" s="12">
        <v>114.75</v>
      </c>
      <c r="I60" s="32">
        <f t="shared" si="1"/>
        <v>3174.43</v>
      </c>
      <c r="J60" s="11"/>
      <c r="K60" s="80"/>
      <c r="L60" s="80"/>
      <c r="M60" s="80">
        <v>2.75</v>
      </c>
      <c r="N60" s="80"/>
      <c r="O60" s="80">
        <v>43.5</v>
      </c>
      <c r="P60" s="80">
        <v>48.5</v>
      </c>
      <c r="Q60" s="80"/>
      <c r="R60" s="80">
        <v>3.5</v>
      </c>
      <c r="S60" s="80"/>
      <c r="T60" s="80"/>
      <c r="U60" s="80"/>
      <c r="V60" s="80">
        <v>4.75</v>
      </c>
      <c r="W60" s="80"/>
      <c r="X60" s="80"/>
      <c r="Y60" s="80"/>
      <c r="Z60" s="13"/>
      <c r="AA60" s="13"/>
      <c r="AB60" s="13"/>
      <c r="AC60" s="13"/>
      <c r="AD60" s="72">
        <v>3174.43</v>
      </c>
      <c r="AE60" s="13">
        <f t="shared" si="17"/>
        <v>5872.6954999999998</v>
      </c>
      <c r="AF60" s="74">
        <f t="shared" si="18"/>
        <v>594.54</v>
      </c>
      <c r="AG60" s="74">
        <f t="shared" si="19"/>
        <v>89.180999999999997</v>
      </c>
      <c r="AH60" s="74">
        <f t="shared" si="20"/>
        <v>9730.8464999999997</v>
      </c>
      <c r="AI60" s="13"/>
      <c r="AJ60" s="12">
        <v>3768.97</v>
      </c>
      <c r="AK60" s="12">
        <f t="shared" si="21"/>
        <v>-2230.8464999999997</v>
      </c>
      <c r="AL60" s="76">
        <f t="shared" si="22"/>
        <v>-0.29744619999999994</v>
      </c>
      <c r="AM60" s="72">
        <v>3174.43</v>
      </c>
      <c r="AN60" s="13"/>
      <c r="AO60" s="13"/>
      <c r="AP60" s="13"/>
      <c r="AQ60" s="13"/>
      <c r="AR60" s="13"/>
      <c r="AS60" s="13"/>
      <c r="AT60" s="13"/>
      <c r="AU60" s="13"/>
      <c r="AV60" s="13"/>
      <c r="AW60" s="13">
        <v>7500</v>
      </c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43" t="s">
        <v>951</v>
      </c>
      <c r="CJ60" s="43" t="s">
        <v>952</v>
      </c>
      <c r="CK60" s="43" t="s">
        <v>953</v>
      </c>
      <c r="CL60" s="43" t="s">
        <v>954</v>
      </c>
      <c r="CM60" s="43" t="s">
        <v>276</v>
      </c>
      <c r="CN60" s="43" t="s">
        <v>955</v>
      </c>
      <c r="CO60" s="43" t="s">
        <v>282</v>
      </c>
      <c r="CP60" s="43" t="s">
        <v>325</v>
      </c>
      <c r="CQ60" s="43" t="s">
        <v>388</v>
      </c>
      <c r="CR60" s="43" t="s">
        <v>283</v>
      </c>
      <c r="CS60" s="43" t="s">
        <v>300</v>
      </c>
      <c r="CT60" s="43" t="s">
        <v>956</v>
      </c>
      <c r="CU60" s="43" t="s">
        <v>957</v>
      </c>
      <c r="CV60" s="44">
        <v>5000</v>
      </c>
      <c r="CW60" s="44">
        <v>1712.74</v>
      </c>
      <c r="CX60" s="44">
        <v>0</v>
      </c>
      <c r="CY60" s="43" t="s">
        <v>263</v>
      </c>
      <c r="CZ60" s="43" t="s">
        <v>958</v>
      </c>
      <c r="DA60" s="43" t="s">
        <v>298</v>
      </c>
      <c r="DB60" s="43" t="s">
        <v>849</v>
      </c>
      <c r="DC60" s="43" t="s">
        <v>263</v>
      </c>
      <c r="DD60" s="43" t="s">
        <v>263</v>
      </c>
      <c r="DE60" s="43" t="s">
        <v>263</v>
      </c>
      <c r="DF60" s="43" t="s">
        <v>263</v>
      </c>
      <c r="DG60" s="43" t="s">
        <v>959</v>
      </c>
      <c r="DH60" s="43" t="s">
        <v>263</v>
      </c>
      <c r="DI60" s="43" t="s">
        <v>263</v>
      </c>
      <c r="DJ60" s="43" t="s">
        <v>274</v>
      </c>
      <c r="DK60" s="45">
        <v>0</v>
      </c>
      <c r="DL60" s="43" t="s">
        <v>263</v>
      </c>
      <c r="DM60" s="43" t="s">
        <v>281</v>
      </c>
      <c r="DN60" s="43" t="s">
        <v>1222</v>
      </c>
      <c r="DO60" s="46" t="s">
        <v>191</v>
      </c>
      <c r="DP60" s="47" t="s">
        <v>192</v>
      </c>
      <c r="DQ60" s="48">
        <v>5000</v>
      </c>
      <c r="DR60" s="48">
        <v>1713</v>
      </c>
      <c r="DS60" s="49">
        <f>DR60*DQ61/DQ60</f>
        <v>1713</v>
      </c>
      <c r="DT60" s="47"/>
      <c r="DU60" s="49">
        <f t="shared" si="47"/>
        <v>0</v>
      </c>
      <c r="DV60" s="47"/>
      <c r="DW60" s="49">
        <f t="shared" si="48"/>
        <v>1713</v>
      </c>
      <c r="DX60" s="49">
        <f t="shared" si="49"/>
        <v>1713</v>
      </c>
      <c r="DY60" s="48">
        <v>3769</v>
      </c>
      <c r="DZ60" s="21">
        <f>DY60-D60</f>
        <v>3.0000000000200089E-2</v>
      </c>
      <c r="EA60" s="50">
        <f t="shared" si="50"/>
        <v>2.9188558085230589</v>
      </c>
      <c r="EB60" s="50">
        <f t="shared" si="51"/>
        <v>1.9899177500663305</v>
      </c>
      <c r="EC60" s="51">
        <f t="shared" si="52"/>
        <v>11001.16754232341</v>
      </c>
      <c r="ED60" s="59">
        <v>7500</v>
      </c>
      <c r="EE60" s="59">
        <v>0</v>
      </c>
      <c r="EF60" s="59">
        <v>2500</v>
      </c>
      <c r="EG60" s="52">
        <f t="shared" si="53"/>
        <v>-3501.1675423234101</v>
      </c>
      <c r="EH60" s="47"/>
      <c r="EI60" s="47"/>
      <c r="EJ60" s="47"/>
      <c r="EK60" s="47">
        <f>DV60/0.15</f>
        <v>0</v>
      </c>
      <c r="EL60" s="47">
        <f>DR60-EK60</f>
        <v>1713</v>
      </c>
      <c r="EM60" s="47">
        <f>DT60/EL60</f>
        <v>0</v>
      </c>
      <c r="EN60" s="47">
        <v>2</v>
      </c>
      <c r="EO60" s="52">
        <f>EK60*1.15+EL60*(1+EN60)</f>
        <v>5139</v>
      </c>
      <c r="EP60" s="52">
        <f>EC60-EO60</f>
        <v>5862.1675423234101</v>
      </c>
      <c r="EQ60" s="53">
        <f>EP60/EC60</f>
        <v>0.53286776333244901</v>
      </c>
      <c r="ER60" s="47"/>
      <c r="ES60" s="54">
        <f t="shared" si="54"/>
        <v>-2500</v>
      </c>
      <c r="ET60" s="52">
        <f t="shared" si="55"/>
        <v>-6001.1675423234101</v>
      </c>
      <c r="EU60" s="81" t="s">
        <v>191</v>
      </c>
    </row>
    <row r="61" spans="1:151" ht="20.100000000000001" customHeight="1" x14ac:dyDescent="0.25">
      <c r="A61" s="29" t="s">
        <v>193</v>
      </c>
      <c r="B61" s="11" t="s">
        <v>194</v>
      </c>
      <c r="C61" s="12">
        <v>331.78</v>
      </c>
      <c r="D61" s="12">
        <f t="shared" si="0"/>
        <v>331.78</v>
      </c>
      <c r="E61" s="12">
        <v>331.78</v>
      </c>
      <c r="F61" s="12"/>
      <c r="G61" s="12">
        <v>305.27</v>
      </c>
      <c r="H61" s="12">
        <v>11</v>
      </c>
      <c r="I61" s="32">
        <f t="shared" si="1"/>
        <v>305.27</v>
      </c>
      <c r="J61" s="11"/>
      <c r="K61" s="80"/>
      <c r="L61" s="80"/>
      <c r="M61" s="80">
        <v>4.5</v>
      </c>
      <c r="N61" s="80"/>
      <c r="O61" s="80">
        <v>6.5</v>
      </c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13"/>
      <c r="AA61" s="13"/>
      <c r="AB61" s="13"/>
      <c r="AC61" s="13"/>
      <c r="AD61" s="72">
        <v>305.27</v>
      </c>
      <c r="AE61" s="13">
        <f t="shared" si="17"/>
        <v>564.74950000000001</v>
      </c>
      <c r="AF61" s="74">
        <f t="shared" si="18"/>
        <v>26.509999999999991</v>
      </c>
      <c r="AG61" s="74">
        <f t="shared" si="19"/>
        <v>3.9764999999999984</v>
      </c>
      <c r="AH61" s="74">
        <f t="shared" si="20"/>
        <v>900.50599999999997</v>
      </c>
      <c r="AI61" s="13"/>
      <c r="AJ61" s="12">
        <v>331.78</v>
      </c>
      <c r="AK61" s="12">
        <f t="shared" si="21"/>
        <v>401.49400000000003</v>
      </c>
      <c r="AL61" s="76">
        <f t="shared" si="22"/>
        <v>0.3083671274961598</v>
      </c>
      <c r="AM61" s="72">
        <v>305.27</v>
      </c>
      <c r="AN61" s="13"/>
      <c r="AO61" s="13"/>
      <c r="AP61" s="13"/>
      <c r="AQ61" s="13"/>
      <c r="AR61" s="13"/>
      <c r="AS61" s="13"/>
      <c r="AT61" s="13"/>
      <c r="AU61" s="13"/>
      <c r="AV61" s="13"/>
      <c r="AW61" s="13">
        <v>1302</v>
      </c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43" t="s">
        <v>960</v>
      </c>
      <c r="CJ61" s="43" t="s">
        <v>961</v>
      </c>
      <c r="CK61" s="43" t="s">
        <v>263</v>
      </c>
      <c r="CL61" s="43" t="s">
        <v>194</v>
      </c>
      <c r="CM61" s="43" t="s">
        <v>261</v>
      </c>
      <c r="CN61" s="43" t="s">
        <v>962</v>
      </c>
      <c r="CO61" s="43" t="s">
        <v>963</v>
      </c>
      <c r="CP61" s="43" t="s">
        <v>263</v>
      </c>
      <c r="CQ61" s="43" t="s">
        <v>964</v>
      </c>
      <c r="CR61" s="43" t="s">
        <v>965</v>
      </c>
      <c r="CS61" s="43" t="s">
        <v>966</v>
      </c>
      <c r="CT61" s="43" t="s">
        <v>967</v>
      </c>
      <c r="CU61" s="43" t="s">
        <v>968</v>
      </c>
      <c r="CV61" s="44">
        <v>5000</v>
      </c>
      <c r="CW61" s="44">
        <v>0</v>
      </c>
      <c r="CX61" s="44">
        <v>0</v>
      </c>
      <c r="CY61" s="43" t="s">
        <v>263</v>
      </c>
      <c r="CZ61" s="43" t="s">
        <v>969</v>
      </c>
      <c r="DA61" s="43" t="s">
        <v>284</v>
      </c>
      <c r="DB61" s="43" t="s">
        <v>270</v>
      </c>
      <c r="DC61" s="43" t="s">
        <v>263</v>
      </c>
      <c r="DD61" s="43" t="s">
        <v>286</v>
      </c>
      <c r="DE61" s="43" t="s">
        <v>272</v>
      </c>
      <c r="DF61" s="43" t="s">
        <v>263</v>
      </c>
      <c r="DG61" s="43" t="s">
        <v>970</v>
      </c>
      <c r="DH61" s="43" t="s">
        <v>263</v>
      </c>
      <c r="DI61" s="43" t="s">
        <v>263</v>
      </c>
      <c r="DJ61" s="43" t="s">
        <v>274</v>
      </c>
      <c r="DK61" s="45">
        <v>0</v>
      </c>
      <c r="DL61" s="43" t="s">
        <v>263</v>
      </c>
      <c r="DM61" s="43" t="s">
        <v>281</v>
      </c>
      <c r="DN61" s="43" t="s">
        <v>1222</v>
      </c>
      <c r="DO61" s="46" t="s">
        <v>193</v>
      </c>
      <c r="DP61" s="47" t="s">
        <v>1220</v>
      </c>
      <c r="DQ61" s="48">
        <v>5000</v>
      </c>
      <c r="DR61" s="48">
        <v>4200</v>
      </c>
      <c r="DS61" s="49">
        <f>DR61*DQ62/DQ61</f>
        <v>19799.64</v>
      </c>
      <c r="DT61" s="47"/>
      <c r="DU61" s="49">
        <f t="shared" si="47"/>
        <v>0</v>
      </c>
      <c r="DV61" s="47"/>
      <c r="DW61" s="49">
        <f t="shared" si="48"/>
        <v>4200</v>
      </c>
      <c r="DX61" s="49">
        <f t="shared" si="49"/>
        <v>19799.64</v>
      </c>
      <c r="DY61" s="47">
        <v>332</v>
      </c>
      <c r="DZ61" s="21">
        <f>DY61-D61</f>
        <v>0.22000000000002728</v>
      </c>
      <c r="EA61" s="50">
        <f t="shared" si="50"/>
        <v>1.1904761904761905</v>
      </c>
      <c r="EB61" s="50">
        <f t="shared" si="51"/>
        <v>3.9216867469879517</v>
      </c>
      <c r="EC61" s="51">
        <f t="shared" si="52"/>
        <v>395.23809523809524</v>
      </c>
      <c r="ED61" s="59">
        <v>1302</v>
      </c>
      <c r="EE61" s="59">
        <v>0</v>
      </c>
      <c r="EF61" s="59">
        <v>900</v>
      </c>
      <c r="EG61" s="52">
        <f t="shared" si="53"/>
        <v>906.76190476190482</v>
      </c>
      <c r="EH61" s="47"/>
      <c r="EI61" s="47"/>
      <c r="EJ61" s="47"/>
      <c r="EK61" s="47">
        <f>DV61/0.15</f>
        <v>0</v>
      </c>
      <c r="EL61" s="47">
        <f>DR61-EK61</f>
        <v>4200</v>
      </c>
      <c r="EM61" s="47">
        <f>DT61/EL61</f>
        <v>0</v>
      </c>
      <c r="EN61" s="47">
        <v>2</v>
      </c>
      <c r="EO61" s="52">
        <f>EK61*1.15+EL61*(1+EN61)</f>
        <v>12600</v>
      </c>
      <c r="EP61" s="52">
        <f>EC61-EO61</f>
        <v>-12204.761904761905</v>
      </c>
      <c r="EQ61" s="53">
        <f>EP61/EC61</f>
        <v>-30.879518072289155</v>
      </c>
      <c r="ER61" s="47"/>
      <c r="ES61" s="54">
        <f t="shared" si="54"/>
        <v>3698</v>
      </c>
      <c r="ET61" s="52">
        <f t="shared" si="55"/>
        <v>4604.7619047619046</v>
      </c>
      <c r="EU61" s="81" t="s">
        <v>193</v>
      </c>
    </row>
    <row r="62" spans="1:151" ht="20.100000000000001" customHeight="1" x14ac:dyDescent="0.25">
      <c r="A62" s="29" t="s">
        <v>195</v>
      </c>
      <c r="B62" s="11" t="s">
        <v>196</v>
      </c>
      <c r="C62" s="12">
        <v>1528.82</v>
      </c>
      <c r="D62" s="12">
        <f t="shared" si="0"/>
        <v>1528.82</v>
      </c>
      <c r="E62" s="12">
        <v>1528.82</v>
      </c>
      <c r="F62" s="12"/>
      <c r="G62" s="12">
        <v>1491.45</v>
      </c>
      <c r="H62" s="12">
        <v>45.5</v>
      </c>
      <c r="I62" s="32">
        <f t="shared" si="1"/>
        <v>1491.45</v>
      </c>
      <c r="J62" s="11"/>
      <c r="K62" s="80"/>
      <c r="L62" s="80"/>
      <c r="M62" s="80"/>
      <c r="N62" s="80"/>
      <c r="O62" s="80">
        <v>7.5</v>
      </c>
      <c r="P62" s="80"/>
      <c r="Q62" s="80"/>
      <c r="R62" s="80">
        <v>7</v>
      </c>
      <c r="S62" s="80"/>
      <c r="T62" s="80"/>
      <c r="U62" s="80"/>
      <c r="V62" s="80">
        <v>5</v>
      </c>
      <c r="W62" s="80"/>
      <c r="X62" s="80"/>
      <c r="Y62" s="80"/>
      <c r="Z62" s="13"/>
      <c r="AA62" s="13"/>
      <c r="AB62" s="13"/>
      <c r="AC62" s="13"/>
      <c r="AD62" s="72">
        <v>1491.45</v>
      </c>
      <c r="AE62" s="13">
        <f t="shared" si="17"/>
        <v>2759.1825000000003</v>
      </c>
      <c r="AF62" s="74">
        <f t="shared" si="18"/>
        <v>37.369999999999891</v>
      </c>
      <c r="AG62" s="74">
        <f t="shared" si="19"/>
        <v>5.6054999999999833</v>
      </c>
      <c r="AH62" s="74">
        <f t="shared" si="20"/>
        <v>4293.6080000000002</v>
      </c>
      <c r="AI62" s="13"/>
      <c r="AJ62" s="12">
        <v>1528.82</v>
      </c>
      <c r="AK62" s="12">
        <f t="shared" si="21"/>
        <v>1012.3919999999998</v>
      </c>
      <c r="AL62" s="76">
        <f t="shared" si="22"/>
        <v>0.19080135695439121</v>
      </c>
      <c r="AM62" s="72">
        <v>1491.45</v>
      </c>
      <c r="AN62" s="13"/>
      <c r="AO62" s="13"/>
      <c r="AP62" s="13"/>
      <c r="AQ62" s="13"/>
      <c r="AR62" s="13"/>
      <c r="AS62" s="13"/>
      <c r="AT62" s="13"/>
      <c r="AU62" s="13"/>
      <c r="AV62" s="13"/>
      <c r="AW62" s="13">
        <v>5306</v>
      </c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43" t="s">
        <v>971</v>
      </c>
      <c r="CJ62" s="43" t="s">
        <v>972</v>
      </c>
      <c r="CK62" s="43" t="s">
        <v>973</v>
      </c>
      <c r="CL62" s="43" t="s">
        <v>974</v>
      </c>
      <c r="CM62" s="43" t="s">
        <v>373</v>
      </c>
      <c r="CN62" s="43" t="s">
        <v>975</v>
      </c>
      <c r="CO62" s="43" t="s">
        <v>263</v>
      </c>
      <c r="CP62" s="43" t="s">
        <v>263</v>
      </c>
      <c r="CQ62" s="43" t="s">
        <v>770</v>
      </c>
      <c r="CR62" s="43" t="s">
        <v>346</v>
      </c>
      <c r="CS62" s="43" t="s">
        <v>976</v>
      </c>
      <c r="CT62" s="43" t="s">
        <v>977</v>
      </c>
      <c r="CU62" s="43" t="s">
        <v>407</v>
      </c>
      <c r="CV62" s="44">
        <v>23571</v>
      </c>
      <c r="CW62" s="44">
        <v>10606.49</v>
      </c>
      <c r="CX62" s="44">
        <v>0</v>
      </c>
      <c r="CY62" s="43" t="s">
        <v>263</v>
      </c>
      <c r="CZ62" s="43" t="s">
        <v>978</v>
      </c>
      <c r="DA62" s="43" t="s">
        <v>290</v>
      </c>
      <c r="DB62" s="43" t="s">
        <v>290</v>
      </c>
      <c r="DC62" s="43" t="s">
        <v>263</v>
      </c>
      <c r="DD62" s="43" t="s">
        <v>263</v>
      </c>
      <c r="DE62" s="43" t="s">
        <v>263</v>
      </c>
      <c r="DF62" s="43" t="s">
        <v>263</v>
      </c>
      <c r="DG62" s="43" t="s">
        <v>979</v>
      </c>
      <c r="DH62" s="43" t="s">
        <v>274</v>
      </c>
      <c r="DI62" s="43" t="s">
        <v>263</v>
      </c>
      <c r="DJ62" s="43" t="s">
        <v>263</v>
      </c>
      <c r="DK62" s="45">
        <v>0</v>
      </c>
      <c r="DL62" s="43" t="s">
        <v>263</v>
      </c>
      <c r="DM62" s="43" t="s">
        <v>287</v>
      </c>
      <c r="DN62" s="43" t="s">
        <v>1222</v>
      </c>
      <c r="DO62" s="46" t="s">
        <v>195</v>
      </c>
      <c r="DP62" s="47" t="s">
        <v>196</v>
      </c>
      <c r="DQ62" s="48">
        <v>23571</v>
      </c>
      <c r="DR62" s="48">
        <v>7800</v>
      </c>
      <c r="DS62" s="49">
        <f>DT62/1.25</f>
        <v>0</v>
      </c>
      <c r="DT62" s="47"/>
      <c r="DU62" s="49">
        <f t="shared" si="47"/>
        <v>0</v>
      </c>
      <c r="DV62" s="47"/>
      <c r="DW62" s="49">
        <f t="shared" si="48"/>
        <v>7800</v>
      </c>
      <c r="DX62" s="49">
        <f t="shared" si="49"/>
        <v>0</v>
      </c>
      <c r="DY62" s="21">
        <v>1529</v>
      </c>
      <c r="DZ62" s="21">
        <f>DY62-D62</f>
        <v>0.18000000000006366</v>
      </c>
      <c r="EA62" s="50">
        <f t="shared" si="50"/>
        <v>3.0219230769230769</v>
      </c>
      <c r="EB62" s="50">
        <f t="shared" si="51"/>
        <v>3.4702419882275999</v>
      </c>
      <c r="EC62" s="51">
        <f t="shared" si="52"/>
        <v>4620.5203846153845</v>
      </c>
      <c r="ED62" s="21">
        <v>5306</v>
      </c>
      <c r="EE62" s="21">
        <v>0</v>
      </c>
      <c r="EF62" s="21">
        <v>700</v>
      </c>
      <c r="EG62" s="52">
        <f t="shared" si="53"/>
        <v>685.4796153846155</v>
      </c>
      <c r="EH62" s="47"/>
      <c r="EI62" s="47"/>
      <c r="EJ62" s="47"/>
      <c r="EK62" s="47">
        <f>DV62/0.15</f>
        <v>0</v>
      </c>
      <c r="EL62" s="47">
        <f>DR62-EK62</f>
        <v>7800</v>
      </c>
      <c r="EM62" s="47">
        <f>DT62/EL62</f>
        <v>0</v>
      </c>
      <c r="EN62" s="47">
        <v>2</v>
      </c>
      <c r="EO62" s="52">
        <f>EK62*1.15+EL62*(1+EN62)</f>
        <v>23400</v>
      </c>
      <c r="EP62" s="52">
        <f>EC62-EO62</f>
        <v>-18779.479615384615</v>
      </c>
      <c r="EQ62" s="53">
        <f>EP62/EC62</f>
        <v>-4.064364628259904</v>
      </c>
      <c r="ER62" s="47"/>
      <c r="ES62" s="54">
        <f t="shared" si="54"/>
        <v>18265</v>
      </c>
      <c r="ET62" s="52">
        <f t="shared" si="55"/>
        <v>18950.479615384615</v>
      </c>
      <c r="EU62" s="81" t="s">
        <v>195</v>
      </c>
    </row>
    <row r="63" spans="1:151" ht="20.100000000000001" customHeight="1" x14ac:dyDescent="0.25">
      <c r="A63" s="29" t="s">
        <v>197</v>
      </c>
      <c r="B63" s="11" t="s">
        <v>198</v>
      </c>
      <c r="C63" s="12">
        <v>754.69</v>
      </c>
      <c r="D63" s="12">
        <f t="shared" si="0"/>
        <v>754.69</v>
      </c>
      <c r="E63" s="12">
        <v>754.69</v>
      </c>
      <c r="F63" s="12"/>
      <c r="G63" s="12">
        <v>478.98</v>
      </c>
      <c r="H63" s="12">
        <v>17.25</v>
      </c>
      <c r="I63" s="32">
        <f t="shared" si="1"/>
        <v>478.98</v>
      </c>
      <c r="J63" s="11"/>
      <c r="K63" s="80"/>
      <c r="L63" s="80"/>
      <c r="M63" s="80"/>
      <c r="N63" s="80"/>
      <c r="O63" s="80">
        <v>5.25</v>
      </c>
      <c r="P63" s="80">
        <v>12</v>
      </c>
      <c r="Q63" s="80"/>
      <c r="R63" s="80"/>
      <c r="S63" s="80"/>
      <c r="T63" s="80"/>
      <c r="U63" s="80"/>
      <c r="V63" s="80"/>
      <c r="W63" s="80"/>
      <c r="X63" s="80"/>
      <c r="Y63" s="80"/>
      <c r="Z63" s="13"/>
      <c r="AA63" s="13"/>
      <c r="AB63" s="13"/>
      <c r="AC63" s="13"/>
      <c r="AD63" s="72">
        <v>478.98</v>
      </c>
      <c r="AE63" s="13">
        <f t="shared" si="17"/>
        <v>886.11300000000006</v>
      </c>
      <c r="AF63" s="74">
        <f t="shared" si="18"/>
        <v>275.71000000000004</v>
      </c>
      <c r="AG63" s="74">
        <f t="shared" si="19"/>
        <v>41.356500000000004</v>
      </c>
      <c r="AH63" s="74">
        <f t="shared" si="20"/>
        <v>1682.1595000000002</v>
      </c>
      <c r="AI63" s="13"/>
      <c r="AJ63" s="12">
        <v>754.69</v>
      </c>
      <c r="AK63" s="12">
        <f t="shared" si="21"/>
        <v>1063.8404999999998</v>
      </c>
      <c r="AL63" s="76">
        <f t="shared" si="22"/>
        <v>0.38741460305899483</v>
      </c>
      <c r="AM63" s="72">
        <v>478.98</v>
      </c>
      <c r="AN63" s="13"/>
      <c r="AO63" s="13"/>
      <c r="AP63" s="13"/>
      <c r="AQ63" s="13"/>
      <c r="AR63" s="13"/>
      <c r="AS63" s="13"/>
      <c r="AT63" s="13"/>
      <c r="AU63" s="13"/>
      <c r="AV63" s="13"/>
      <c r="AW63" s="13">
        <v>2746</v>
      </c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43" t="s">
        <v>980</v>
      </c>
      <c r="CJ63" s="43" t="s">
        <v>981</v>
      </c>
      <c r="CK63" s="43" t="s">
        <v>982</v>
      </c>
      <c r="CL63" s="43" t="s">
        <v>198</v>
      </c>
      <c r="CM63" s="43" t="s">
        <v>276</v>
      </c>
      <c r="CN63" s="43" t="s">
        <v>983</v>
      </c>
      <c r="CO63" s="43" t="s">
        <v>984</v>
      </c>
      <c r="CP63" s="43" t="s">
        <v>263</v>
      </c>
      <c r="CQ63" s="43" t="s">
        <v>985</v>
      </c>
      <c r="CR63" s="43" t="s">
        <v>986</v>
      </c>
      <c r="CS63" s="43" t="s">
        <v>987</v>
      </c>
      <c r="CT63" s="43" t="s">
        <v>988</v>
      </c>
      <c r="CU63" s="43" t="s">
        <v>989</v>
      </c>
      <c r="CV63" s="44">
        <v>2746</v>
      </c>
      <c r="CW63" s="44">
        <v>921.26</v>
      </c>
      <c r="CX63" s="44">
        <v>0</v>
      </c>
      <c r="CY63" s="43" t="s">
        <v>263</v>
      </c>
      <c r="CZ63" s="43" t="s">
        <v>990</v>
      </c>
      <c r="DA63" s="43" t="s">
        <v>284</v>
      </c>
      <c r="DB63" s="43" t="s">
        <v>263</v>
      </c>
      <c r="DC63" s="43" t="s">
        <v>263</v>
      </c>
      <c r="DD63" s="43" t="s">
        <v>263</v>
      </c>
      <c r="DE63" s="43" t="s">
        <v>326</v>
      </c>
      <c r="DF63" s="43" t="s">
        <v>263</v>
      </c>
      <c r="DG63" s="43" t="s">
        <v>991</v>
      </c>
      <c r="DH63" s="43" t="s">
        <v>274</v>
      </c>
      <c r="DI63" s="43" t="s">
        <v>263</v>
      </c>
      <c r="DJ63" s="43" t="s">
        <v>263</v>
      </c>
      <c r="DK63" s="45">
        <v>0</v>
      </c>
      <c r="DL63" s="43" t="s">
        <v>263</v>
      </c>
      <c r="DM63" s="43" t="s">
        <v>281</v>
      </c>
      <c r="DN63" s="43" t="s">
        <v>1222</v>
      </c>
      <c r="DO63" s="46" t="s">
        <v>197</v>
      </c>
      <c r="DP63" s="47" t="s">
        <v>198</v>
      </c>
      <c r="DQ63" s="48">
        <v>2746</v>
      </c>
      <c r="DR63" s="47">
        <v>921</v>
      </c>
      <c r="DS63" s="49">
        <f>DR63*DQ64/DQ63</f>
        <v>2853.2217771303713</v>
      </c>
      <c r="DT63" s="47"/>
      <c r="DU63" s="49">
        <f t="shared" si="47"/>
        <v>0</v>
      </c>
      <c r="DV63" s="47"/>
      <c r="DW63" s="49">
        <f t="shared" si="48"/>
        <v>921</v>
      </c>
      <c r="DX63" s="49">
        <f t="shared" si="49"/>
        <v>2853.2217771303713</v>
      </c>
      <c r="DY63" s="21">
        <v>755</v>
      </c>
      <c r="DZ63" s="21">
        <f>DY63-D63</f>
        <v>0.30999999999994543</v>
      </c>
      <c r="EA63" s="50">
        <f t="shared" si="50"/>
        <v>2.9815418023887079</v>
      </c>
      <c r="EB63" s="50">
        <f t="shared" si="51"/>
        <v>3.637086092715232</v>
      </c>
      <c r="EC63" s="51">
        <f t="shared" si="52"/>
        <v>2251.0640608034746</v>
      </c>
      <c r="ED63" s="21">
        <v>2746</v>
      </c>
      <c r="EE63" s="21">
        <v>0</v>
      </c>
      <c r="EF63" s="21">
        <v>500</v>
      </c>
      <c r="EG63" s="54">
        <f t="shared" si="53"/>
        <v>494.9359391965254</v>
      </c>
      <c r="EH63" s="47"/>
      <c r="EI63" s="47"/>
      <c r="EJ63" s="47"/>
      <c r="EK63" s="47"/>
      <c r="EL63" s="47"/>
      <c r="EM63" s="47"/>
      <c r="EN63" s="47"/>
      <c r="EO63" s="47"/>
      <c r="EP63" s="47"/>
      <c r="EQ63" s="47"/>
      <c r="ER63" s="47"/>
      <c r="ES63" s="54">
        <f t="shared" si="54"/>
        <v>0</v>
      </c>
      <c r="ET63" s="52">
        <f t="shared" si="55"/>
        <v>494.9359391965254</v>
      </c>
      <c r="EU63" s="81" t="s">
        <v>197</v>
      </c>
    </row>
    <row r="64" spans="1:151" ht="20.100000000000001" customHeight="1" x14ac:dyDescent="0.25">
      <c r="A64" s="29" t="s">
        <v>199</v>
      </c>
      <c r="B64" s="11" t="s">
        <v>200</v>
      </c>
      <c r="C64" s="12">
        <v>4917.3</v>
      </c>
      <c r="D64" s="12">
        <f t="shared" si="0"/>
        <v>4917.3</v>
      </c>
      <c r="E64" s="12">
        <v>4917.3</v>
      </c>
      <c r="F64" s="12"/>
      <c r="G64" s="12">
        <v>3176.61</v>
      </c>
      <c r="H64" s="12">
        <v>112.5</v>
      </c>
      <c r="I64" s="32">
        <f t="shared" si="1"/>
        <v>3176.61</v>
      </c>
      <c r="J64" s="11"/>
      <c r="K64" s="80"/>
      <c r="L64" s="80"/>
      <c r="M64" s="80"/>
      <c r="N64" s="80">
        <v>49.5</v>
      </c>
      <c r="O64" s="80">
        <v>7.5</v>
      </c>
      <c r="P64" s="80">
        <v>50.5</v>
      </c>
      <c r="Q64" s="80"/>
      <c r="R64" s="80"/>
      <c r="S64" s="80"/>
      <c r="T64" s="80"/>
      <c r="U64" s="80"/>
      <c r="V64" s="80">
        <v>5</v>
      </c>
      <c r="W64" s="80"/>
      <c r="X64" s="80"/>
      <c r="Y64" s="80"/>
      <c r="Z64" s="13"/>
      <c r="AA64" s="13"/>
      <c r="AB64" s="13"/>
      <c r="AC64" s="13"/>
      <c r="AD64" s="72">
        <v>3176.61</v>
      </c>
      <c r="AE64" s="13">
        <f t="shared" si="17"/>
        <v>5876.7285000000002</v>
      </c>
      <c r="AF64" s="74">
        <f t="shared" si="18"/>
        <v>1740.69</v>
      </c>
      <c r="AG64" s="74">
        <f t="shared" si="19"/>
        <v>261.1035</v>
      </c>
      <c r="AH64" s="74">
        <f t="shared" si="20"/>
        <v>11055.132</v>
      </c>
      <c r="AI64" s="13"/>
      <c r="AJ64" s="12">
        <v>4917.3</v>
      </c>
      <c r="AK64" s="12">
        <f t="shared" si="21"/>
        <v>-2548.1319999999996</v>
      </c>
      <c r="AL64" s="76">
        <f t="shared" si="22"/>
        <v>-0.29953356059715525</v>
      </c>
      <c r="AM64" s="72">
        <v>3176.61</v>
      </c>
      <c r="AN64" s="13"/>
      <c r="AO64" s="13"/>
      <c r="AP64" s="13"/>
      <c r="AQ64" s="13"/>
      <c r="AR64" s="13"/>
      <c r="AS64" s="13"/>
      <c r="AT64" s="13"/>
      <c r="AU64" s="13"/>
      <c r="AV64" s="13"/>
      <c r="AW64" s="13">
        <v>8507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43" t="s">
        <v>992</v>
      </c>
      <c r="CJ64" s="43" t="s">
        <v>993</v>
      </c>
      <c r="CK64" s="43" t="s">
        <v>994</v>
      </c>
      <c r="CL64" s="43" t="s">
        <v>995</v>
      </c>
      <c r="CM64" s="43" t="s">
        <v>276</v>
      </c>
      <c r="CN64" s="43" t="s">
        <v>996</v>
      </c>
      <c r="CO64" s="43" t="s">
        <v>997</v>
      </c>
      <c r="CP64" s="43" t="s">
        <v>998</v>
      </c>
      <c r="CQ64" s="43" t="s">
        <v>999</v>
      </c>
      <c r="CR64" s="43" t="s">
        <v>1000</v>
      </c>
      <c r="CS64" s="43" t="s">
        <v>1001</v>
      </c>
      <c r="CT64" s="43" t="s">
        <v>1002</v>
      </c>
      <c r="CU64" s="43" t="s">
        <v>1003</v>
      </c>
      <c r="CV64" s="44">
        <v>8507</v>
      </c>
      <c r="CW64" s="44">
        <v>187.99</v>
      </c>
      <c r="CX64" s="44">
        <v>0</v>
      </c>
      <c r="CY64" s="43" t="s">
        <v>263</v>
      </c>
      <c r="CZ64" s="43" t="s">
        <v>1004</v>
      </c>
      <c r="DA64" s="43" t="s">
        <v>270</v>
      </c>
      <c r="DB64" s="43" t="s">
        <v>333</v>
      </c>
      <c r="DC64" s="43" t="s">
        <v>263</v>
      </c>
      <c r="DD64" s="43" t="s">
        <v>279</v>
      </c>
      <c r="DE64" s="43" t="s">
        <v>280</v>
      </c>
      <c r="DF64" s="43" t="s">
        <v>263</v>
      </c>
      <c r="DG64" s="43" t="s">
        <v>1005</v>
      </c>
      <c r="DH64" s="43" t="s">
        <v>274</v>
      </c>
      <c r="DI64" s="43" t="s">
        <v>263</v>
      </c>
      <c r="DJ64" s="43" t="s">
        <v>263</v>
      </c>
      <c r="DK64" s="45">
        <v>0</v>
      </c>
      <c r="DL64" s="43" t="s">
        <v>263</v>
      </c>
      <c r="DM64" s="43" t="s">
        <v>275</v>
      </c>
      <c r="DN64" s="43" t="s">
        <v>1222</v>
      </c>
      <c r="DO64" s="46" t="s">
        <v>199</v>
      </c>
      <c r="DP64" s="47" t="s">
        <v>200</v>
      </c>
      <c r="DQ64" s="48">
        <v>8507</v>
      </c>
      <c r="DR64" s="48">
        <v>1878</v>
      </c>
      <c r="DS64" s="49">
        <f>DR64*DQ65/DQ64</f>
        <v>843.30081109674381</v>
      </c>
      <c r="DT64" s="47"/>
      <c r="DU64" s="49">
        <f t="shared" si="47"/>
        <v>0</v>
      </c>
      <c r="DV64" s="47"/>
      <c r="DW64" s="49">
        <f t="shared" si="48"/>
        <v>1878</v>
      </c>
      <c r="DX64" s="49">
        <f t="shared" si="49"/>
        <v>843.30081109674381</v>
      </c>
      <c r="DY64" s="21">
        <v>4917</v>
      </c>
      <c r="DZ64" s="21">
        <f>DY64-D64</f>
        <v>-0.3000000000001819</v>
      </c>
      <c r="EA64" s="50">
        <f t="shared" si="50"/>
        <v>4.5298189563365279</v>
      </c>
      <c r="EB64" s="50">
        <f t="shared" si="51"/>
        <v>1.7301199918649584</v>
      </c>
      <c r="EC64" s="51">
        <f t="shared" si="52"/>
        <v>22273.11980830671</v>
      </c>
      <c r="ED64" s="21">
        <v>8507</v>
      </c>
      <c r="EE64" s="21">
        <v>0</v>
      </c>
      <c r="EF64" s="21">
        <v>0</v>
      </c>
      <c r="EG64" s="52">
        <f t="shared" si="53"/>
        <v>-13766.11980830671</v>
      </c>
      <c r="EH64" s="47"/>
      <c r="EI64" s="21"/>
      <c r="EJ64" s="52"/>
      <c r="EK64" s="47">
        <f>DV64/0.15</f>
        <v>0</v>
      </c>
      <c r="EL64" s="47">
        <f>DR64-EK64</f>
        <v>1878</v>
      </c>
      <c r="EM64" s="47">
        <f>DT64/EL64</f>
        <v>0</v>
      </c>
      <c r="EN64" s="47">
        <v>2</v>
      </c>
      <c r="EO64" s="52">
        <f>EK64*1.15+EL64*(1+EN64)</f>
        <v>5634</v>
      </c>
      <c r="EP64" s="52">
        <f>EC64-EO64</f>
        <v>16639.11980830671</v>
      </c>
      <c r="EQ64" s="53">
        <f>EP64/EC64</f>
        <v>0.74704935597307687</v>
      </c>
      <c r="ER64" s="47"/>
      <c r="ES64" s="54">
        <f t="shared" si="54"/>
        <v>0</v>
      </c>
      <c r="ET64" s="52">
        <f t="shared" si="55"/>
        <v>-13766.11980830671</v>
      </c>
      <c r="EU64" s="81" t="s">
        <v>199</v>
      </c>
    </row>
    <row r="65" spans="1:151" ht="20.100000000000001" customHeight="1" x14ac:dyDescent="0.25">
      <c r="A65" s="29" t="s">
        <v>201</v>
      </c>
      <c r="B65" s="11" t="s">
        <v>202</v>
      </c>
      <c r="C65" s="12">
        <v>2155.9299999999998</v>
      </c>
      <c r="D65" s="12">
        <f t="shared" si="0"/>
        <v>2155.9299999999998</v>
      </c>
      <c r="E65" s="12">
        <v>2155.9299999999998</v>
      </c>
      <c r="F65" s="12"/>
      <c r="G65" s="12">
        <v>807.92</v>
      </c>
      <c r="H65" s="12">
        <v>26.25</v>
      </c>
      <c r="I65" s="32">
        <f t="shared" si="1"/>
        <v>807.92</v>
      </c>
      <c r="J65" s="11"/>
      <c r="K65" s="80"/>
      <c r="L65" s="80"/>
      <c r="M65" s="80">
        <v>2.5</v>
      </c>
      <c r="N65" s="80"/>
      <c r="O65" s="80">
        <v>0.25</v>
      </c>
      <c r="P65" s="80">
        <v>23.5</v>
      </c>
      <c r="Q65" s="80"/>
      <c r="R65" s="80"/>
      <c r="S65" s="80"/>
      <c r="T65" s="80"/>
      <c r="U65" s="80"/>
      <c r="V65" s="80"/>
      <c r="W65" s="80"/>
      <c r="X65" s="80"/>
      <c r="Y65" s="80"/>
      <c r="Z65" s="13"/>
      <c r="AA65" s="13"/>
      <c r="AB65" s="13"/>
      <c r="AC65" s="13"/>
      <c r="AD65" s="72">
        <v>807.92</v>
      </c>
      <c r="AE65" s="13">
        <f t="shared" si="17"/>
        <v>1494.652</v>
      </c>
      <c r="AF65" s="74">
        <f t="shared" si="18"/>
        <v>1348.0099999999998</v>
      </c>
      <c r="AG65" s="74">
        <f t="shared" si="19"/>
        <v>202.20149999999995</v>
      </c>
      <c r="AH65" s="74">
        <f t="shared" si="20"/>
        <v>3852.7835</v>
      </c>
      <c r="AI65" s="13"/>
      <c r="AJ65" s="12">
        <v>2155.9299999999998</v>
      </c>
      <c r="AK65" s="12">
        <f t="shared" si="21"/>
        <v>-35.783500000000004</v>
      </c>
      <c r="AL65" s="76">
        <f t="shared" si="22"/>
        <v>-9.374770762378833E-3</v>
      </c>
      <c r="AM65" s="72">
        <v>807.92</v>
      </c>
      <c r="AN65" s="13"/>
      <c r="AO65" s="13"/>
      <c r="AP65" s="13"/>
      <c r="AQ65" s="13"/>
      <c r="AR65" s="13"/>
      <c r="AS65" s="13"/>
      <c r="AT65" s="13"/>
      <c r="AU65" s="13"/>
      <c r="AV65" s="13"/>
      <c r="AW65" s="13">
        <v>3817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43" t="s">
        <v>1006</v>
      </c>
      <c r="CJ65" s="43" t="s">
        <v>1007</v>
      </c>
      <c r="CK65" s="43" t="s">
        <v>263</v>
      </c>
      <c r="CL65" s="43" t="s">
        <v>1008</v>
      </c>
      <c r="CM65" s="43" t="s">
        <v>276</v>
      </c>
      <c r="CN65" s="43" t="s">
        <v>800</v>
      </c>
      <c r="CO65" s="43" t="s">
        <v>801</v>
      </c>
      <c r="CP65" s="43" t="s">
        <v>263</v>
      </c>
      <c r="CQ65" s="43" t="s">
        <v>539</v>
      </c>
      <c r="CR65" s="43" t="s">
        <v>540</v>
      </c>
      <c r="CS65" s="43" t="s">
        <v>1009</v>
      </c>
      <c r="CT65" s="43" t="s">
        <v>1010</v>
      </c>
      <c r="CU65" s="43" t="s">
        <v>407</v>
      </c>
      <c r="CV65" s="44">
        <v>2335</v>
      </c>
      <c r="CW65" s="44">
        <v>801.26</v>
      </c>
      <c r="CX65" s="44">
        <v>130</v>
      </c>
      <c r="CY65" s="43" t="s">
        <v>263</v>
      </c>
      <c r="CZ65" s="43" t="s">
        <v>1011</v>
      </c>
      <c r="DA65" s="43" t="s">
        <v>298</v>
      </c>
      <c r="DB65" s="43" t="s">
        <v>849</v>
      </c>
      <c r="DC65" s="43" t="s">
        <v>263</v>
      </c>
      <c r="DD65" s="43" t="s">
        <v>286</v>
      </c>
      <c r="DE65" s="43" t="s">
        <v>272</v>
      </c>
      <c r="DF65" s="43" t="s">
        <v>263</v>
      </c>
      <c r="DG65" s="43" t="s">
        <v>1012</v>
      </c>
      <c r="DH65" s="43" t="s">
        <v>274</v>
      </c>
      <c r="DI65" s="43" t="s">
        <v>263</v>
      </c>
      <c r="DJ65" s="43" t="s">
        <v>263</v>
      </c>
      <c r="DK65" s="45">
        <v>0</v>
      </c>
      <c r="DL65" s="43" t="s">
        <v>263</v>
      </c>
      <c r="DM65" s="43" t="s">
        <v>281</v>
      </c>
      <c r="DN65" s="43" t="s">
        <v>1222</v>
      </c>
      <c r="DO65" s="46" t="s">
        <v>201</v>
      </c>
      <c r="DP65" s="47" t="s">
        <v>202</v>
      </c>
      <c r="DQ65" s="48">
        <v>3820</v>
      </c>
      <c r="DR65" s="48">
        <v>1950</v>
      </c>
      <c r="DS65" s="49">
        <f>DR65*DQ66/DQ65</f>
        <v>0</v>
      </c>
      <c r="DT65" s="47"/>
      <c r="DU65" s="49">
        <f t="shared" si="47"/>
        <v>0</v>
      </c>
      <c r="DV65" s="47"/>
      <c r="DW65" s="49">
        <f t="shared" si="48"/>
        <v>1950</v>
      </c>
      <c r="DX65" s="49">
        <f t="shared" si="49"/>
        <v>0</v>
      </c>
      <c r="DY65" s="21">
        <v>2156</v>
      </c>
      <c r="DZ65" s="21">
        <f>DY65-D65</f>
        <v>7.0000000000163709E-2</v>
      </c>
      <c r="EA65" s="50">
        <f t="shared" si="50"/>
        <v>1.9589743589743589</v>
      </c>
      <c r="EB65" s="50">
        <f t="shared" si="51"/>
        <v>1.7704081632653061</v>
      </c>
      <c r="EC65" s="51">
        <f t="shared" si="52"/>
        <v>4223.5487179487181</v>
      </c>
      <c r="ED65" s="21">
        <v>3817</v>
      </c>
      <c r="EE65" s="21">
        <v>0</v>
      </c>
      <c r="EF65" s="21">
        <v>0</v>
      </c>
      <c r="EG65" s="52">
        <f t="shared" si="53"/>
        <v>-406.54871794871815</v>
      </c>
      <c r="EH65" s="47"/>
      <c r="EI65" s="47">
        <v>3459</v>
      </c>
      <c r="EJ65" s="21"/>
      <c r="EK65" s="47">
        <f>DV65/0.15</f>
        <v>0</v>
      </c>
      <c r="EL65" s="47">
        <f>DR65-EK65</f>
        <v>1950</v>
      </c>
      <c r="EM65" s="47">
        <f>DT65/EL65</f>
        <v>0</v>
      </c>
      <c r="EN65" s="47">
        <v>2</v>
      </c>
      <c r="EO65" s="52">
        <f>EK65*1.15+EL65*(1+EN65)</f>
        <v>5850</v>
      </c>
      <c r="EP65" s="52">
        <f>EC65-EO65</f>
        <v>-1626.4512820512819</v>
      </c>
      <c r="EQ65" s="53">
        <f>EP65/EC65</f>
        <v>-0.38509116164314361</v>
      </c>
      <c r="ER65" s="47"/>
      <c r="ES65" s="54">
        <f t="shared" si="54"/>
        <v>3</v>
      </c>
      <c r="ET65" s="52">
        <f t="shared" si="55"/>
        <v>-403.54871794871815</v>
      </c>
      <c r="EU65" s="81" t="s">
        <v>201</v>
      </c>
    </row>
    <row r="66" spans="1:151" ht="20.100000000000001" customHeight="1" x14ac:dyDescent="0.25">
      <c r="A66" s="29" t="s">
        <v>76</v>
      </c>
      <c r="B66" s="11" t="s">
        <v>77</v>
      </c>
      <c r="C66" s="12">
        <v>11176.36</v>
      </c>
      <c r="D66" s="12">
        <f t="shared" si="0"/>
        <v>11033.75</v>
      </c>
      <c r="E66" s="12">
        <v>11033.75</v>
      </c>
      <c r="F66" s="12">
        <v>142.61000000000001</v>
      </c>
      <c r="G66" s="12">
        <v>1208.48</v>
      </c>
      <c r="H66" s="12">
        <v>38.25</v>
      </c>
      <c r="I66" s="32">
        <f t="shared" si="1"/>
        <v>1193.0598334341412</v>
      </c>
      <c r="J66" s="11"/>
      <c r="K66" s="80"/>
      <c r="L66" s="80"/>
      <c r="M66" s="80">
        <v>1</v>
      </c>
      <c r="N66" s="80"/>
      <c r="O66" s="80"/>
      <c r="P66" s="80">
        <v>24.75</v>
      </c>
      <c r="Q66" s="80"/>
      <c r="R66" s="80"/>
      <c r="S66" s="80"/>
      <c r="T66" s="80"/>
      <c r="U66" s="80"/>
      <c r="V66" s="80"/>
      <c r="W66" s="80"/>
      <c r="X66" s="80"/>
      <c r="Y66" s="80"/>
      <c r="Z66" s="31" t="s">
        <v>76</v>
      </c>
      <c r="AA66" s="13" t="s">
        <v>77</v>
      </c>
      <c r="AB66" s="33">
        <v>45860</v>
      </c>
      <c r="AC66" s="33">
        <v>32000</v>
      </c>
      <c r="AD66" s="73">
        <v>1208.48</v>
      </c>
      <c r="AE66" s="13">
        <f t="shared" si="17"/>
        <v>2235.6880000000001</v>
      </c>
      <c r="AF66" s="74">
        <f t="shared" si="18"/>
        <v>9967.880000000001</v>
      </c>
      <c r="AG66" s="74">
        <f t="shared" si="19"/>
        <v>1495.182</v>
      </c>
      <c r="AH66" s="74">
        <f t="shared" si="20"/>
        <v>14907.230000000001</v>
      </c>
      <c r="AI66" s="13"/>
      <c r="AJ66" s="12">
        <v>11176.36</v>
      </c>
      <c r="AK66" s="12">
        <f t="shared" si="21"/>
        <v>1016.7699999999986</v>
      </c>
      <c r="AL66" s="76">
        <f t="shared" si="22"/>
        <v>6.3851419241396548E-2</v>
      </c>
      <c r="AM66" s="73">
        <v>1193.0598334341412</v>
      </c>
      <c r="AN66" s="14"/>
      <c r="AO66" s="34">
        <f>AP66/0.15</f>
        <v>0</v>
      </c>
      <c r="AP66" s="14"/>
      <c r="AQ66" s="34">
        <f>AJ66+AN66+AP66</f>
        <v>11176.36</v>
      </c>
      <c r="AR66" s="34">
        <f>SUM(AM66:AP66)</f>
        <v>1193.0598334341412</v>
      </c>
      <c r="AS66" s="19"/>
      <c r="AT66" s="36">
        <f>AB66/AC66</f>
        <v>1.433125</v>
      </c>
      <c r="AU66" s="37">
        <f>AW66/AJ66</f>
        <v>1.424793045320659</v>
      </c>
      <c r="AV66" s="38">
        <f>AB66*AJ66/AC66</f>
        <v>16017.120925000001</v>
      </c>
      <c r="AW66" s="19">
        <v>15924</v>
      </c>
      <c r="AX66" s="19"/>
      <c r="AY66" s="19">
        <v>0</v>
      </c>
      <c r="AZ66" s="19">
        <v>100</v>
      </c>
      <c r="BA66" s="13"/>
      <c r="BB66" s="13"/>
      <c r="BC66" s="39">
        <f>AW66-AV66</f>
        <v>-93.12092500000108</v>
      </c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43" t="s">
        <v>1013</v>
      </c>
      <c r="CJ66" s="43" t="s">
        <v>1007</v>
      </c>
      <c r="CK66" s="43" t="s">
        <v>263</v>
      </c>
      <c r="CL66" s="43" t="s">
        <v>1014</v>
      </c>
      <c r="CM66" s="43" t="s">
        <v>276</v>
      </c>
      <c r="CN66" s="43" t="s">
        <v>800</v>
      </c>
      <c r="CO66" s="43" t="s">
        <v>801</v>
      </c>
      <c r="CP66" s="43" t="s">
        <v>263</v>
      </c>
      <c r="CQ66" s="43" t="s">
        <v>802</v>
      </c>
      <c r="CR66" s="43" t="s">
        <v>540</v>
      </c>
      <c r="CS66" s="43" t="s">
        <v>1015</v>
      </c>
      <c r="CT66" s="43" t="s">
        <v>1010</v>
      </c>
      <c r="CU66" s="43" t="s">
        <v>407</v>
      </c>
      <c r="CV66" s="44">
        <v>45860</v>
      </c>
      <c r="CW66" s="44">
        <v>25343.59</v>
      </c>
      <c r="CX66" s="44">
        <v>0</v>
      </c>
      <c r="CY66" s="43" t="s">
        <v>263</v>
      </c>
      <c r="CZ66" s="43" t="s">
        <v>1016</v>
      </c>
      <c r="DA66" s="43" t="s">
        <v>284</v>
      </c>
      <c r="DB66" s="43" t="s">
        <v>263</v>
      </c>
      <c r="DC66" s="43" t="s">
        <v>263</v>
      </c>
      <c r="DD66" s="43" t="s">
        <v>286</v>
      </c>
      <c r="DE66" s="43" t="s">
        <v>272</v>
      </c>
      <c r="DF66" s="43" t="s">
        <v>263</v>
      </c>
      <c r="DG66" s="43" t="s">
        <v>1017</v>
      </c>
      <c r="DH66" s="43" t="s">
        <v>263</v>
      </c>
      <c r="DI66" s="43" t="s">
        <v>263</v>
      </c>
      <c r="DJ66" s="43" t="s">
        <v>274</v>
      </c>
      <c r="DK66" s="45">
        <v>0</v>
      </c>
      <c r="DL66" s="43" t="s">
        <v>263</v>
      </c>
      <c r="DM66" s="43" t="s">
        <v>281</v>
      </c>
      <c r="DN66" s="4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81" t="s">
        <v>76</v>
      </c>
    </row>
    <row r="67" spans="1:151" ht="20.100000000000001" customHeight="1" x14ac:dyDescent="0.25">
      <c r="A67" s="29" t="s">
        <v>203</v>
      </c>
      <c r="B67" s="11" t="s">
        <v>204</v>
      </c>
      <c r="C67" s="12">
        <v>1527.56</v>
      </c>
      <c r="D67" s="12">
        <f t="shared" ref="D67:D86" si="56">C67-F67</f>
        <v>1527.56</v>
      </c>
      <c r="E67" s="12">
        <v>1527.56</v>
      </c>
      <c r="F67" s="12"/>
      <c r="G67" s="12">
        <v>644.35</v>
      </c>
      <c r="H67" s="12">
        <v>24</v>
      </c>
      <c r="I67" s="32">
        <f t="shared" ref="I67:I84" si="57">E67/C67*G67</f>
        <v>644.35</v>
      </c>
      <c r="J67" s="11"/>
      <c r="K67" s="80"/>
      <c r="L67" s="80"/>
      <c r="M67" s="80">
        <v>0.5</v>
      </c>
      <c r="N67" s="80"/>
      <c r="O67" s="80">
        <v>11</v>
      </c>
      <c r="P67" s="80">
        <v>12.5</v>
      </c>
      <c r="Q67" s="80"/>
      <c r="R67" s="80"/>
      <c r="S67" s="80"/>
      <c r="T67" s="80"/>
      <c r="U67" s="80"/>
      <c r="V67" s="80"/>
      <c r="W67" s="80"/>
      <c r="X67" s="80"/>
      <c r="Y67" s="80"/>
      <c r="Z67" s="13"/>
      <c r="AA67" s="13"/>
      <c r="AB67" s="13"/>
      <c r="AC67" s="13"/>
      <c r="AD67" s="72">
        <v>644.35</v>
      </c>
      <c r="AE67" s="13">
        <f t="shared" si="17"/>
        <v>1192.0475000000001</v>
      </c>
      <c r="AF67" s="74">
        <f t="shared" si="18"/>
        <v>883.20999999999992</v>
      </c>
      <c r="AG67" s="74">
        <f t="shared" si="19"/>
        <v>132.48149999999998</v>
      </c>
      <c r="AH67" s="74">
        <f t="shared" si="20"/>
        <v>2852.0889999999999</v>
      </c>
      <c r="AI67" s="13"/>
      <c r="AJ67" s="12">
        <v>1527.56</v>
      </c>
      <c r="AK67" s="12">
        <f t="shared" si="21"/>
        <v>-152.08899999999994</v>
      </c>
      <c r="AL67" s="76">
        <f t="shared" si="22"/>
        <v>-5.6329259259259239E-2</v>
      </c>
      <c r="AM67" s="72">
        <v>644.35</v>
      </c>
      <c r="AN67" s="13"/>
      <c r="AO67" s="13"/>
      <c r="AP67" s="13"/>
      <c r="AQ67" s="13"/>
      <c r="AR67" s="13"/>
      <c r="AS67" s="13"/>
      <c r="AT67" s="13"/>
      <c r="AU67" s="13"/>
      <c r="AV67" s="13"/>
      <c r="AW67" s="13">
        <v>2700</v>
      </c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43" t="s">
        <v>1018</v>
      </c>
      <c r="CJ67" s="43" t="s">
        <v>1019</v>
      </c>
      <c r="CK67" s="43" t="s">
        <v>263</v>
      </c>
      <c r="CL67" s="43" t="s">
        <v>1020</v>
      </c>
      <c r="CM67" s="43" t="s">
        <v>276</v>
      </c>
      <c r="CN67" s="43" t="s">
        <v>427</v>
      </c>
      <c r="CO67" s="43" t="s">
        <v>263</v>
      </c>
      <c r="CP67" s="43" t="s">
        <v>263</v>
      </c>
      <c r="CQ67" s="43" t="s">
        <v>408</v>
      </c>
      <c r="CR67" s="43" t="s">
        <v>334</v>
      </c>
      <c r="CS67" s="43" t="s">
        <v>1021</v>
      </c>
      <c r="CT67" s="43" t="s">
        <v>1022</v>
      </c>
      <c r="CU67" s="43" t="s">
        <v>1023</v>
      </c>
      <c r="CV67" s="44">
        <v>2700</v>
      </c>
      <c r="CW67" s="44">
        <v>1323.16</v>
      </c>
      <c r="CX67" s="44">
        <v>0</v>
      </c>
      <c r="CY67" s="43" t="s">
        <v>263</v>
      </c>
      <c r="CZ67" s="43" t="s">
        <v>1024</v>
      </c>
      <c r="DA67" s="43" t="s">
        <v>298</v>
      </c>
      <c r="DB67" s="43" t="s">
        <v>849</v>
      </c>
      <c r="DC67" s="43" t="s">
        <v>263</v>
      </c>
      <c r="DD67" s="43" t="s">
        <v>263</v>
      </c>
      <c r="DE67" s="43" t="s">
        <v>263</v>
      </c>
      <c r="DF67" s="43" t="s">
        <v>263</v>
      </c>
      <c r="DG67" s="43" t="s">
        <v>1025</v>
      </c>
      <c r="DH67" s="43" t="s">
        <v>274</v>
      </c>
      <c r="DI67" s="43" t="s">
        <v>263</v>
      </c>
      <c r="DJ67" s="43" t="s">
        <v>263</v>
      </c>
      <c r="DK67" s="45">
        <v>0</v>
      </c>
      <c r="DL67" s="43" t="s">
        <v>263</v>
      </c>
      <c r="DM67" s="43" t="s">
        <v>281</v>
      </c>
      <c r="DN67" s="43" t="s">
        <v>1222</v>
      </c>
      <c r="DO67" s="46" t="s">
        <v>203</v>
      </c>
      <c r="DP67" s="47" t="s">
        <v>204</v>
      </c>
      <c r="DQ67" s="48">
        <v>2700</v>
      </c>
      <c r="DR67" s="48">
        <v>1324</v>
      </c>
      <c r="DS67" s="49">
        <f>DR67*DQ68/DQ67</f>
        <v>5516.666666666667</v>
      </c>
      <c r="DT67" s="47"/>
      <c r="DU67" s="49">
        <f>DV67/0.15</f>
        <v>0</v>
      </c>
      <c r="DV67" s="47"/>
      <c r="DW67" s="49">
        <f>DR67+DT67+DV67</f>
        <v>1324</v>
      </c>
      <c r="DX67" s="49">
        <f>SUM(DS67:DV67)</f>
        <v>5516.666666666667</v>
      </c>
      <c r="DY67" s="21">
        <v>1528</v>
      </c>
      <c r="DZ67" s="21">
        <f>DY67-D67</f>
        <v>0.44000000000005457</v>
      </c>
      <c r="EA67" s="50">
        <f>DQ67/DR67</f>
        <v>2.0392749244712989</v>
      </c>
      <c r="EB67" s="50">
        <f>ED67/DY67</f>
        <v>1.7670157068062826</v>
      </c>
      <c r="EC67" s="51">
        <f>DQ67*DY67/DR67</f>
        <v>3116.0120845921451</v>
      </c>
      <c r="ED67" s="21">
        <v>2700</v>
      </c>
      <c r="EE67" s="21">
        <v>0</v>
      </c>
      <c r="EF67" s="21">
        <v>0</v>
      </c>
      <c r="EG67" s="52">
        <f>ED67-EC67</f>
        <v>-416.01208459214513</v>
      </c>
      <c r="EH67" s="47"/>
      <c r="EI67" s="47"/>
      <c r="EJ67" s="47"/>
      <c r="EK67" s="47">
        <f>DV67/0.15</f>
        <v>0</v>
      </c>
      <c r="EL67" s="47">
        <f>DR67-EK67</f>
        <v>1324</v>
      </c>
      <c r="EM67" s="47">
        <f>DT67/EL67</f>
        <v>0</v>
      </c>
      <c r="EN67" s="47">
        <v>2</v>
      </c>
      <c r="EO67" s="52">
        <f>EK67*1.15+EL67*(1+EN67)</f>
        <v>3972</v>
      </c>
      <c r="EP67" s="52">
        <f>EC67-EO67</f>
        <v>-855.98791540785487</v>
      </c>
      <c r="EQ67" s="53">
        <f>EP67/EC67</f>
        <v>-0.27470622454915644</v>
      </c>
      <c r="ER67" s="47"/>
      <c r="ES67" s="54">
        <f>DQ67-ED67</f>
        <v>0</v>
      </c>
      <c r="ET67" s="52">
        <f>EG67+ES67</f>
        <v>-416.01208459214513</v>
      </c>
      <c r="EU67" s="81" t="s">
        <v>203</v>
      </c>
    </row>
    <row r="68" spans="1:151" ht="20.100000000000001" customHeight="1" x14ac:dyDescent="0.25">
      <c r="A68" s="29" t="s">
        <v>205</v>
      </c>
      <c r="B68" s="11" t="s">
        <v>206</v>
      </c>
      <c r="C68" s="12">
        <v>2710.97</v>
      </c>
      <c r="D68" s="12">
        <f t="shared" si="56"/>
        <v>2710.97</v>
      </c>
      <c r="E68" s="12">
        <v>2710.97</v>
      </c>
      <c r="F68" s="12"/>
      <c r="G68" s="12">
        <v>2474.4499999999998</v>
      </c>
      <c r="H68" s="12">
        <v>103.5</v>
      </c>
      <c r="I68" s="32">
        <f t="shared" si="57"/>
        <v>2474.4499999999998</v>
      </c>
      <c r="J68" s="11"/>
      <c r="K68" s="80"/>
      <c r="L68" s="80"/>
      <c r="M68" s="80">
        <v>9.5</v>
      </c>
      <c r="N68" s="80"/>
      <c r="O68" s="80">
        <v>82.5</v>
      </c>
      <c r="P68" s="80"/>
      <c r="Q68" s="80"/>
      <c r="R68" s="80"/>
      <c r="S68" s="80"/>
      <c r="T68" s="80"/>
      <c r="U68" s="80"/>
      <c r="V68" s="80">
        <v>11.5</v>
      </c>
      <c r="W68" s="80"/>
      <c r="X68" s="80"/>
      <c r="Y68" s="80"/>
      <c r="Z68" s="13"/>
      <c r="AA68" s="13"/>
      <c r="AB68" s="13"/>
      <c r="AC68" s="13"/>
      <c r="AD68" s="72">
        <v>2474.4499999999998</v>
      </c>
      <c r="AE68" s="13">
        <f t="shared" ref="AE68:AE86" si="58">AD$1*AD68</f>
        <v>4577.7325000000001</v>
      </c>
      <c r="AF68" s="74">
        <f t="shared" ref="AF68:AF86" si="59">AJ68-AD68</f>
        <v>236.51999999999998</v>
      </c>
      <c r="AG68" s="74">
        <f t="shared" ref="AG68:AG86" si="60">AF68*0.15</f>
        <v>35.477999999999994</v>
      </c>
      <c r="AH68" s="74">
        <f t="shared" ref="AH68:AH86" si="61">SUM(AD68:AG68)</f>
        <v>7324.1804999999995</v>
      </c>
      <c r="AI68" s="13"/>
      <c r="AJ68" s="12">
        <v>2710.97</v>
      </c>
      <c r="AK68" s="12">
        <f t="shared" ref="AK68:AK86" si="62">AW68-AH68</f>
        <v>1375.8195000000005</v>
      </c>
      <c r="AL68" s="76">
        <f t="shared" ref="AL68:AL86" si="63">AK68/AW68</f>
        <v>0.15814017241379316</v>
      </c>
      <c r="AM68" s="72">
        <v>2474.4499999999998</v>
      </c>
      <c r="AN68" s="13"/>
      <c r="AO68" s="13"/>
      <c r="AP68" s="13"/>
      <c r="AQ68" s="13"/>
      <c r="AR68" s="13"/>
      <c r="AS68" s="13"/>
      <c r="AT68" s="13"/>
      <c r="AU68" s="13"/>
      <c r="AV68" s="13"/>
      <c r="AW68" s="13">
        <v>8700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43" t="s">
        <v>1026</v>
      </c>
      <c r="CJ68" s="43" t="s">
        <v>1027</v>
      </c>
      <c r="CK68" s="43" t="s">
        <v>1028</v>
      </c>
      <c r="CL68" s="43" t="s">
        <v>206</v>
      </c>
      <c r="CM68" s="43" t="s">
        <v>261</v>
      </c>
      <c r="CN68" s="43" t="s">
        <v>1029</v>
      </c>
      <c r="CO68" s="43" t="s">
        <v>1030</v>
      </c>
      <c r="CP68" s="43" t="s">
        <v>263</v>
      </c>
      <c r="CQ68" s="43" t="s">
        <v>1031</v>
      </c>
      <c r="CR68" s="43" t="s">
        <v>1032</v>
      </c>
      <c r="CS68" s="43" t="s">
        <v>1033</v>
      </c>
      <c r="CT68" s="43" t="s">
        <v>1034</v>
      </c>
      <c r="CU68" s="43" t="s">
        <v>1035</v>
      </c>
      <c r="CV68" s="44">
        <v>11250</v>
      </c>
      <c r="CW68" s="44">
        <v>3960</v>
      </c>
      <c r="CX68" s="44">
        <v>0</v>
      </c>
      <c r="CY68" s="43" t="s">
        <v>263</v>
      </c>
      <c r="CZ68" s="43" t="s">
        <v>1036</v>
      </c>
      <c r="DA68" s="43" t="s">
        <v>290</v>
      </c>
      <c r="DB68" s="43" t="s">
        <v>263</v>
      </c>
      <c r="DC68" s="43" t="s">
        <v>263</v>
      </c>
      <c r="DD68" s="43" t="s">
        <v>927</v>
      </c>
      <c r="DE68" s="43" t="s">
        <v>263</v>
      </c>
      <c r="DF68" s="43" t="s">
        <v>263</v>
      </c>
      <c r="DG68" s="43" t="s">
        <v>1037</v>
      </c>
      <c r="DH68" s="43" t="s">
        <v>263</v>
      </c>
      <c r="DI68" s="43" t="s">
        <v>274</v>
      </c>
      <c r="DJ68" s="43" t="s">
        <v>274</v>
      </c>
      <c r="DK68" s="45">
        <v>0</v>
      </c>
      <c r="DL68" s="43" t="s">
        <v>263</v>
      </c>
      <c r="DM68" s="43" t="s">
        <v>281</v>
      </c>
      <c r="DN68" s="43" t="s">
        <v>1222</v>
      </c>
      <c r="DO68" s="46" t="s">
        <v>205</v>
      </c>
      <c r="DP68" s="47" t="s">
        <v>206</v>
      </c>
      <c r="DQ68" s="48">
        <v>11250</v>
      </c>
      <c r="DR68" s="48">
        <v>3960</v>
      </c>
      <c r="DS68" s="49">
        <f>DR68*DQ69/DQ68</f>
        <v>2112</v>
      </c>
      <c r="DT68" s="47"/>
      <c r="DU68" s="49">
        <f>DV68/0.15</f>
        <v>0</v>
      </c>
      <c r="DV68" s="47"/>
      <c r="DW68" s="49">
        <f>DR68+DT68+DV68</f>
        <v>3960</v>
      </c>
      <c r="DX68" s="49">
        <f>SUM(DS68:DV68)</f>
        <v>2112</v>
      </c>
      <c r="DY68" s="21">
        <v>2711</v>
      </c>
      <c r="DZ68" s="21">
        <f>DY68-D68</f>
        <v>3.0000000000200089E-2</v>
      </c>
      <c r="EA68" s="50">
        <f>DQ68/DR68</f>
        <v>2.8409090909090908</v>
      </c>
      <c r="EB68" s="50">
        <f>ED68/DY68</f>
        <v>3.2091479158981926</v>
      </c>
      <c r="EC68" s="51">
        <f>DQ68*DY68/DR68</f>
        <v>7701.704545454545</v>
      </c>
      <c r="ED68" s="21">
        <v>8700</v>
      </c>
      <c r="EE68" s="21">
        <v>0</v>
      </c>
      <c r="EF68" s="21">
        <v>1000</v>
      </c>
      <c r="EG68" s="52">
        <f>ED68-EC68</f>
        <v>998.29545454545496</v>
      </c>
      <c r="EH68" s="47"/>
      <c r="EI68" s="47"/>
      <c r="EJ68" s="47"/>
      <c r="EK68" s="47">
        <f>DV68/0.15</f>
        <v>0</v>
      </c>
      <c r="EL68" s="47">
        <f>DR68-EK68</f>
        <v>3960</v>
      </c>
      <c r="EM68" s="47">
        <f>DT68/EL68</f>
        <v>0</v>
      </c>
      <c r="EN68" s="47">
        <v>2</v>
      </c>
      <c r="EO68" s="52">
        <f>EK68*1.15+EL68*(1+EN68)</f>
        <v>11880</v>
      </c>
      <c r="EP68" s="52">
        <f>EC68-EO68</f>
        <v>-4178.295454545455</v>
      </c>
      <c r="EQ68" s="53">
        <f>EP68/EC68</f>
        <v>-0.54251567687200308</v>
      </c>
      <c r="ER68" s="47"/>
      <c r="ES68" s="54">
        <f>DQ68-ED68</f>
        <v>2550</v>
      </c>
      <c r="ET68" s="52">
        <f>EG68+ES68</f>
        <v>3548.295454545455</v>
      </c>
      <c r="EU68" s="81" t="s">
        <v>205</v>
      </c>
    </row>
    <row r="69" spans="1:151" ht="20.100000000000001" customHeight="1" x14ac:dyDescent="0.25">
      <c r="A69" s="29" t="s">
        <v>207</v>
      </c>
      <c r="B69" s="11" t="s">
        <v>208</v>
      </c>
      <c r="C69" s="12">
        <v>3191.82</v>
      </c>
      <c r="D69" s="12">
        <f t="shared" si="56"/>
        <v>3191.82</v>
      </c>
      <c r="E69" s="12">
        <v>3191.82</v>
      </c>
      <c r="F69" s="12"/>
      <c r="G69" s="12">
        <v>1631.71</v>
      </c>
      <c r="H69" s="12">
        <v>49.75</v>
      </c>
      <c r="I69" s="32">
        <f t="shared" si="57"/>
        <v>1631.71</v>
      </c>
      <c r="J69" s="11"/>
      <c r="K69" s="80"/>
      <c r="L69" s="80"/>
      <c r="M69" s="80">
        <v>3.25</v>
      </c>
      <c r="N69" s="80">
        <v>8</v>
      </c>
      <c r="O69" s="80"/>
      <c r="P69" s="80">
        <v>38.5</v>
      </c>
      <c r="Q69" s="80"/>
      <c r="R69" s="80"/>
      <c r="S69" s="80"/>
      <c r="T69" s="80"/>
      <c r="U69" s="80"/>
      <c r="V69" s="80"/>
      <c r="W69" s="80"/>
      <c r="X69" s="80"/>
      <c r="Y69" s="80"/>
      <c r="Z69" s="13"/>
      <c r="AA69" s="13"/>
      <c r="AB69" s="13"/>
      <c r="AC69" s="13"/>
      <c r="AD69" s="72">
        <v>1631.71</v>
      </c>
      <c r="AE69" s="13">
        <f t="shared" si="58"/>
        <v>3018.6635000000001</v>
      </c>
      <c r="AF69" s="74">
        <f t="shared" si="59"/>
        <v>1560.1100000000001</v>
      </c>
      <c r="AG69" s="74">
        <f t="shared" si="60"/>
        <v>234.01650000000001</v>
      </c>
      <c r="AH69" s="74">
        <f t="shared" si="61"/>
        <v>6444.5</v>
      </c>
      <c r="AI69" s="13"/>
      <c r="AJ69" s="12">
        <v>3191.82</v>
      </c>
      <c r="AK69" s="12">
        <f t="shared" si="62"/>
        <v>-507.5</v>
      </c>
      <c r="AL69" s="76">
        <f t="shared" si="63"/>
        <v>-8.548088260064006E-2</v>
      </c>
      <c r="AM69" s="72">
        <v>1631.71</v>
      </c>
      <c r="AN69" s="13"/>
      <c r="AO69" s="13"/>
      <c r="AP69" s="13"/>
      <c r="AQ69" s="13"/>
      <c r="AR69" s="13"/>
      <c r="AS69" s="13"/>
      <c r="AT69" s="13"/>
      <c r="AU69" s="13"/>
      <c r="AV69" s="13"/>
      <c r="AW69" s="13">
        <v>5937</v>
      </c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43" t="s">
        <v>1038</v>
      </c>
      <c r="CJ69" s="43" t="s">
        <v>1039</v>
      </c>
      <c r="CK69" s="43" t="s">
        <v>1040</v>
      </c>
      <c r="CL69" s="43" t="s">
        <v>208</v>
      </c>
      <c r="CM69" s="43" t="s">
        <v>261</v>
      </c>
      <c r="CN69" s="43" t="s">
        <v>381</v>
      </c>
      <c r="CO69" s="43" t="s">
        <v>382</v>
      </c>
      <c r="CP69" s="43" t="s">
        <v>383</v>
      </c>
      <c r="CQ69" s="43" t="s">
        <v>1041</v>
      </c>
      <c r="CR69" s="43" t="s">
        <v>384</v>
      </c>
      <c r="CS69" s="43" t="s">
        <v>1042</v>
      </c>
      <c r="CT69" s="43" t="s">
        <v>1043</v>
      </c>
      <c r="CU69" s="43" t="s">
        <v>1044</v>
      </c>
      <c r="CV69" s="44">
        <v>4200</v>
      </c>
      <c r="CW69" s="44">
        <v>2050</v>
      </c>
      <c r="CX69" s="44">
        <v>0</v>
      </c>
      <c r="CY69" s="43" t="s">
        <v>263</v>
      </c>
      <c r="CZ69" s="43" t="s">
        <v>1045</v>
      </c>
      <c r="DA69" s="43" t="s">
        <v>270</v>
      </c>
      <c r="DB69" s="43" t="s">
        <v>263</v>
      </c>
      <c r="DC69" s="43" t="s">
        <v>263</v>
      </c>
      <c r="DD69" s="43" t="s">
        <v>279</v>
      </c>
      <c r="DE69" s="43" t="s">
        <v>280</v>
      </c>
      <c r="DF69" s="43" t="s">
        <v>263</v>
      </c>
      <c r="DG69" s="43" t="s">
        <v>1046</v>
      </c>
      <c r="DH69" s="43" t="s">
        <v>263</v>
      </c>
      <c r="DI69" s="43" t="s">
        <v>263</v>
      </c>
      <c r="DJ69" s="43" t="s">
        <v>274</v>
      </c>
      <c r="DK69" s="45">
        <v>0</v>
      </c>
      <c r="DL69" s="43" t="s">
        <v>263</v>
      </c>
      <c r="DM69" s="43" t="s">
        <v>281</v>
      </c>
      <c r="DN69" s="43" t="s">
        <v>1222</v>
      </c>
      <c r="DO69" s="46" t="s">
        <v>207</v>
      </c>
      <c r="DP69" s="47" t="s">
        <v>208</v>
      </c>
      <c r="DQ69" s="48">
        <v>6000</v>
      </c>
      <c r="DR69" s="48">
        <v>2050</v>
      </c>
      <c r="DS69" s="49">
        <f>DR69*DQ70/DQ69</f>
        <v>0</v>
      </c>
      <c r="DT69" s="47"/>
      <c r="DU69" s="49">
        <f>DV69/0.15</f>
        <v>0</v>
      </c>
      <c r="DV69" s="47"/>
      <c r="DW69" s="49">
        <f>DR69+DT69+DV69</f>
        <v>2050</v>
      </c>
      <c r="DX69" s="49">
        <f>SUM(DS69:DV69)</f>
        <v>0</v>
      </c>
      <c r="DY69" s="21">
        <v>3192</v>
      </c>
      <c r="DZ69" s="21">
        <f>DY69-D69</f>
        <v>0.17999999999983629</v>
      </c>
      <c r="EA69" s="50">
        <f>DQ69/DR69</f>
        <v>2.9268292682926829</v>
      </c>
      <c r="EB69" s="50">
        <f>ED69/DY69</f>
        <v>1.8599624060150375</v>
      </c>
      <c r="EC69" s="51">
        <f>DQ69*DY69/DR69</f>
        <v>9342.4390243902435</v>
      </c>
      <c r="ED69" s="21">
        <v>5937</v>
      </c>
      <c r="EE69" s="21">
        <v>100</v>
      </c>
      <c r="EF69" s="21">
        <v>0</v>
      </c>
      <c r="EG69" s="52">
        <f>ED69-EC69</f>
        <v>-3405.4390243902435</v>
      </c>
      <c r="EH69" s="47"/>
      <c r="EI69" s="47"/>
      <c r="EJ69" s="47"/>
      <c r="EK69" s="47">
        <f>DV69/0.15</f>
        <v>0</v>
      </c>
      <c r="EL69" s="47">
        <f>DR69-EK69</f>
        <v>2050</v>
      </c>
      <c r="EM69" s="47">
        <f>DT69/EL69</f>
        <v>0</v>
      </c>
      <c r="EN69" s="47">
        <v>2</v>
      </c>
      <c r="EO69" s="52">
        <f>EK69*1.15+EL69*(1+EN69)</f>
        <v>6150</v>
      </c>
      <c r="EP69" s="52">
        <f>EC69-EO69</f>
        <v>3192.4390243902435</v>
      </c>
      <c r="EQ69" s="53">
        <f>EP69/EC69</f>
        <v>0.34171365914786966</v>
      </c>
      <c r="ER69" s="47"/>
      <c r="ES69" s="54">
        <f>DQ69-ED69</f>
        <v>63</v>
      </c>
      <c r="ET69" s="52">
        <f>EG69+ES69</f>
        <v>-3342.4390243902435</v>
      </c>
      <c r="EU69" s="81" t="s">
        <v>207</v>
      </c>
    </row>
    <row r="70" spans="1:151" ht="20.100000000000001" customHeight="1" x14ac:dyDescent="0.25">
      <c r="A70" s="29" t="s">
        <v>78</v>
      </c>
      <c r="B70" s="11" t="s">
        <v>79</v>
      </c>
      <c r="C70" s="12">
        <v>733.24</v>
      </c>
      <c r="D70" s="12">
        <f t="shared" si="56"/>
        <v>733.24</v>
      </c>
      <c r="E70" s="12">
        <v>733.24</v>
      </c>
      <c r="F70" s="12"/>
      <c r="G70" s="12">
        <v>677.36</v>
      </c>
      <c r="H70" s="12">
        <v>23.5</v>
      </c>
      <c r="I70" s="32">
        <f t="shared" si="57"/>
        <v>677.36</v>
      </c>
      <c r="J70" s="11"/>
      <c r="K70" s="80"/>
      <c r="L70" s="80"/>
      <c r="M70" s="80"/>
      <c r="N70" s="80">
        <v>20</v>
      </c>
      <c r="O70" s="80"/>
      <c r="P70" s="80"/>
      <c r="Q70" s="80"/>
      <c r="R70" s="80">
        <v>2.5</v>
      </c>
      <c r="S70" s="80"/>
      <c r="T70" s="80"/>
      <c r="U70" s="80"/>
      <c r="V70" s="80">
        <v>1</v>
      </c>
      <c r="W70" s="80"/>
      <c r="X70" s="80"/>
      <c r="Y70" s="80"/>
      <c r="Z70" s="31" t="s">
        <v>78</v>
      </c>
      <c r="AA70" s="13" t="s">
        <v>79</v>
      </c>
      <c r="AB70" s="33">
        <v>23657</v>
      </c>
      <c r="AC70" s="33">
        <v>11729</v>
      </c>
      <c r="AD70" s="73">
        <v>677.36</v>
      </c>
      <c r="AE70" s="13">
        <f t="shared" si="58"/>
        <v>1253.116</v>
      </c>
      <c r="AF70" s="74">
        <f t="shared" si="59"/>
        <v>55.879999999999995</v>
      </c>
      <c r="AG70" s="74">
        <f t="shared" si="60"/>
        <v>8.3819999999999997</v>
      </c>
      <c r="AH70" s="74">
        <f t="shared" si="61"/>
        <v>1994.7380000000003</v>
      </c>
      <c r="AI70" s="13"/>
      <c r="AJ70" s="12">
        <v>733.24</v>
      </c>
      <c r="AK70" s="12">
        <f t="shared" si="62"/>
        <v>21662.261999999999</v>
      </c>
      <c r="AL70" s="76">
        <f t="shared" si="63"/>
        <v>0.91568085556072198</v>
      </c>
      <c r="AM70" s="73">
        <v>677.36</v>
      </c>
      <c r="AN70" s="14"/>
      <c r="AO70" s="34">
        <f>AP70/0.15</f>
        <v>0</v>
      </c>
      <c r="AP70" s="14"/>
      <c r="AQ70" s="34">
        <f>AJ70+AN70+AP70</f>
        <v>733.24</v>
      </c>
      <c r="AR70" s="34">
        <f>SUM(AM70:AP70)</f>
        <v>677.36</v>
      </c>
      <c r="AS70" s="19"/>
      <c r="AT70" s="36">
        <f>AB70/AC70</f>
        <v>2.0169664933071871</v>
      </c>
      <c r="AU70" s="37">
        <f>AW70/AJ70</f>
        <v>32.263651737493859</v>
      </c>
      <c r="AV70" s="38">
        <f>AB70*AJ70/AC70</f>
        <v>1478.9205115525619</v>
      </c>
      <c r="AW70" s="19">
        <v>23657</v>
      </c>
      <c r="AX70" s="19"/>
      <c r="AY70" s="19">
        <v>0</v>
      </c>
      <c r="AZ70" s="19">
        <v>22200</v>
      </c>
      <c r="BA70" s="13"/>
      <c r="BB70" s="13"/>
      <c r="BC70" s="39">
        <f>AW70-AV70</f>
        <v>22178.079488447438</v>
      </c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43" t="s">
        <v>1047</v>
      </c>
      <c r="CJ70" s="43" t="s">
        <v>1048</v>
      </c>
      <c r="CK70" s="43" t="s">
        <v>1049</v>
      </c>
      <c r="CL70" s="43" t="s">
        <v>1050</v>
      </c>
      <c r="CM70" s="43" t="s">
        <v>373</v>
      </c>
      <c r="CN70" s="43" t="s">
        <v>1051</v>
      </c>
      <c r="CO70" s="43" t="s">
        <v>1052</v>
      </c>
      <c r="CP70" s="43" t="s">
        <v>263</v>
      </c>
      <c r="CQ70" s="43" t="s">
        <v>1053</v>
      </c>
      <c r="CR70" s="43" t="s">
        <v>1054</v>
      </c>
      <c r="CS70" s="43" t="s">
        <v>1055</v>
      </c>
      <c r="CT70" s="43" t="s">
        <v>1056</v>
      </c>
      <c r="CU70" s="43" t="s">
        <v>1057</v>
      </c>
      <c r="CV70" s="44">
        <v>23656.5</v>
      </c>
      <c r="CW70" s="44">
        <v>11728.68</v>
      </c>
      <c r="CX70" s="44">
        <v>0</v>
      </c>
      <c r="CY70" s="43" t="s">
        <v>263</v>
      </c>
      <c r="CZ70" s="43" t="s">
        <v>1058</v>
      </c>
      <c r="DA70" s="43" t="s">
        <v>270</v>
      </c>
      <c r="DB70" s="43" t="s">
        <v>270</v>
      </c>
      <c r="DC70" s="43" t="s">
        <v>290</v>
      </c>
      <c r="DD70" s="43" t="s">
        <v>286</v>
      </c>
      <c r="DE70" s="43" t="s">
        <v>272</v>
      </c>
      <c r="DF70" s="43" t="s">
        <v>263</v>
      </c>
      <c r="DG70" s="43" t="s">
        <v>1059</v>
      </c>
      <c r="DH70" s="43" t="s">
        <v>263</v>
      </c>
      <c r="DI70" s="43" t="s">
        <v>263</v>
      </c>
      <c r="DJ70" s="43" t="s">
        <v>274</v>
      </c>
      <c r="DK70" s="45">
        <v>0</v>
      </c>
      <c r="DL70" s="43" t="s">
        <v>263</v>
      </c>
      <c r="DM70" s="43" t="s">
        <v>281</v>
      </c>
      <c r="DN70" s="4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81" t="s">
        <v>78</v>
      </c>
    </row>
    <row r="71" spans="1:151" ht="20.100000000000001" customHeight="1" x14ac:dyDescent="0.25">
      <c r="A71" s="29" t="s">
        <v>209</v>
      </c>
      <c r="B71" s="11" t="s">
        <v>210</v>
      </c>
      <c r="C71" s="12">
        <v>167.91</v>
      </c>
      <c r="D71" s="12">
        <f t="shared" si="56"/>
        <v>167.91</v>
      </c>
      <c r="E71" s="12">
        <v>167.91</v>
      </c>
      <c r="F71" s="12"/>
      <c r="G71" s="12">
        <v>154.9</v>
      </c>
      <c r="H71" s="12">
        <v>13</v>
      </c>
      <c r="I71" s="32">
        <f t="shared" si="57"/>
        <v>154.9</v>
      </c>
      <c r="J71" s="11"/>
      <c r="K71" s="80"/>
      <c r="L71" s="80"/>
      <c r="M71" s="80"/>
      <c r="N71" s="80">
        <v>11.5</v>
      </c>
      <c r="O71" s="80"/>
      <c r="P71" s="80"/>
      <c r="Q71" s="80"/>
      <c r="R71" s="80">
        <v>1.5</v>
      </c>
      <c r="S71" s="80"/>
      <c r="T71" s="80"/>
      <c r="U71" s="80"/>
      <c r="V71" s="80"/>
      <c r="W71" s="80"/>
      <c r="X71" s="80"/>
      <c r="Y71" s="80"/>
      <c r="Z71" s="13"/>
      <c r="AA71" s="13"/>
      <c r="AB71" s="13"/>
      <c r="AC71" s="13"/>
      <c r="AD71" s="72">
        <v>154.9</v>
      </c>
      <c r="AE71" s="13">
        <f t="shared" si="58"/>
        <v>286.565</v>
      </c>
      <c r="AF71" s="74">
        <f t="shared" si="59"/>
        <v>13.009999999999991</v>
      </c>
      <c r="AG71" s="74">
        <f t="shared" si="60"/>
        <v>1.9514999999999985</v>
      </c>
      <c r="AH71" s="74">
        <f t="shared" si="61"/>
        <v>456.42650000000003</v>
      </c>
      <c r="AI71" s="13"/>
      <c r="AJ71" s="12">
        <v>167.91</v>
      </c>
      <c r="AK71" s="12">
        <f t="shared" si="62"/>
        <v>765.57349999999997</v>
      </c>
      <c r="AL71" s="76">
        <f t="shared" si="63"/>
        <v>0.62649222585924713</v>
      </c>
      <c r="AM71" s="72">
        <v>154.9</v>
      </c>
      <c r="AN71" s="13"/>
      <c r="AO71" s="13"/>
      <c r="AP71" s="13"/>
      <c r="AQ71" s="13"/>
      <c r="AR71" s="13"/>
      <c r="AS71" s="13"/>
      <c r="AT71" s="13"/>
      <c r="AU71" s="13"/>
      <c r="AV71" s="13"/>
      <c r="AW71" s="13">
        <v>1222</v>
      </c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43" t="s">
        <v>1060</v>
      </c>
      <c r="CJ71" s="43" t="s">
        <v>1061</v>
      </c>
      <c r="CK71" s="43" t="s">
        <v>1062</v>
      </c>
      <c r="CL71" s="43" t="s">
        <v>210</v>
      </c>
      <c r="CM71" s="43" t="s">
        <v>373</v>
      </c>
      <c r="CN71" s="43" t="s">
        <v>898</v>
      </c>
      <c r="CO71" s="43" t="s">
        <v>899</v>
      </c>
      <c r="CP71" s="43" t="s">
        <v>900</v>
      </c>
      <c r="CQ71" s="43" t="s">
        <v>901</v>
      </c>
      <c r="CR71" s="43" t="s">
        <v>902</v>
      </c>
      <c r="CS71" s="43" t="s">
        <v>1063</v>
      </c>
      <c r="CT71" s="43" t="s">
        <v>1064</v>
      </c>
      <c r="CU71" s="43" t="s">
        <v>407</v>
      </c>
      <c r="CV71" s="44">
        <v>1222</v>
      </c>
      <c r="CW71" s="44">
        <v>358.26</v>
      </c>
      <c r="CX71" s="44">
        <v>0</v>
      </c>
      <c r="CY71" s="43" t="s">
        <v>263</v>
      </c>
      <c r="CZ71" s="43" t="s">
        <v>1065</v>
      </c>
      <c r="DA71" s="43" t="s">
        <v>284</v>
      </c>
      <c r="DB71" s="43" t="s">
        <v>270</v>
      </c>
      <c r="DC71" s="43" t="s">
        <v>263</v>
      </c>
      <c r="DD71" s="43" t="s">
        <v>286</v>
      </c>
      <c r="DE71" s="43" t="s">
        <v>272</v>
      </c>
      <c r="DF71" s="43" t="s">
        <v>263</v>
      </c>
      <c r="DG71" s="43" t="s">
        <v>1066</v>
      </c>
      <c r="DH71" s="43" t="s">
        <v>274</v>
      </c>
      <c r="DI71" s="43" t="s">
        <v>263</v>
      </c>
      <c r="DJ71" s="43" t="s">
        <v>263</v>
      </c>
      <c r="DK71" s="45">
        <v>0</v>
      </c>
      <c r="DL71" s="43" t="s">
        <v>263</v>
      </c>
      <c r="DM71" s="43" t="s">
        <v>281</v>
      </c>
      <c r="DN71" s="43" t="s">
        <v>1222</v>
      </c>
      <c r="DO71" s="46" t="s">
        <v>209</v>
      </c>
      <c r="DP71" s="47" t="s">
        <v>210</v>
      </c>
      <c r="DQ71" s="48">
        <v>1222</v>
      </c>
      <c r="DR71" s="47">
        <v>358</v>
      </c>
      <c r="DS71" s="49">
        <f>DR71*DQ72/DQ71</f>
        <v>9667.7577741407531</v>
      </c>
      <c r="DT71" s="47"/>
      <c r="DU71" s="49">
        <f>DV71/0.15</f>
        <v>0</v>
      </c>
      <c r="DV71" s="47"/>
      <c r="DW71" s="49">
        <f>DR71+DT71+DV71</f>
        <v>358</v>
      </c>
      <c r="DX71" s="49">
        <f>SUM(DS71:DV71)</f>
        <v>9667.7577741407531</v>
      </c>
      <c r="DY71" s="21">
        <v>168</v>
      </c>
      <c r="DZ71" s="21">
        <f>DY71-D71</f>
        <v>9.0000000000003411E-2</v>
      </c>
      <c r="EA71" s="50">
        <f>DQ71/DR71</f>
        <v>3.4134078212290504</v>
      </c>
      <c r="EB71" s="50">
        <f>ED71/DY71</f>
        <v>7.2738095238095237</v>
      </c>
      <c r="EC71" s="51">
        <f>DQ71*DY71/DR71</f>
        <v>573.45251396648041</v>
      </c>
      <c r="ED71" s="21">
        <v>1222</v>
      </c>
      <c r="EE71" s="21">
        <v>0</v>
      </c>
      <c r="EF71" s="21">
        <v>600</v>
      </c>
      <c r="EG71" s="52">
        <f>ED71-EC71</f>
        <v>648.54748603351959</v>
      </c>
      <c r="EH71" s="47"/>
      <c r="EI71" s="47"/>
      <c r="EJ71" s="47"/>
      <c r="EK71" s="47">
        <f>DV71/0.15</f>
        <v>0</v>
      </c>
      <c r="EL71" s="47">
        <f>DR71-EK71</f>
        <v>358</v>
      </c>
      <c r="EM71" s="47">
        <f>DT71/EL71</f>
        <v>0</v>
      </c>
      <c r="EN71" s="47">
        <v>2</v>
      </c>
      <c r="EO71" s="52">
        <f>EK71*1.15+EL71*(1+EN71)</f>
        <v>1074</v>
      </c>
      <c r="EP71" s="52">
        <f>EC71-EO71</f>
        <v>-500.54748603351959</v>
      </c>
      <c r="EQ71" s="53">
        <f>EP71/EC71</f>
        <v>-0.87286649520692083</v>
      </c>
      <c r="ER71" s="47"/>
      <c r="ES71" s="54">
        <f>DQ71-ED71</f>
        <v>0</v>
      </c>
      <c r="ET71" s="52">
        <f>EG71+ES71</f>
        <v>648.54748603351959</v>
      </c>
      <c r="EU71" s="81" t="s">
        <v>209</v>
      </c>
    </row>
    <row r="72" spans="1:151" ht="20.100000000000001" customHeight="1" x14ac:dyDescent="0.25">
      <c r="A72" s="29" t="s">
        <v>211</v>
      </c>
      <c r="B72" s="11" t="s">
        <v>212</v>
      </c>
      <c r="C72" s="12">
        <v>17953.59</v>
      </c>
      <c r="D72" s="12">
        <f t="shared" si="56"/>
        <v>17953.59</v>
      </c>
      <c r="E72" s="12">
        <v>17953.59</v>
      </c>
      <c r="F72" s="12"/>
      <c r="G72" s="12">
        <v>5005.82</v>
      </c>
      <c r="H72" s="12">
        <v>225.25</v>
      </c>
      <c r="I72" s="32">
        <f t="shared" si="57"/>
        <v>5005.82</v>
      </c>
      <c r="J72" s="11"/>
      <c r="K72" s="80"/>
      <c r="L72" s="80"/>
      <c r="M72" s="80">
        <v>68.75</v>
      </c>
      <c r="N72" s="80">
        <v>0.5</v>
      </c>
      <c r="O72" s="80"/>
      <c r="P72" s="80"/>
      <c r="Q72" s="80"/>
      <c r="R72" s="80"/>
      <c r="S72" s="80"/>
      <c r="T72" s="80"/>
      <c r="U72" s="80"/>
      <c r="V72" s="80">
        <v>156</v>
      </c>
      <c r="W72" s="80"/>
      <c r="X72" s="80"/>
      <c r="Y72" s="80"/>
      <c r="Z72" s="13"/>
      <c r="AA72" s="13"/>
      <c r="AB72" s="13"/>
      <c r="AC72" s="13"/>
      <c r="AD72" s="72">
        <v>5005.82</v>
      </c>
      <c r="AE72" s="13">
        <f t="shared" si="58"/>
        <v>9260.7669999999998</v>
      </c>
      <c r="AF72" s="74">
        <f t="shared" si="59"/>
        <v>12947.77</v>
      </c>
      <c r="AG72" s="74">
        <f t="shared" si="60"/>
        <v>1942.1655000000001</v>
      </c>
      <c r="AH72" s="74">
        <f t="shared" si="61"/>
        <v>29156.522499999999</v>
      </c>
      <c r="AI72" s="13"/>
      <c r="AJ72" s="12">
        <v>17953.59</v>
      </c>
      <c r="AK72" s="12">
        <f t="shared" si="62"/>
        <v>3197.4775000000009</v>
      </c>
      <c r="AL72" s="76">
        <f t="shared" si="63"/>
        <v>9.8827888360017338E-2</v>
      </c>
      <c r="AM72" s="72">
        <v>5005.82</v>
      </c>
      <c r="AN72" s="13"/>
      <c r="AO72" s="13"/>
      <c r="AP72" s="13"/>
      <c r="AQ72" s="13"/>
      <c r="AR72" s="13"/>
      <c r="AS72" s="13"/>
      <c r="AT72" s="13"/>
      <c r="AU72" s="13"/>
      <c r="AV72" s="13"/>
      <c r="AW72" s="13">
        <v>32354</v>
      </c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43" t="s">
        <v>1067</v>
      </c>
      <c r="CJ72" s="43" t="s">
        <v>1068</v>
      </c>
      <c r="CK72" s="43" t="s">
        <v>1069</v>
      </c>
      <c r="CL72" s="43" t="s">
        <v>212</v>
      </c>
      <c r="CM72" s="43" t="s">
        <v>261</v>
      </c>
      <c r="CN72" s="43" t="s">
        <v>1070</v>
      </c>
      <c r="CO72" s="43" t="s">
        <v>1071</v>
      </c>
      <c r="CP72" s="43" t="s">
        <v>332</v>
      </c>
      <c r="CQ72" s="43" t="s">
        <v>306</v>
      </c>
      <c r="CR72" s="43" t="s">
        <v>307</v>
      </c>
      <c r="CS72" s="43" t="s">
        <v>1072</v>
      </c>
      <c r="CT72" s="43" t="s">
        <v>1073</v>
      </c>
      <c r="CU72" s="43" t="s">
        <v>1074</v>
      </c>
      <c r="CV72" s="44">
        <v>20000</v>
      </c>
      <c r="CW72" s="44">
        <v>125000</v>
      </c>
      <c r="CX72" s="44">
        <v>0</v>
      </c>
      <c r="CY72" s="43" t="s">
        <v>263</v>
      </c>
      <c r="CZ72" s="43" t="s">
        <v>1075</v>
      </c>
      <c r="DA72" s="43" t="s">
        <v>298</v>
      </c>
      <c r="DB72" s="43" t="s">
        <v>263</v>
      </c>
      <c r="DC72" s="43" t="s">
        <v>263</v>
      </c>
      <c r="DD72" s="43" t="s">
        <v>927</v>
      </c>
      <c r="DE72" s="43" t="s">
        <v>272</v>
      </c>
      <c r="DF72" s="43" t="s">
        <v>263</v>
      </c>
      <c r="DG72" s="43" t="s">
        <v>1076</v>
      </c>
      <c r="DH72" s="43" t="s">
        <v>389</v>
      </c>
      <c r="DI72" s="43" t="s">
        <v>263</v>
      </c>
      <c r="DJ72" s="43" t="s">
        <v>274</v>
      </c>
      <c r="DK72" s="45">
        <v>0</v>
      </c>
      <c r="DL72" s="43" t="s">
        <v>263</v>
      </c>
      <c r="DM72" s="43" t="s">
        <v>281</v>
      </c>
      <c r="DN72" s="43" t="s">
        <v>1222</v>
      </c>
      <c r="DO72" s="46" t="s">
        <v>211</v>
      </c>
      <c r="DP72" s="47" t="s">
        <v>212</v>
      </c>
      <c r="DQ72" s="48">
        <v>33000</v>
      </c>
      <c r="DR72" s="48">
        <v>20500</v>
      </c>
      <c r="DS72" s="49">
        <f>DR72*DQ73/DQ72</f>
        <v>0</v>
      </c>
      <c r="DT72" s="47"/>
      <c r="DU72" s="49">
        <f>DV72/0.15</f>
        <v>0</v>
      </c>
      <c r="DV72" s="47"/>
      <c r="DW72" s="49">
        <f>DR72+DT72+DV72</f>
        <v>20500</v>
      </c>
      <c r="DX72" s="49">
        <f>SUM(DS72:DV72)</f>
        <v>0</v>
      </c>
      <c r="DY72" s="21">
        <v>17954</v>
      </c>
      <c r="DZ72" s="21">
        <f>DY72-D72</f>
        <v>0.40999999999985448</v>
      </c>
      <c r="EA72" s="50">
        <f>DQ72/DR72</f>
        <v>1.6097560975609757</v>
      </c>
      <c r="EB72" s="50">
        <f>ED72/DY72</f>
        <v>1.8020496825220007</v>
      </c>
      <c r="EC72" s="51">
        <f>DQ72*DY72/DR72</f>
        <v>28901.560975609755</v>
      </c>
      <c r="ED72" s="21">
        <v>32354</v>
      </c>
      <c r="EE72" s="21">
        <v>0</v>
      </c>
      <c r="EF72" s="21">
        <v>3500</v>
      </c>
      <c r="EG72" s="52">
        <f>ED72-EC72</f>
        <v>3452.4390243902453</v>
      </c>
      <c r="EH72" s="47"/>
      <c r="EI72" s="21"/>
      <c r="EJ72" s="52"/>
      <c r="EK72" s="47">
        <f>DV72/0.15</f>
        <v>0</v>
      </c>
      <c r="EL72" s="47">
        <f>DR72-EK72</f>
        <v>20500</v>
      </c>
      <c r="EM72" s="47">
        <f>DT72/EL72</f>
        <v>0</v>
      </c>
      <c r="EN72" s="47">
        <v>2</v>
      </c>
      <c r="EO72" s="52">
        <f>EK72*1.15+EL72*(1+EN72)</f>
        <v>61500</v>
      </c>
      <c r="EP72" s="52">
        <f>EC72-EO72</f>
        <v>-32598.439024390245</v>
      </c>
      <c r="EQ72" s="53">
        <f>EP72/EC72</f>
        <v>-1.1279127467163561</v>
      </c>
      <c r="ER72" s="47"/>
      <c r="ES72" s="54">
        <f>DQ72-ED72</f>
        <v>646</v>
      </c>
      <c r="ET72" s="52">
        <f>EG72+ES72</f>
        <v>4098.4390243902453</v>
      </c>
      <c r="EU72" s="81" t="s">
        <v>211</v>
      </c>
    </row>
    <row r="73" spans="1:151" ht="20.100000000000001" customHeight="1" x14ac:dyDescent="0.25">
      <c r="A73" s="29" t="s">
        <v>80</v>
      </c>
      <c r="B73" s="11" t="s">
        <v>81</v>
      </c>
      <c r="C73" s="12">
        <v>672.58</v>
      </c>
      <c r="D73" s="12">
        <f t="shared" si="56"/>
        <v>672.58</v>
      </c>
      <c r="E73" s="12">
        <v>672.58</v>
      </c>
      <c r="F73" s="12"/>
      <c r="G73" s="12">
        <v>488.79</v>
      </c>
      <c r="H73" s="12">
        <v>16.75</v>
      </c>
      <c r="I73" s="32">
        <f t="shared" si="57"/>
        <v>488.79</v>
      </c>
      <c r="J73" s="11"/>
      <c r="K73" s="80"/>
      <c r="L73" s="80"/>
      <c r="M73" s="80">
        <v>4.5</v>
      </c>
      <c r="N73" s="80"/>
      <c r="O73" s="80">
        <v>9.75</v>
      </c>
      <c r="P73" s="80"/>
      <c r="Q73" s="80"/>
      <c r="R73" s="80">
        <v>2.5</v>
      </c>
      <c r="S73" s="80"/>
      <c r="T73" s="80"/>
      <c r="U73" s="80"/>
      <c r="V73" s="80"/>
      <c r="W73" s="80"/>
      <c r="X73" s="80"/>
      <c r="Y73" s="80"/>
      <c r="Z73" s="31" t="s">
        <v>80</v>
      </c>
      <c r="AA73" s="13" t="s">
        <v>81</v>
      </c>
      <c r="AB73" s="13">
        <v>750</v>
      </c>
      <c r="AC73" s="13">
        <v>333</v>
      </c>
      <c r="AD73" s="73">
        <v>488.79</v>
      </c>
      <c r="AE73" s="13">
        <f t="shared" si="58"/>
        <v>904.26150000000007</v>
      </c>
      <c r="AF73" s="74">
        <f t="shared" si="59"/>
        <v>183.79000000000002</v>
      </c>
      <c r="AG73" s="74">
        <f t="shared" si="60"/>
        <v>27.568500000000004</v>
      </c>
      <c r="AH73" s="74">
        <f t="shared" si="61"/>
        <v>1604.41</v>
      </c>
      <c r="AI73" s="13"/>
      <c r="AJ73" s="12">
        <v>672.58</v>
      </c>
      <c r="AK73" s="12">
        <f t="shared" si="62"/>
        <v>-854.41000000000008</v>
      </c>
      <c r="AL73" s="76">
        <f t="shared" si="63"/>
        <v>-1.1392133333333334</v>
      </c>
      <c r="AM73" s="73">
        <v>488.79</v>
      </c>
      <c r="AN73" s="14"/>
      <c r="AO73" s="34">
        <f>AP73/0.15</f>
        <v>0</v>
      </c>
      <c r="AP73" s="14"/>
      <c r="AQ73" s="34">
        <f>AJ73+AN73+AP73</f>
        <v>672.58</v>
      </c>
      <c r="AR73" s="34">
        <f>SUM(AM73:AP73)</f>
        <v>488.79</v>
      </c>
      <c r="AS73" s="19"/>
      <c r="AT73" s="36">
        <f>AB73/AC73</f>
        <v>2.2522522522522523</v>
      </c>
      <c r="AU73" s="37">
        <f>AW73/AJ73</f>
        <v>1.1151089833179695</v>
      </c>
      <c r="AV73" s="38">
        <f>AB73*AJ73/AC73</f>
        <v>1514.8198198198199</v>
      </c>
      <c r="AW73" s="19">
        <v>750</v>
      </c>
      <c r="AX73" s="19"/>
      <c r="AY73" s="19">
        <v>0</v>
      </c>
      <c r="AZ73" s="19">
        <v>0</v>
      </c>
      <c r="BA73" s="13"/>
      <c r="BB73" s="13"/>
      <c r="BC73" s="39">
        <f>AW73-AV73</f>
        <v>-764.81981981981994</v>
      </c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43" t="s">
        <v>1077</v>
      </c>
      <c r="CJ73" s="43" t="s">
        <v>1078</v>
      </c>
      <c r="CK73" s="43" t="s">
        <v>1079</v>
      </c>
      <c r="CL73" s="43" t="s">
        <v>1080</v>
      </c>
      <c r="CM73" s="43" t="s">
        <v>373</v>
      </c>
      <c r="CN73" s="43" t="s">
        <v>1081</v>
      </c>
      <c r="CO73" s="43" t="s">
        <v>1082</v>
      </c>
      <c r="CP73" s="43" t="s">
        <v>263</v>
      </c>
      <c r="CQ73" s="43" t="s">
        <v>263</v>
      </c>
      <c r="CR73" s="43" t="s">
        <v>263</v>
      </c>
      <c r="CS73" s="43" t="s">
        <v>1083</v>
      </c>
      <c r="CT73" s="43" t="s">
        <v>1084</v>
      </c>
      <c r="CU73" s="43" t="s">
        <v>407</v>
      </c>
      <c r="CV73" s="44">
        <v>750</v>
      </c>
      <c r="CW73" s="44">
        <v>0</v>
      </c>
      <c r="CX73" s="44">
        <v>0</v>
      </c>
      <c r="CY73" s="43" t="s">
        <v>263</v>
      </c>
      <c r="CZ73" s="43" t="s">
        <v>1085</v>
      </c>
      <c r="DA73" s="43" t="s">
        <v>339</v>
      </c>
      <c r="DB73" s="43" t="s">
        <v>263</v>
      </c>
      <c r="DC73" s="43" t="s">
        <v>263</v>
      </c>
      <c r="DD73" s="43" t="s">
        <v>324</v>
      </c>
      <c r="DE73" s="43" t="s">
        <v>272</v>
      </c>
      <c r="DF73" s="43" t="s">
        <v>263</v>
      </c>
      <c r="DG73" s="43" t="s">
        <v>1086</v>
      </c>
      <c r="DH73" s="43" t="s">
        <v>274</v>
      </c>
      <c r="DI73" s="43" t="s">
        <v>274</v>
      </c>
      <c r="DJ73" s="43" t="s">
        <v>263</v>
      </c>
      <c r="DK73" s="45">
        <v>0</v>
      </c>
      <c r="DL73" s="43" t="s">
        <v>263</v>
      </c>
      <c r="DM73" s="43" t="s">
        <v>281</v>
      </c>
      <c r="DN73" s="4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81" t="s">
        <v>80</v>
      </c>
    </row>
    <row r="74" spans="1:151" ht="20.100000000000001" customHeight="1" x14ac:dyDescent="0.25">
      <c r="A74" s="29" t="s">
        <v>82</v>
      </c>
      <c r="B74" s="11" t="s">
        <v>83</v>
      </c>
      <c r="C74" s="12">
        <v>8930.67</v>
      </c>
      <c r="D74" s="12">
        <f t="shared" si="56"/>
        <v>8003.3</v>
      </c>
      <c r="E74" s="12">
        <v>8003.3</v>
      </c>
      <c r="F74" s="12">
        <v>927.37</v>
      </c>
      <c r="G74" s="12">
        <v>2243.2399999999998</v>
      </c>
      <c r="H74" s="12">
        <v>83</v>
      </c>
      <c r="I74" s="32">
        <f t="shared" si="57"/>
        <v>2010.2996406764551</v>
      </c>
      <c r="J74" s="11"/>
      <c r="K74" s="80"/>
      <c r="L74" s="80"/>
      <c r="M74" s="80">
        <v>33.5</v>
      </c>
      <c r="N74" s="80"/>
      <c r="O74" s="80"/>
      <c r="P74" s="80"/>
      <c r="Q74" s="80"/>
      <c r="R74" s="80"/>
      <c r="S74" s="80"/>
      <c r="T74" s="80"/>
      <c r="U74" s="80"/>
      <c r="V74" s="80">
        <v>12.5</v>
      </c>
      <c r="W74" s="80"/>
      <c r="X74" s="80"/>
      <c r="Y74" s="80"/>
      <c r="Z74" s="31" t="s">
        <v>82</v>
      </c>
      <c r="AA74" s="13" t="s">
        <v>83</v>
      </c>
      <c r="AB74" s="33">
        <v>25468</v>
      </c>
      <c r="AC74" s="33">
        <v>13400</v>
      </c>
      <c r="AD74" s="73">
        <v>2243.2399999999998</v>
      </c>
      <c r="AE74" s="13">
        <f t="shared" si="58"/>
        <v>4149.9939999999997</v>
      </c>
      <c r="AF74" s="74">
        <f t="shared" si="59"/>
        <v>6687.43</v>
      </c>
      <c r="AG74" s="74">
        <f t="shared" si="60"/>
        <v>1003.1145</v>
      </c>
      <c r="AH74" s="74">
        <f t="shared" si="61"/>
        <v>14083.7785</v>
      </c>
      <c r="AI74" s="13"/>
      <c r="AJ74" s="12">
        <v>8930.67</v>
      </c>
      <c r="AK74" s="12">
        <f t="shared" si="62"/>
        <v>1130.2214999999997</v>
      </c>
      <c r="AL74" s="76">
        <f t="shared" si="63"/>
        <v>7.428825423951621E-2</v>
      </c>
      <c r="AM74" s="73">
        <v>2010.2996406764551</v>
      </c>
      <c r="AN74" s="14"/>
      <c r="AO74" s="34">
        <f>AP74/0.15</f>
        <v>0</v>
      </c>
      <c r="AP74" s="14"/>
      <c r="AQ74" s="34">
        <f>AJ74+AN74+AP74</f>
        <v>8930.67</v>
      </c>
      <c r="AR74" s="34">
        <f>SUM(AM74:AP74)</f>
        <v>2010.2996406764551</v>
      </c>
      <c r="AS74" s="19"/>
      <c r="AT74" s="36">
        <f>AB74/AC74</f>
        <v>1.900597014925373</v>
      </c>
      <c r="AU74" s="37">
        <f>AW74/AJ74</f>
        <v>1.70356759347283</v>
      </c>
      <c r="AV74" s="38">
        <f>AB74*AJ74/AC74</f>
        <v>16973.604743283584</v>
      </c>
      <c r="AW74" s="19">
        <v>15214</v>
      </c>
      <c r="AX74" s="19"/>
      <c r="AY74" s="19">
        <v>0</v>
      </c>
      <c r="AZ74" s="19">
        <v>0</v>
      </c>
      <c r="BA74" s="13"/>
      <c r="BB74" s="13"/>
      <c r="BC74" s="39">
        <f>AW74-AV74</f>
        <v>-1759.604743283584</v>
      </c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43" t="s">
        <v>1087</v>
      </c>
      <c r="CJ74" s="43" t="s">
        <v>1088</v>
      </c>
      <c r="CK74" s="43" t="s">
        <v>263</v>
      </c>
      <c r="CL74" s="43" t="s">
        <v>83</v>
      </c>
      <c r="CM74" s="43" t="s">
        <v>261</v>
      </c>
      <c r="CN74" s="43" t="s">
        <v>1089</v>
      </c>
      <c r="CO74" s="43" t="s">
        <v>263</v>
      </c>
      <c r="CP74" s="43" t="s">
        <v>263</v>
      </c>
      <c r="CQ74" s="43" t="s">
        <v>1090</v>
      </c>
      <c r="CR74" s="43" t="s">
        <v>1091</v>
      </c>
      <c r="CS74" s="43" t="s">
        <v>1092</v>
      </c>
      <c r="CT74" s="43" t="s">
        <v>1093</v>
      </c>
      <c r="CU74" s="43" t="s">
        <v>1094</v>
      </c>
      <c r="CV74" s="44">
        <v>18000</v>
      </c>
      <c r="CW74" s="44">
        <v>10793</v>
      </c>
      <c r="CX74" s="44">
        <v>0</v>
      </c>
      <c r="CY74" s="43" t="s">
        <v>263</v>
      </c>
      <c r="CZ74" s="43" t="s">
        <v>1095</v>
      </c>
      <c r="DA74" s="43" t="s">
        <v>284</v>
      </c>
      <c r="DB74" s="43" t="s">
        <v>270</v>
      </c>
      <c r="DC74" s="43" t="s">
        <v>263</v>
      </c>
      <c r="DD74" s="43" t="s">
        <v>286</v>
      </c>
      <c r="DE74" s="43" t="s">
        <v>272</v>
      </c>
      <c r="DF74" s="43" t="s">
        <v>263</v>
      </c>
      <c r="DG74" s="43" t="s">
        <v>1096</v>
      </c>
      <c r="DH74" s="43" t="s">
        <v>263</v>
      </c>
      <c r="DI74" s="43" t="s">
        <v>263</v>
      </c>
      <c r="DJ74" s="43" t="s">
        <v>274</v>
      </c>
      <c r="DK74" s="45">
        <v>0</v>
      </c>
      <c r="DL74" s="43" t="s">
        <v>263</v>
      </c>
      <c r="DM74" s="43" t="s">
        <v>281</v>
      </c>
      <c r="DN74" s="4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81" t="s">
        <v>82</v>
      </c>
    </row>
    <row r="75" spans="1:151" ht="20.100000000000001" customHeight="1" x14ac:dyDescent="0.25">
      <c r="A75" s="29" t="s">
        <v>213</v>
      </c>
      <c r="B75" s="11" t="s">
        <v>214</v>
      </c>
      <c r="C75" s="12">
        <v>906.57</v>
      </c>
      <c r="D75" s="12">
        <f t="shared" si="56"/>
        <v>906.57</v>
      </c>
      <c r="E75" s="12">
        <v>906.57</v>
      </c>
      <c r="F75" s="12"/>
      <c r="G75" s="12">
        <v>253.03</v>
      </c>
      <c r="H75" s="12">
        <v>9</v>
      </c>
      <c r="I75" s="32">
        <f t="shared" si="57"/>
        <v>253.03</v>
      </c>
      <c r="J75" s="11"/>
      <c r="K75" s="80"/>
      <c r="L75" s="80"/>
      <c r="M75" s="80"/>
      <c r="N75" s="80">
        <v>8.5</v>
      </c>
      <c r="O75" s="80">
        <v>0.5</v>
      </c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13"/>
      <c r="AA75" s="13"/>
      <c r="AB75" s="13"/>
      <c r="AC75" s="13"/>
      <c r="AD75" s="72">
        <v>253.03</v>
      </c>
      <c r="AE75" s="13">
        <f t="shared" si="58"/>
        <v>468.10550000000001</v>
      </c>
      <c r="AF75" s="74">
        <f t="shared" si="59"/>
        <v>653.54000000000008</v>
      </c>
      <c r="AG75" s="74">
        <f t="shared" si="60"/>
        <v>98.031000000000006</v>
      </c>
      <c r="AH75" s="74">
        <f t="shared" si="61"/>
        <v>1472.7065</v>
      </c>
      <c r="AI75" s="13"/>
      <c r="AJ75" s="12">
        <v>906.57</v>
      </c>
      <c r="AK75" s="12">
        <f t="shared" si="62"/>
        <v>1527.2935</v>
      </c>
      <c r="AL75" s="76">
        <f t="shared" si="63"/>
        <v>0.50909783333333336</v>
      </c>
      <c r="AM75" s="72">
        <v>253.03</v>
      </c>
      <c r="AN75" s="13"/>
      <c r="AO75" s="13"/>
      <c r="AP75" s="13"/>
      <c r="AQ75" s="13"/>
      <c r="AR75" s="13"/>
      <c r="AS75" s="13"/>
      <c r="AT75" s="13"/>
      <c r="AU75" s="13"/>
      <c r="AV75" s="13"/>
      <c r="AW75" s="13">
        <v>3000</v>
      </c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43" t="s">
        <v>1097</v>
      </c>
      <c r="CJ75" s="43" t="s">
        <v>1098</v>
      </c>
      <c r="CK75" s="43" t="s">
        <v>263</v>
      </c>
      <c r="CL75" s="43" t="s">
        <v>214</v>
      </c>
      <c r="CM75" s="43" t="s">
        <v>301</v>
      </c>
      <c r="CN75" s="43" t="s">
        <v>304</v>
      </c>
      <c r="CO75" s="43" t="s">
        <v>282</v>
      </c>
      <c r="CP75" s="43" t="s">
        <v>263</v>
      </c>
      <c r="CQ75" s="43" t="s">
        <v>263</v>
      </c>
      <c r="CR75" s="43" t="s">
        <v>305</v>
      </c>
      <c r="CS75" s="43" t="s">
        <v>300</v>
      </c>
      <c r="CT75" s="43" t="s">
        <v>1099</v>
      </c>
      <c r="CU75" s="43" t="s">
        <v>407</v>
      </c>
      <c r="CV75" s="44">
        <v>3000</v>
      </c>
      <c r="CW75" s="44">
        <v>1000</v>
      </c>
      <c r="CX75" s="44">
        <v>0</v>
      </c>
      <c r="CY75" s="43" t="s">
        <v>263</v>
      </c>
      <c r="CZ75" s="43" t="s">
        <v>1100</v>
      </c>
      <c r="DA75" s="43" t="s">
        <v>270</v>
      </c>
      <c r="DB75" s="43" t="s">
        <v>263</v>
      </c>
      <c r="DC75" s="43" t="s">
        <v>263</v>
      </c>
      <c r="DD75" s="43" t="s">
        <v>279</v>
      </c>
      <c r="DE75" s="43" t="s">
        <v>280</v>
      </c>
      <c r="DF75" s="43" t="s">
        <v>263</v>
      </c>
      <c r="DG75" s="43" t="s">
        <v>1101</v>
      </c>
      <c r="DH75" s="43" t="s">
        <v>274</v>
      </c>
      <c r="DI75" s="43" t="s">
        <v>263</v>
      </c>
      <c r="DJ75" s="43" t="s">
        <v>263</v>
      </c>
      <c r="DK75" s="45">
        <v>0</v>
      </c>
      <c r="DL75" s="43" t="s">
        <v>263</v>
      </c>
      <c r="DM75" s="43" t="s">
        <v>281</v>
      </c>
      <c r="DN75" s="43" t="s">
        <v>1222</v>
      </c>
      <c r="DO75" s="46" t="s">
        <v>213</v>
      </c>
      <c r="DP75" s="47" t="s">
        <v>214</v>
      </c>
      <c r="DQ75" s="48">
        <v>3000</v>
      </c>
      <c r="DR75" s="48">
        <v>1000</v>
      </c>
      <c r="DS75" s="49">
        <f>DR75*DQ76/DQ75</f>
        <v>0</v>
      </c>
      <c r="DT75" s="47"/>
      <c r="DU75" s="49">
        <f>DV75/0.15</f>
        <v>0</v>
      </c>
      <c r="DV75" s="47"/>
      <c r="DW75" s="49">
        <f>DR75+DT75+DV75</f>
        <v>1000</v>
      </c>
      <c r="DX75" s="49">
        <f>SUM(DS75:DV75)</f>
        <v>0</v>
      </c>
      <c r="DY75" s="21">
        <v>907</v>
      </c>
      <c r="DZ75" s="21">
        <f>DY75-D75</f>
        <v>0.42999999999994998</v>
      </c>
      <c r="EA75" s="50">
        <f>DQ75/DR75</f>
        <v>3</v>
      </c>
      <c r="EB75" s="50">
        <f>ED75/DY75</f>
        <v>3.3076074972436604</v>
      </c>
      <c r="EC75" s="51">
        <f>DQ75*DY75/DR75</f>
        <v>2721</v>
      </c>
      <c r="ED75" s="21">
        <v>3000</v>
      </c>
      <c r="EE75" s="21">
        <v>0</v>
      </c>
      <c r="EF75" s="21">
        <v>300</v>
      </c>
      <c r="EG75" s="54">
        <f>ED75-EC75</f>
        <v>279</v>
      </c>
      <c r="EH75" s="47"/>
      <c r="EI75" s="47"/>
      <c r="EJ75" s="47"/>
      <c r="EK75" s="47"/>
      <c r="EL75" s="47"/>
      <c r="EM75" s="47"/>
      <c r="EN75" s="47"/>
      <c r="EO75" s="47"/>
      <c r="EP75" s="47"/>
      <c r="EQ75" s="47"/>
      <c r="ER75" s="47"/>
      <c r="ES75" s="54">
        <f>DQ75-ED75</f>
        <v>0</v>
      </c>
      <c r="ET75" s="52">
        <f>EG75+ES75</f>
        <v>279</v>
      </c>
      <c r="EU75" s="81" t="s">
        <v>213</v>
      </c>
    </row>
    <row r="76" spans="1:151" ht="20.100000000000001" customHeight="1" x14ac:dyDescent="0.25">
      <c r="A76" s="29" t="s">
        <v>84</v>
      </c>
      <c r="B76" s="11" t="s">
        <v>85</v>
      </c>
      <c r="C76" s="12">
        <v>756.5</v>
      </c>
      <c r="D76" s="12">
        <f t="shared" si="56"/>
        <v>756.5</v>
      </c>
      <c r="E76" s="12">
        <v>756.5</v>
      </c>
      <c r="F76" s="12"/>
      <c r="G76" s="12">
        <v>559.98</v>
      </c>
      <c r="H76" s="12">
        <v>20.75</v>
      </c>
      <c r="I76" s="32">
        <f t="shared" si="57"/>
        <v>559.98</v>
      </c>
      <c r="J76" s="11"/>
      <c r="K76" s="80"/>
      <c r="L76" s="80"/>
      <c r="M76" s="80"/>
      <c r="N76" s="80">
        <v>7.5</v>
      </c>
      <c r="O76" s="80">
        <v>11.25</v>
      </c>
      <c r="P76" s="80">
        <v>2</v>
      </c>
      <c r="Q76" s="80"/>
      <c r="R76" s="80"/>
      <c r="S76" s="80"/>
      <c r="T76" s="80"/>
      <c r="U76" s="80"/>
      <c r="V76" s="80"/>
      <c r="W76" s="80"/>
      <c r="X76" s="80"/>
      <c r="Y76" s="80"/>
      <c r="Z76" s="31" t="s">
        <v>84</v>
      </c>
      <c r="AA76" s="13" t="s">
        <v>85</v>
      </c>
      <c r="AB76" s="33">
        <v>72000</v>
      </c>
      <c r="AC76" s="33">
        <v>23700</v>
      </c>
      <c r="AD76" s="73">
        <v>559.98</v>
      </c>
      <c r="AE76" s="13">
        <f t="shared" si="58"/>
        <v>1035.9630000000002</v>
      </c>
      <c r="AF76" s="74">
        <f t="shared" si="59"/>
        <v>196.51999999999998</v>
      </c>
      <c r="AG76" s="74">
        <f t="shared" si="60"/>
        <v>29.477999999999994</v>
      </c>
      <c r="AH76" s="74">
        <f t="shared" si="61"/>
        <v>1821.9410000000003</v>
      </c>
      <c r="AI76" s="13"/>
      <c r="AJ76" s="12">
        <v>756.5</v>
      </c>
      <c r="AK76" s="12">
        <f t="shared" si="62"/>
        <v>-894.94100000000026</v>
      </c>
      <c r="AL76" s="76">
        <f t="shared" si="63"/>
        <v>-0.9654163969795041</v>
      </c>
      <c r="AM76" s="73">
        <v>559.98</v>
      </c>
      <c r="AN76" s="14"/>
      <c r="AO76" s="34">
        <f>AP76/0.15</f>
        <v>0</v>
      </c>
      <c r="AP76" s="14"/>
      <c r="AQ76" s="34">
        <f>AJ76+AN76+AP76</f>
        <v>756.5</v>
      </c>
      <c r="AR76" s="34">
        <f>SUM(AM76:AP76)</f>
        <v>559.98</v>
      </c>
      <c r="AS76" s="19"/>
      <c r="AT76" s="36">
        <f>AB76/AC76</f>
        <v>3.037974683544304</v>
      </c>
      <c r="AU76" s="37">
        <f>AW76/AJ76</f>
        <v>1.2253800396563119</v>
      </c>
      <c r="AV76" s="38">
        <f>AB76*AJ76/AC76</f>
        <v>2298.2278481012659</v>
      </c>
      <c r="AW76" s="19">
        <v>927</v>
      </c>
      <c r="AX76" s="19"/>
      <c r="AY76" s="19">
        <v>1400</v>
      </c>
      <c r="AZ76" s="19">
        <v>0</v>
      </c>
      <c r="BA76" s="13"/>
      <c r="BB76" s="13"/>
      <c r="BC76" s="39">
        <f>AW76-AV76</f>
        <v>-1371.2278481012659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81" t="s">
        <v>84</v>
      </c>
    </row>
    <row r="77" spans="1:151" ht="20.100000000000001" customHeight="1" x14ac:dyDescent="0.25">
      <c r="A77" s="84" t="s">
        <v>86</v>
      </c>
      <c r="B77" s="11" t="s">
        <v>87</v>
      </c>
      <c r="C77" s="12">
        <v>1115.72</v>
      </c>
      <c r="D77" s="12">
        <f t="shared" si="56"/>
        <v>1109.24</v>
      </c>
      <c r="E77" s="12">
        <v>1109.24</v>
      </c>
      <c r="F77" s="12">
        <v>6.48</v>
      </c>
      <c r="G77" s="12">
        <v>158.12</v>
      </c>
      <c r="H77" s="12">
        <v>5.75</v>
      </c>
      <c r="I77" s="32">
        <f t="shared" si="57"/>
        <v>157.20165346144194</v>
      </c>
      <c r="J77" s="11"/>
      <c r="K77" s="80"/>
      <c r="L77" s="80"/>
      <c r="M77" s="80">
        <v>1</v>
      </c>
      <c r="N77" s="80">
        <v>2</v>
      </c>
      <c r="O77" s="80">
        <v>2.5</v>
      </c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31" t="s">
        <v>86</v>
      </c>
      <c r="AA77" s="13" t="s">
        <v>87</v>
      </c>
      <c r="AB77" s="33">
        <v>22000</v>
      </c>
      <c r="AC77" s="33">
        <v>8900</v>
      </c>
      <c r="AD77" s="73">
        <v>158.12</v>
      </c>
      <c r="AE77" s="13">
        <f t="shared" si="58"/>
        <v>292.52200000000005</v>
      </c>
      <c r="AF77" s="74">
        <f t="shared" si="59"/>
        <v>957.6</v>
      </c>
      <c r="AG77" s="74">
        <f t="shared" si="60"/>
        <v>143.63999999999999</v>
      </c>
      <c r="AH77" s="74">
        <f t="shared" si="61"/>
        <v>1551.8820000000001</v>
      </c>
      <c r="AI77" s="13"/>
      <c r="AJ77" s="12">
        <v>1115.72</v>
      </c>
      <c r="AK77" s="12">
        <f t="shared" si="62"/>
        <v>-1551.8820000000001</v>
      </c>
      <c r="AL77" s="76" t="e">
        <f t="shared" si="63"/>
        <v>#DIV/0!</v>
      </c>
      <c r="AM77" s="73">
        <v>157.20165346144194</v>
      </c>
      <c r="AN77" s="14"/>
      <c r="AO77" s="34">
        <f>AP77/0.15</f>
        <v>0</v>
      </c>
      <c r="AP77" s="14"/>
      <c r="AQ77" s="34">
        <f>AJ77+AN77+AP77</f>
        <v>1115.72</v>
      </c>
      <c r="AR77" s="34">
        <f>SUM(AM77:AP77)</f>
        <v>157.20165346144194</v>
      </c>
      <c r="AS77" s="19"/>
      <c r="AT77" s="36">
        <f>AB77/AC77</f>
        <v>2.4719101123595504</v>
      </c>
      <c r="AU77" s="37">
        <f>AW77/AJ77</f>
        <v>0</v>
      </c>
      <c r="AV77" s="38">
        <f>AB77*AJ77/AC77</f>
        <v>2757.9595505617976</v>
      </c>
      <c r="AW77" s="19">
        <v>0</v>
      </c>
      <c r="AX77" s="19"/>
      <c r="AY77" s="19">
        <v>2700</v>
      </c>
      <c r="AZ77" s="19">
        <v>0</v>
      </c>
      <c r="BA77" s="13"/>
      <c r="BB77" s="13"/>
      <c r="BC77" s="39">
        <f>AW77-AV77</f>
        <v>-2757.9595505617976</v>
      </c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43" t="s">
        <v>1102</v>
      </c>
      <c r="CJ77" s="43" t="s">
        <v>1103</v>
      </c>
      <c r="CK77" s="43" t="s">
        <v>1104</v>
      </c>
      <c r="CL77" s="43" t="s">
        <v>1105</v>
      </c>
      <c r="CM77" s="43" t="s">
        <v>301</v>
      </c>
      <c r="CN77" s="43" t="s">
        <v>1106</v>
      </c>
      <c r="CO77" s="43" t="s">
        <v>263</v>
      </c>
      <c r="CP77" s="43" t="s">
        <v>263</v>
      </c>
      <c r="CQ77" s="43" t="s">
        <v>1107</v>
      </c>
      <c r="CR77" s="43" t="s">
        <v>1108</v>
      </c>
      <c r="CS77" s="43" t="s">
        <v>1109</v>
      </c>
      <c r="CT77" s="43" t="s">
        <v>1110</v>
      </c>
      <c r="CU77" s="43" t="s">
        <v>1111</v>
      </c>
      <c r="CV77" s="44">
        <v>22000</v>
      </c>
      <c r="CW77" s="44">
        <v>8900</v>
      </c>
      <c r="CX77" s="44">
        <v>0</v>
      </c>
      <c r="CY77" s="43" t="s">
        <v>263</v>
      </c>
      <c r="CZ77" s="43" t="s">
        <v>1112</v>
      </c>
      <c r="DA77" s="43" t="s">
        <v>270</v>
      </c>
      <c r="DB77" s="43" t="s">
        <v>263</v>
      </c>
      <c r="DC77" s="43" t="s">
        <v>263</v>
      </c>
      <c r="DD77" s="43" t="s">
        <v>279</v>
      </c>
      <c r="DE77" s="43" t="s">
        <v>280</v>
      </c>
      <c r="DF77" s="43" t="s">
        <v>263</v>
      </c>
      <c r="DG77" s="43" t="s">
        <v>1113</v>
      </c>
      <c r="DH77" s="43" t="s">
        <v>274</v>
      </c>
      <c r="DI77" s="43" t="s">
        <v>274</v>
      </c>
      <c r="DJ77" s="43" t="s">
        <v>263</v>
      </c>
      <c r="DK77" s="45">
        <v>0</v>
      </c>
      <c r="DL77" s="43" t="s">
        <v>263</v>
      </c>
      <c r="DM77" s="43" t="s">
        <v>275</v>
      </c>
      <c r="DN77" s="4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81" t="s">
        <v>86</v>
      </c>
    </row>
    <row r="78" spans="1:151" ht="20.100000000000001" customHeight="1" x14ac:dyDescent="0.25">
      <c r="A78" s="29" t="s">
        <v>215</v>
      </c>
      <c r="B78" s="11" t="s">
        <v>216</v>
      </c>
      <c r="C78" s="12">
        <v>432.21</v>
      </c>
      <c r="D78" s="12">
        <f t="shared" si="56"/>
        <v>432.21</v>
      </c>
      <c r="E78" s="12">
        <v>432.21</v>
      </c>
      <c r="F78" s="12"/>
      <c r="G78" s="12">
        <v>299.08</v>
      </c>
      <c r="H78" s="12">
        <v>11.75</v>
      </c>
      <c r="I78" s="32">
        <f t="shared" si="57"/>
        <v>299.08</v>
      </c>
      <c r="J78" s="11"/>
      <c r="K78" s="80"/>
      <c r="L78" s="80"/>
      <c r="M78" s="80">
        <v>0.5</v>
      </c>
      <c r="N78" s="80">
        <v>3</v>
      </c>
      <c r="O78" s="80">
        <v>8.25</v>
      </c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13"/>
      <c r="AA78" s="13"/>
      <c r="AB78" s="13"/>
      <c r="AC78" s="13"/>
      <c r="AD78" s="72">
        <v>299.08</v>
      </c>
      <c r="AE78" s="13">
        <f t="shared" si="58"/>
        <v>553.298</v>
      </c>
      <c r="AF78" s="74">
        <f t="shared" si="59"/>
        <v>133.13</v>
      </c>
      <c r="AG78" s="74">
        <f t="shared" si="60"/>
        <v>19.9695</v>
      </c>
      <c r="AH78" s="74">
        <f t="shared" si="61"/>
        <v>1005.4775</v>
      </c>
      <c r="AI78" s="13"/>
      <c r="AJ78" s="12">
        <v>432.21</v>
      </c>
      <c r="AK78" s="12">
        <f t="shared" si="62"/>
        <v>-124.47749999999996</v>
      </c>
      <c r="AL78" s="76">
        <f t="shared" si="63"/>
        <v>-0.14129114642451754</v>
      </c>
      <c r="AM78" s="72">
        <v>299.08</v>
      </c>
      <c r="AN78" s="13"/>
      <c r="AO78" s="13"/>
      <c r="AP78" s="13"/>
      <c r="AQ78" s="13"/>
      <c r="AR78" s="13"/>
      <c r="AS78" s="13"/>
      <c r="AT78" s="13"/>
      <c r="AU78" s="13"/>
      <c r="AV78" s="13"/>
      <c r="AW78" s="13">
        <v>881</v>
      </c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43" t="s">
        <v>1114</v>
      </c>
      <c r="CJ78" s="43" t="s">
        <v>1115</v>
      </c>
      <c r="CK78" s="43" t="s">
        <v>1116</v>
      </c>
      <c r="CL78" s="43" t="s">
        <v>216</v>
      </c>
      <c r="CM78" s="43" t="s">
        <v>301</v>
      </c>
      <c r="CN78" s="43" t="s">
        <v>996</v>
      </c>
      <c r="CO78" s="43" t="s">
        <v>934</v>
      </c>
      <c r="CP78" s="43" t="s">
        <v>263</v>
      </c>
      <c r="CQ78" s="43" t="s">
        <v>935</v>
      </c>
      <c r="CR78" s="43" t="s">
        <v>936</v>
      </c>
      <c r="CS78" s="43" t="s">
        <v>1117</v>
      </c>
      <c r="CT78" s="43" t="s">
        <v>1118</v>
      </c>
      <c r="CU78" s="43" t="s">
        <v>793</v>
      </c>
      <c r="CV78" s="44">
        <v>881</v>
      </c>
      <c r="CW78" s="44">
        <v>315.23</v>
      </c>
      <c r="CX78" s="44">
        <v>0</v>
      </c>
      <c r="CY78" s="43" t="s">
        <v>263</v>
      </c>
      <c r="CZ78" s="43" t="s">
        <v>940</v>
      </c>
      <c r="DA78" s="43" t="s">
        <v>270</v>
      </c>
      <c r="DB78" s="43" t="s">
        <v>263</v>
      </c>
      <c r="DC78" s="43" t="s">
        <v>263</v>
      </c>
      <c r="DD78" s="43" t="s">
        <v>279</v>
      </c>
      <c r="DE78" s="43" t="s">
        <v>263</v>
      </c>
      <c r="DF78" s="43" t="s">
        <v>263</v>
      </c>
      <c r="DG78" s="43" t="s">
        <v>1119</v>
      </c>
      <c r="DH78" s="43" t="s">
        <v>274</v>
      </c>
      <c r="DI78" s="43" t="s">
        <v>263</v>
      </c>
      <c r="DJ78" s="43" t="s">
        <v>263</v>
      </c>
      <c r="DK78" s="45">
        <v>0</v>
      </c>
      <c r="DL78" s="43" t="s">
        <v>263</v>
      </c>
      <c r="DM78" s="43" t="s">
        <v>275</v>
      </c>
      <c r="DN78" s="43" t="s">
        <v>1222</v>
      </c>
      <c r="DO78" s="46" t="s">
        <v>215</v>
      </c>
      <c r="DP78" s="47" t="s">
        <v>216</v>
      </c>
      <c r="DQ78" s="47">
        <v>881</v>
      </c>
      <c r="DR78" s="47">
        <v>315</v>
      </c>
      <c r="DS78" s="49">
        <f>DR78*DQ79/DQ78</f>
        <v>0</v>
      </c>
      <c r="DT78" s="47"/>
      <c r="DU78" s="49">
        <f>DV78/0.15</f>
        <v>0</v>
      </c>
      <c r="DV78" s="47"/>
      <c r="DW78" s="49">
        <f>DR78+DT78+DV78</f>
        <v>315</v>
      </c>
      <c r="DX78" s="49">
        <f>SUM(DS78:DV78)</f>
        <v>0</v>
      </c>
      <c r="DY78" s="21">
        <v>432</v>
      </c>
      <c r="DZ78" s="21">
        <f>DY78-D78</f>
        <v>-0.20999999999997954</v>
      </c>
      <c r="EA78" s="50">
        <f>DQ78/DR78</f>
        <v>2.7968253968253967</v>
      </c>
      <c r="EB78" s="50">
        <f>ED78/DY78</f>
        <v>2.0393518518518516</v>
      </c>
      <c r="EC78" s="51">
        <f>DQ78*DY78/DR78</f>
        <v>1208.2285714285715</v>
      </c>
      <c r="ED78" s="21">
        <v>881</v>
      </c>
      <c r="EE78" s="21">
        <v>0</v>
      </c>
      <c r="EF78" s="21">
        <v>0</v>
      </c>
      <c r="EG78" s="52">
        <f>ED78-EC78</f>
        <v>-327.22857142857151</v>
      </c>
      <c r="EH78" s="47"/>
      <c r="EI78" s="47"/>
      <c r="EJ78" s="47"/>
      <c r="EK78" s="47">
        <f>DV78/0.15</f>
        <v>0</v>
      </c>
      <c r="EL78" s="47">
        <f>DR78-EK78</f>
        <v>315</v>
      </c>
      <c r="EM78" s="47">
        <f>DT78/EL78</f>
        <v>0</v>
      </c>
      <c r="EN78" s="47">
        <v>2</v>
      </c>
      <c r="EO78" s="52">
        <f>EK78*1.15+EL78*(1+EN78)</f>
        <v>945</v>
      </c>
      <c r="EP78" s="52">
        <f>EC78-EO78</f>
        <v>263.22857142857151</v>
      </c>
      <c r="EQ78" s="53">
        <f>EP78/EC78</f>
        <v>0.21786322360953467</v>
      </c>
      <c r="ER78" s="47"/>
      <c r="ES78" s="54">
        <f>DQ78-ED78</f>
        <v>0</v>
      </c>
      <c r="ET78" s="52">
        <f>EG78+ES78</f>
        <v>-327.22857142857151</v>
      </c>
      <c r="EU78" s="81" t="s">
        <v>215</v>
      </c>
    </row>
    <row r="79" spans="1:151" ht="20.100000000000001" customHeight="1" x14ac:dyDescent="0.25">
      <c r="A79" s="29" t="s">
        <v>88</v>
      </c>
      <c r="B79" s="11" t="s">
        <v>89</v>
      </c>
      <c r="C79" s="12">
        <v>266.79000000000002</v>
      </c>
      <c r="D79" s="12">
        <f t="shared" si="56"/>
        <v>266.79000000000002</v>
      </c>
      <c r="E79" s="12">
        <v>266.79000000000002</v>
      </c>
      <c r="F79" s="12"/>
      <c r="G79" s="12">
        <v>246.36</v>
      </c>
      <c r="H79" s="12">
        <v>6.75</v>
      </c>
      <c r="I79" s="32">
        <f t="shared" si="57"/>
        <v>246.36</v>
      </c>
      <c r="J79" s="11"/>
      <c r="K79" s="80"/>
      <c r="L79" s="80"/>
      <c r="M79" s="80">
        <v>6</v>
      </c>
      <c r="N79" s="80"/>
      <c r="O79" s="80"/>
      <c r="P79" s="80">
        <v>0.75</v>
      </c>
      <c r="Q79" s="80"/>
      <c r="R79" s="80"/>
      <c r="S79" s="80"/>
      <c r="T79" s="80"/>
      <c r="U79" s="80"/>
      <c r="V79" s="80"/>
      <c r="W79" s="80"/>
      <c r="X79" s="80"/>
      <c r="Y79" s="80"/>
      <c r="Z79" s="31" t="s">
        <v>88</v>
      </c>
      <c r="AA79" s="13" t="s">
        <v>89</v>
      </c>
      <c r="AB79" s="33">
        <v>20000</v>
      </c>
      <c r="AC79" s="33">
        <v>7000</v>
      </c>
      <c r="AD79" s="73">
        <v>246.36</v>
      </c>
      <c r="AE79" s="13">
        <f t="shared" si="58"/>
        <v>455.76600000000002</v>
      </c>
      <c r="AF79" s="74">
        <f t="shared" si="59"/>
        <v>20.430000000000007</v>
      </c>
      <c r="AG79" s="74">
        <f t="shared" si="60"/>
        <v>3.0645000000000011</v>
      </c>
      <c r="AH79" s="74">
        <f t="shared" si="61"/>
        <v>725.62049999999999</v>
      </c>
      <c r="AI79" s="13"/>
      <c r="AJ79" s="12">
        <v>266.79000000000002</v>
      </c>
      <c r="AK79" s="12">
        <f t="shared" si="62"/>
        <v>172.37950000000001</v>
      </c>
      <c r="AL79" s="76">
        <f t="shared" si="63"/>
        <v>0.19195935412026727</v>
      </c>
      <c r="AM79" s="73">
        <v>246.36</v>
      </c>
      <c r="AN79" s="14"/>
      <c r="AO79" s="34">
        <f>AP79/0.15</f>
        <v>0</v>
      </c>
      <c r="AP79" s="14"/>
      <c r="AQ79" s="34">
        <f>AJ79+AN79+AP79</f>
        <v>266.79000000000002</v>
      </c>
      <c r="AR79" s="34">
        <f>SUM(AM79:AP79)</f>
        <v>246.36</v>
      </c>
      <c r="AS79" s="19"/>
      <c r="AT79" s="36">
        <f>AB79/AC79</f>
        <v>2.8571428571428572</v>
      </c>
      <c r="AU79" s="37">
        <f>AW79/AJ79</f>
        <v>3.3659432512462981</v>
      </c>
      <c r="AV79" s="38">
        <f>AB79*AJ79/AC79</f>
        <v>762.25714285714287</v>
      </c>
      <c r="AW79" s="19">
        <v>898</v>
      </c>
      <c r="AX79" s="19"/>
      <c r="AY79" s="19">
        <v>0</v>
      </c>
      <c r="AZ79" s="19">
        <v>100</v>
      </c>
      <c r="BA79" s="13"/>
      <c r="BB79" s="13"/>
      <c r="BC79" s="39">
        <f>AW79-AV79</f>
        <v>135.74285714285713</v>
      </c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43" t="s">
        <v>1120</v>
      </c>
      <c r="CJ79" s="43" t="s">
        <v>1098</v>
      </c>
      <c r="CK79" s="43" t="s">
        <v>263</v>
      </c>
      <c r="CL79" s="43" t="s">
        <v>1121</v>
      </c>
      <c r="CM79" s="43" t="s">
        <v>261</v>
      </c>
      <c r="CN79" s="43" t="s">
        <v>304</v>
      </c>
      <c r="CO79" s="43" t="s">
        <v>282</v>
      </c>
      <c r="CP79" s="43" t="s">
        <v>263</v>
      </c>
      <c r="CQ79" s="43" t="s">
        <v>263</v>
      </c>
      <c r="CR79" s="43" t="s">
        <v>1122</v>
      </c>
      <c r="CS79" s="43" t="s">
        <v>378</v>
      </c>
      <c r="CT79" s="43" t="s">
        <v>1123</v>
      </c>
      <c r="CU79" s="43" t="s">
        <v>1124</v>
      </c>
      <c r="CV79" s="44">
        <v>20000</v>
      </c>
      <c r="CW79" s="44">
        <v>15000</v>
      </c>
      <c r="CX79" s="44">
        <v>0</v>
      </c>
      <c r="CY79" s="43" t="s">
        <v>263</v>
      </c>
      <c r="CZ79" s="43" t="s">
        <v>1125</v>
      </c>
      <c r="DA79" s="43" t="s">
        <v>290</v>
      </c>
      <c r="DB79" s="43" t="s">
        <v>263</v>
      </c>
      <c r="DC79" s="43" t="s">
        <v>263</v>
      </c>
      <c r="DD79" s="43" t="s">
        <v>263</v>
      </c>
      <c r="DE79" s="43" t="s">
        <v>263</v>
      </c>
      <c r="DF79" s="43" t="s">
        <v>263</v>
      </c>
      <c r="DG79" s="43" t="s">
        <v>1126</v>
      </c>
      <c r="DH79" s="43" t="s">
        <v>263</v>
      </c>
      <c r="DI79" s="43" t="s">
        <v>263</v>
      </c>
      <c r="DJ79" s="43" t="s">
        <v>274</v>
      </c>
      <c r="DK79" s="45">
        <v>0</v>
      </c>
      <c r="DL79" s="43" t="s">
        <v>263</v>
      </c>
      <c r="DM79" s="43" t="s">
        <v>293</v>
      </c>
      <c r="DN79" s="4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81" t="s">
        <v>88</v>
      </c>
    </row>
    <row r="80" spans="1:151" ht="20.100000000000001" customHeight="1" x14ac:dyDescent="0.25">
      <c r="A80" s="29" t="s">
        <v>90</v>
      </c>
      <c r="B80" s="11" t="s">
        <v>91</v>
      </c>
      <c r="C80" s="12">
        <v>1174.28</v>
      </c>
      <c r="D80" s="12">
        <f t="shared" si="56"/>
        <v>1174.28</v>
      </c>
      <c r="E80" s="12">
        <v>1174.28</v>
      </c>
      <c r="F80" s="12"/>
      <c r="G80" s="12">
        <v>740.61</v>
      </c>
      <c r="H80" s="12">
        <v>19.5</v>
      </c>
      <c r="I80" s="32">
        <f t="shared" si="57"/>
        <v>740.61</v>
      </c>
      <c r="J80" s="11"/>
      <c r="K80" s="80"/>
      <c r="L80" s="80"/>
      <c r="M80" s="80"/>
      <c r="N80" s="80"/>
      <c r="O80" s="80"/>
      <c r="P80" s="80"/>
      <c r="Q80" s="80"/>
      <c r="R80" s="80">
        <v>19.5</v>
      </c>
      <c r="S80" s="80"/>
      <c r="T80" s="80"/>
      <c r="U80" s="80"/>
      <c r="V80" s="80"/>
      <c r="W80" s="80"/>
      <c r="X80" s="80"/>
      <c r="Y80" s="80"/>
      <c r="Z80" s="31" t="s">
        <v>90</v>
      </c>
      <c r="AA80" s="13" t="s">
        <v>91</v>
      </c>
      <c r="AB80" s="33">
        <v>3195</v>
      </c>
      <c r="AC80" s="33">
        <v>1120</v>
      </c>
      <c r="AD80" s="73">
        <v>740.61</v>
      </c>
      <c r="AE80" s="13">
        <f t="shared" si="58"/>
        <v>1370.1285</v>
      </c>
      <c r="AF80" s="74">
        <f t="shared" si="59"/>
        <v>433.66999999999996</v>
      </c>
      <c r="AG80" s="74">
        <f t="shared" si="60"/>
        <v>65.050499999999985</v>
      </c>
      <c r="AH80" s="74">
        <f t="shared" si="61"/>
        <v>2609.4589999999998</v>
      </c>
      <c r="AI80" s="13"/>
      <c r="AJ80" s="12">
        <v>1174.28</v>
      </c>
      <c r="AK80" s="12">
        <f t="shared" si="62"/>
        <v>585.54100000000017</v>
      </c>
      <c r="AL80" s="76">
        <f t="shared" si="63"/>
        <v>0.18326791862284825</v>
      </c>
      <c r="AM80" s="73">
        <v>740.61</v>
      </c>
      <c r="AN80" s="14"/>
      <c r="AO80" s="34">
        <f>AP80/0.15</f>
        <v>0</v>
      </c>
      <c r="AP80" s="14"/>
      <c r="AQ80" s="34">
        <f>AJ80+AN80+AP80</f>
        <v>1174.28</v>
      </c>
      <c r="AR80" s="34">
        <f>SUM(AM80:AP80)</f>
        <v>740.61</v>
      </c>
      <c r="AS80" s="19"/>
      <c r="AT80" s="36">
        <f>AB80/AC80</f>
        <v>2.8526785714285716</v>
      </c>
      <c r="AU80" s="37">
        <f>AW80/AJ80</f>
        <v>2.7208161596893414</v>
      </c>
      <c r="AV80" s="38">
        <f>AB80*AJ80/AC80</f>
        <v>3349.843392857143</v>
      </c>
      <c r="AW80" s="19">
        <v>3195</v>
      </c>
      <c r="AX80" s="19"/>
      <c r="AY80" s="19">
        <v>0</v>
      </c>
      <c r="AZ80" s="19">
        <v>0</v>
      </c>
      <c r="BA80" s="13"/>
      <c r="BB80" s="13"/>
      <c r="BC80" s="39">
        <f>AW80-AV80</f>
        <v>-154.84339285714304</v>
      </c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43" t="s">
        <v>1127</v>
      </c>
      <c r="CJ80" s="43" t="s">
        <v>1128</v>
      </c>
      <c r="CK80" s="43" t="s">
        <v>1129</v>
      </c>
      <c r="CL80" s="43" t="s">
        <v>1130</v>
      </c>
      <c r="CM80" s="43" t="s">
        <v>373</v>
      </c>
      <c r="CN80" s="43" t="s">
        <v>1131</v>
      </c>
      <c r="CO80" s="43" t="s">
        <v>369</v>
      </c>
      <c r="CP80" s="43" t="s">
        <v>1132</v>
      </c>
      <c r="CQ80" s="43" t="s">
        <v>1133</v>
      </c>
      <c r="CR80" s="43" t="s">
        <v>370</v>
      </c>
      <c r="CS80" s="43" t="s">
        <v>1134</v>
      </c>
      <c r="CT80" s="43" t="s">
        <v>1135</v>
      </c>
      <c r="CU80" s="43" t="s">
        <v>407</v>
      </c>
      <c r="CV80" s="44">
        <v>3195</v>
      </c>
      <c r="CW80" s="44">
        <v>1120</v>
      </c>
      <c r="CX80" s="44">
        <v>0</v>
      </c>
      <c r="CY80" s="43" t="s">
        <v>263</v>
      </c>
      <c r="CZ80" s="43" t="s">
        <v>1136</v>
      </c>
      <c r="DA80" s="43" t="s">
        <v>298</v>
      </c>
      <c r="DB80" s="43" t="s">
        <v>849</v>
      </c>
      <c r="DC80" s="43" t="s">
        <v>263</v>
      </c>
      <c r="DD80" s="43" t="s">
        <v>263</v>
      </c>
      <c r="DE80" s="43" t="s">
        <v>263</v>
      </c>
      <c r="DF80" s="43" t="s">
        <v>263</v>
      </c>
      <c r="DG80" s="43" t="s">
        <v>1137</v>
      </c>
      <c r="DH80" s="43" t="s">
        <v>274</v>
      </c>
      <c r="DI80" s="43" t="s">
        <v>263</v>
      </c>
      <c r="DJ80" s="43" t="s">
        <v>263</v>
      </c>
      <c r="DK80" s="45">
        <v>0</v>
      </c>
      <c r="DL80" s="43" t="s">
        <v>263</v>
      </c>
      <c r="DM80" s="43" t="s">
        <v>281</v>
      </c>
      <c r="DN80" s="4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81" t="s">
        <v>90</v>
      </c>
    </row>
    <row r="81" spans="1:151" ht="20.100000000000001" customHeight="1" x14ac:dyDescent="0.25">
      <c r="A81" s="29" t="s">
        <v>92</v>
      </c>
      <c r="B81" s="11" t="s">
        <v>93</v>
      </c>
      <c r="C81" s="12">
        <v>3471.35</v>
      </c>
      <c r="D81" s="12">
        <f t="shared" si="56"/>
        <v>3471.35</v>
      </c>
      <c r="E81" s="12">
        <v>3471.35</v>
      </c>
      <c r="F81" s="12"/>
      <c r="G81" s="12">
        <v>780.47</v>
      </c>
      <c r="H81" s="12">
        <v>30</v>
      </c>
      <c r="I81" s="32">
        <f t="shared" si="57"/>
        <v>780.47</v>
      </c>
      <c r="J81" s="11"/>
      <c r="K81" s="80"/>
      <c r="L81" s="80"/>
      <c r="M81" s="80"/>
      <c r="N81" s="80"/>
      <c r="O81" s="80">
        <v>1</v>
      </c>
      <c r="P81" s="80"/>
      <c r="Q81" s="80"/>
      <c r="R81" s="80">
        <v>14</v>
      </c>
      <c r="S81" s="80"/>
      <c r="T81" s="80"/>
      <c r="U81" s="80"/>
      <c r="V81" s="80">
        <v>15</v>
      </c>
      <c r="W81" s="80"/>
      <c r="X81" s="80"/>
      <c r="Y81" s="80"/>
      <c r="Z81" s="31" t="s">
        <v>92</v>
      </c>
      <c r="AA81" s="13" t="s">
        <v>93</v>
      </c>
      <c r="AB81" s="33">
        <v>6307</v>
      </c>
      <c r="AC81" s="33">
        <v>3520</v>
      </c>
      <c r="AD81" s="73">
        <v>780.47</v>
      </c>
      <c r="AE81" s="13">
        <f t="shared" si="58"/>
        <v>1443.8695</v>
      </c>
      <c r="AF81" s="74">
        <f t="shared" si="59"/>
        <v>2690.88</v>
      </c>
      <c r="AG81" s="74">
        <f t="shared" si="60"/>
        <v>403.63200000000001</v>
      </c>
      <c r="AH81" s="74">
        <f t="shared" si="61"/>
        <v>5318.8514999999998</v>
      </c>
      <c r="AI81" s="13"/>
      <c r="AJ81" s="12">
        <v>3471.35</v>
      </c>
      <c r="AK81" s="12">
        <f t="shared" si="62"/>
        <v>988.14850000000024</v>
      </c>
      <c r="AL81" s="76">
        <f t="shared" si="63"/>
        <v>0.156674885048359</v>
      </c>
      <c r="AM81" s="73">
        <v>780.47</v>
      </c>
      <c r="AN81" s="14"/>
      <c r="AO81" s="34">
        <f>AP81/0.15</f>
        <v>0</v>
      </c>
      <c r="AP81" s="14"/>
      <c r="AQ81" s="34">
        <f>AJ81+AN81+AP81</f>
        <v>3471.35</v>
      </c>
      <c r="AR81" s="34">
        <f>SUM(AM81:AP81)</f>
        <v>780.47</v>
      </c>
      <c r="AS81" s="19"/>
      <c r="AT81" s="36">
        <f>AB81/AC81</f>
        <v>1.7917613636363636</v>
      </c>
      <c r="AU81" s="37">
        <f>AW81/AJ81</f>
        <v>1.8168723983464647</v>
      </c>
      <c r="AV81" s="38">
        <f>AB81*AJ81/AC81</f>
        <v>6219.8308096590908</v>
      </c>
      <c r="AW81" s="19">
        <v>6307</v>
      </c>
      <c r="AX81" s="19"/>
      <c r="AY81" s="19">
        <v>0</v>
      </c>
      <c r="AZ81" s="19">
        <v>100</v>
      </c>
      <c r="BA81" s="13"/>
      <c r="BB81" s="13"/>
      <c r="BC81" s="63">
        <f>AW81-AV81</f>
        <v>87.169190340909154</v>
      </c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43" t="s">
        <v>1138</v>
      </c>
      <c r="CJ81" s="43" t="s">
        <v>1139</v>
      </c>
      <c r="CK81" s="43" t="s">
        <v>1140</v>
      </c>
      <c r="CL81" s="43" t="s">
        <v>1141</v>
      </c>
      <c r="CM81" s="43" t="s">
        <v>373</v>
      </c>
      <c r="CN81" s="43" t="s">
        <v>1131</v>
      </c>
      <c r="CO81" s="43" t="s">
        <v>369</v>
      </c>
      <c r="CP81" s="43" t="s">
        <v>1132</v>
      </c>
      <c r="CQ81" s="43" t="s">
        <v>1133</v>
      </c>
      <c r="CR81" s="43" t="s">
        <v>370</v>
      </c>
      <c r="CS81" s="43" t="s">
        <v>1142</v>
      </c>
      <c r="CT81" s="43" t="s">
        <v>1143</v>
      </c>
      <c r="CU81" s="43" t="s">
        <v>407</v>
      </c>
      <c r="CV81" s="44">
        <v>6307</v>
      </c>
      <c r="CW81" s="44">
        <v>3519.64</v>
      </c>
      <c r="CX81" s="44">
        <v>0</v>
      </c>
      <c r="CY81" s="43" t="s">
        <v>263</v>
      </c>
      <c r="CZ81" s="43" t="s">
        <v>1144</v>
      </c>
      <c r="DA81" s="43" t="s">
        <v>270</v>
      </c>
      <c r="DB81" s="43" t="s">
        <v>773</v>
      </c>
      <c r="DC81" s="43" t="s">
        <v>263</v>
      </c>
      <c r="DD81" s="43" t="s">
        <v>286</v>
      </c>
      <c r="DE81" s="43" t="s">
        <v>272</v>
      </c>
      <c r="DF81" s="43" t="s">
        <v>263</v>
      </c>
      <c r="DG81" s="43" t="s">
        <v>1145</v>
      </c>
      <c r="DH81" s="43" t="s">
        <v>274</v>
      </c>
      <c r="DI81" s="43" t="s">
        <v>263</v>
      </c>
      <c r="DJ81" s="43" t="s">
        <v>263</v>
      </c>
      <c r="DK81" s="45">
        <v>0</v>
      </c>
      <c r="DL81" s="43" t="s">
        <v>263</v>
      </c>
      <c r="DM81" s="43" t="s">
        <v>281</v>
      </c>
      <c r="DN81" s="4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81" t="s">
        <v>92</v>
      </c>
    </row>
    <row r="82" spans="1:151" ht="20.100000000000001" customHeight="1" x14ac:dyDescent="0.25">
      <c r="A82" s="29" t="s">
        <v>94</v>
      </c>
      <c r="B82" s="11" t="s">
        <v>95</v>
      </c>
      <c r="C82" s="12">
        <v>7970.75</v>
      </c>
      <c r="D82" s="12">
        <f t="shared" si="56"/>
        <v>7970.75</v>
      </c>
      <c r="E82" s="12">
        <v>7970.75</v>
      </c>
      <c r="F82" s="12"/>
      <c r="G82" s="12">
        <v>5646.41</v>
      </c>
      <c r="H82" s="12">
        <v>193</v>
      </c>
      <c r="I82" s="32">
        <f t="shared" si="57"/>
        <v>5646.41</v>
      </c>
      <c r="J82" s="11"/>
      <c r="K82" s="80"/>
      <c r="L82" s="80"/>
      <c r="M82" s="80">
        <v>27.25</v>
      </c>
      <c r="N82" s="80">
        <v>118</v>
      </c>
      <c r="O82" s="80">
        <v>29.5</v>
      </c>
      <c r="P82" s="80">
        <v>12.75</v>
      </c>
      <c r="Q82" s="80"/>
      <c r="R82" s="80">
        <v>1</v>
      </c>
      <c r="S82" s="80"/>
      <c r="T82" s="80"/>
      <c r="U82" s="80"/>
      <c r="V82" s="80">
        <v>4.5</v>
      </c>
      <c r="W82" s="80"/>
      <c r="X82" s="80"/>
      <c r="Y82" s="80"/>
      <c r="Z82" s="31" t="s">
        <v>94</v>
      </c>
      <c r="AA82" s="13" t="s">
        <v>95</v>
      </c>
      <c r="AB82" s="33">
        <v>26547</v>
      </c>
      <c r="AC82" s="33">
        <v>8500</v>
      </c>
      <c r="AD82" s="73">
        <v>5646.41</v>
      </c>
      <c r="AE82" s="13">
        <f t="shared" si="58"/>
        <v>10445.8585</v>
      </c>
      <c r="AF82" s="74">
        <f t="shared" si="59"/>
        <v>2324.34</v>
      </c>
      <c r="AG82" s="74">
        <f t="shared" si="60"/>
        <v>348.65100000000001</v>
      </c>
      <c r="AH82" s="74">
        <f t="shared" si="61"/>
        <v>18765.259500000004</v>
      </c>
      <c r="AI82" s="13"/>
      <c r="AJ82" s="12">
        <v>7970.75</v>
      </c>
      <c r="AK82" s="12">
        <f t="shared" si="62"/>
        <v>7781.7404999999962</v>
      </c>
      <c r="AL82" s="76">
        <f t="shared" si="63"/>
        <v>0.29313069273364206</v>
      </c>
      <c r="AM82" s="73">
        <v>5646.41</v>
      </c>
      <c r="AN82" s="14"/>
      <c r="AO82" s="34">
        <f>AP82/0.15</f>
        <v>0</v>
      </c>
      <c r="AP82" s="14"/>
      <c r="AQ82" s="34">
        <f>AJ82+AN82+AP82</f>
        <v>7970.75</v>
      </c>
      <c r="AR82" s="34">
        <f>SUM(AM82:AP82)</f>
        <v>5646.41</v>
      </c>
      <c r="AS82" s="19"/>
      <c r="AT82" s="36">
        <f>AB82/AC82</f>
        <v>3.1231764705882354</v>
      </c>
      <c r="AU82" s="37">
        <f>AW82/AJ82</f>
        <v>3.3305523319637422</v>
      </c>
      <c r="AV82" s="38">
        <f>AB82*AJ82/AC82</f>
        <v>24894.058852941176</v>
      </c>
      <c r="AW82" s="19">
        <v>26547</v>
      </c>
      <c r="AX82" s="19"/>
      <c r="AY82" s="19">
        <v>0</v>
      </c>
      <c r="AZ82" s="19">
        <v>1700</v>
      </c>
      <c r="BA82" s="13"/>
      <c r="BB82" s="13"/>
      <c r="BC82" s="39">
        <f>AW82-AV82</f>
        <v>1652.9411470588238</v>
      </c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43" t="s">
        <v>1146</v>
      </c>
      <c r="CJ82" s="43" t="s">
        <v>1147</v>
      </c>
      <c r="CK82" s="43" t="s">
        <v>1140</v>
      </c>
      <c r="CL82" s="43" t="s">
        <v>1148</v>
      </c>
      <c r="CM82" s="43" t="s">
        <v>301</v>
      </c>
      <c r="CN82" s="43" t="s">
        <v>1131</v>
      </c>
      <c r="CO82" s="43" t="s">
        <v>369</v>
      </c>
      <c r="CP82" s="43" t="s">
        <v>1132</v>
      </c>
      <c r="CQ82" s="43" t="s">
        <v>1133</v>
      </c>
      <c r="CR82" s="43" t="s">
        <v>370</v>
      </c>
      <c r="CS82" s="43" t="s">
        <v>300</v>
      </c>
      <c r="CT82" s="43" t="s">
        <v>1149</v>
      </c>
      <c r="CU82" s="43" t="s">
        <v>1150</v>
      </c>
      <c r="CV82" s="44">
        <v>26547</v>
      </c>
      <c r="CW82" s="44">
        <v>9417</v>
      </c>
      <c r="CX82" s="44">
        <v>0</v>
      </c>
      <c r="CY82" s="43" t="s">
        <v>263</v>
      </c>
      <c r="CZ82" s="43" t="s">
        <v>1151</v>
      </c>
      <c r="DA82" s="43" t="s">
        <v>270</v>
      </c>
      <c r="DB82" s="43" t="s">
        <v>263</v>
      </c>
      <c r="DC82" s="43" t="s">
        <v>263</v>
      </c>
      <c r="DD82" s="43" t="s">
        <v>279</v>
      </c>
      <c r="DE82" s="43" t="s">
        <v>280</v>
      </c>
      <c r="DF82" s="43" t="s">
        <v>704</v>
      </c>
      <c r="DG82" s="43" t="s">
        <v>1152</v>
      </c>
      <c r="DH82" s="43" t="s">
        <v>274</v>
      </c>
      <c r="DI82" s="43" t="s">
        <v>263</v>
      </c>
      <c r="DJ82" s="43" t="s">
        <v>263</v>
      </c>
      <c r="DK82" s="45">
        <v>0</v>
      </c>
      <c r="DL82" s="43" t="s">
        <v>263</v>
      </c>
      <c r="DM82" s="43" t="s">
        <v>281</v>
      </c>
      <c r="DN82" s="4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81" t="s">
        <v>94</v>
      </c>
    </row>
    <row r="83" spans="1:151" ht="20.100000000000001" customHeight="1" x14ac:dyDescent="0.25">
      <c r="A83" s="29" t="s">
        <v>217</v>
      </c>
      <c r="B83" s="11" t="s">
        <v>218</v>
      </c>
      <c r="C83" s="12">
        <v>159.69999999999999</v>
      </c>
      <c r="D83" s="12">
        <f t="shared" si="56"/>
        <v>159.69999999999999</v>
      </c>
      <c r="E83" s="12">
        <v>159.69999999999999</v>
      </c>
      <c r="F83" s="12"/>
      <c r="G83" s="12">
        <v>100.94</v>
      </c>
      <c r="H83" s="12">
        <v>4.25</v>
      </c>
      <c r="I83" s="32">
        <f t="shared" si="57"/>
        <v>100.94</v>
      </c>
      <c r="J83" s="11"/>
      <c r="K83" s="80"/>
      <c r="L83" s="80"/>
      <c r="M83" s="80"/>
      <c r="N83" s="80"/>
      <c r="O83" s="80">
        <v>4.25</v>
      </c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13"/>
      <c r="AA83" s="13"/>
      <c r="AB83" s="13"/>
      <c r="AC83" s="13"/>
      <c r="AD83" s="72">
        <v>100.94</v>
      </c>
      <c r="AE83" s="13">
        <f t="shared" si="58"/>
        <v>186.739</v>
      </c>
      <c r="AF83" s="74">
        <f t="shared" si="59"/>
        <v>58.759999999999991</v>
      </c>
      <c r="AG83" s="74">
        <f t="shared" si="60"/>
        <v>8.8139999999999983</v>
      </c>
      <c r="AH83" s="74">
        <f t="shared" si="61"/>
        <v>355.25299999999999</v>
      </c>
      <c r="AI83" s="13"/>
      <c r="AJ83" s="12">
        <v>159.69999999999999</v>
      </c>
      <c r="AK83" s="12">
        <f t="shared" si="62"/>
        <v>526.74700000000007</v>
      </c>
      <c r="AL83" s="76">
        <f t="shared" si="63"/>
        <v>0.5972188208616781</v>
      </c>
      <c r="AM83" s="72">
        <v>100.94</v>
      </c>
      <c r="AN83" s="13"/>
      <c r="AO83" s="13"/>
      <c r="AP83" s="13"/>
      <c r="AQ83" s="13"/>
      <c r="AR83" s="13"/>
      <c r="AS83" s="13"/>
      <c r="AT83" s="13"/>
      <c r="AU83" s="13"/>
      <c r="AV83" s="13"/>
      <c r="AW83" s="13">
        <v>882</v>
      </c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43" t="s">
        <v>1153</v>
      </c>
      <c r="CJ83" s="43" t="s">
        <v>1115</v>
      </c>
      <c r="CK83" s="43" t="s">
        <v>1154</v>
      </c>
      <c r="CL83" s="43" t="s">
        <v>218</v>
      </c>
      <c r="CM83" s="43" t="s">
        <v>301</v>
      </c>
      <c r="CN83" s="43" t="s">
        <v>933</v>
      </c>
      <c r="CO83" s="43" t="s">
        <v>263</v>
      </c>
      <c r="CP83" s="43" t="s">
        <v>263</v>
      </c>
      <c r="CQ83" s="43" t="s">
        <v>263</v>
      </c>
      <c r="CR83" s="43" t="s">
        <v>936</v>
      </c>
      <c r="CS83" s="43" t="s">
        <v>1155</v>
      </c>
      <c r="CT83" s="43" t="s">
        <v>1156</v>
      </c>
      <c r="CU83" s="43" t="s">
        <v>407</v>
      </c>
      <c r="CV83" s="44">
        <v>882</v>
      </c>
      <c r="CW83" s="44">
        <v>0</v>
      </c>
      <c r="CX83" s="44">
        <v>0</v>
      </c>
      <c r="CY83" s="43" t="s">
        <v>263</v>
      </c>
      <c r="CZ83" s="43" t="s">
        <v>1157</v>
      </c>
      <c r="DA83" s="43" t="s">
        <v>270</v>
      </c>
      <c r="DB83" s="43" t="s">
        <v>263</v>
      </c>
      <c r="DC83" s="43" t="s">
        <v>263</v>
      </c>
      <c r="DD83" s="43" t="s">
        <v>279</v>
      </c>
      <c r="DE83" s="43" t="s">
        <v>280</v>
      </c>
      <c r="DF83" s="43" t="s">
        <v>263</v>
      </c>
      <c r="DG83" s="43" t="s">
        <v>263</v>
      </c>
      <c r="DH83" s="43" t="s">
        <v>274</v>
      </c>
      <c r="DI83" s="43" t="s">
        <v>263</v>
      </c>
      <c r="DJ83" s="43" t="s">
        <v>263</v>
      </c>
      <c r="DK83" s="45">
        <v>0</v>
      </c>
      <c r="DL83" s="43" t="s">
        <v>263</v>
      </c>
      <c r="DM83" s="43" t="s">
        <v>275</v>
      </c>
      <c r="DN83" s="43" t="s">
        <v>1222</v>
      </c>
      <c r="DO83" s="46" t="s">
        <v>217</v>
      </c>
      <c r="DP83" s="47" t="s">
        <v>218</v>
      </c>
      <c r="DQ83" s="47">
        <v>882</v>
      </c>
      <c r="DR83" s="47">
        <v>343</v>
      </c>
      <c r="DS83" s="49">
        <f>DR83*DQ84/DQ83</f>
        <v>0</v>
      </c>
      <c r="DT83" s="47"/>
      <c r="DU83" s="49">
        <f>DV83/0.15</f>
        <v>0</v>
      </c>
      <c r="DV83" s="47"/>
      <c r="DW83" s="49">
        <f>DR83+DT83+DV83</f>
        <v>343</v>
      </c>
      <c r="DX83" s="49">
        <f>SUM(DS83:DV83)</f>
        <v>0</v>
      </c>
      <c r="DY83" s="21">
        <v>160</v>
      </c>
      <c r="DZ83" s="21">
        <f>DY83-D83</f>
        <v>0.30000000000001137</v>
      </c>
      <c r="EA83" s="50">
        <f>DQ83/DR83</f>
        <v>2.5714285714285716</v>
      </c>
      <c r="EB83" s="50">
        <f>ED83/DY83</f>
        <v>5.5125000000000002</v>
      </c>
      <c r="EC83" s="51">
        <f>DQ83*DY83/DR83</f>
        <v>411.42857142857144</v>
      </c>
      <c r="ED83" s="21">
        <v>882</v>
      </c>
      <c r="EE83" s="21">
        <v>0</v>
      </c>
      <c r="EF83" s="21">
        <v>500</v>
      </c>
      <c r="EG83" s="54">
        <f>ED83-EC83</f>
        <v>470.57142857142856</v>
      </c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54">
        <f>DQ83-ED83</f>
        <v>0</v>
      </c>
      <c r="ET83" s="52">
        <f>EG83+ES83</f>
        <v>470.57142857142856</v>
      </c>
      <c r="EU83" s="81" t="s">
        <v>217</v>
      </c>
    </row>
    <row r="84" spans="1:151" ht="20.100000000000001" customHeight="1" x14ac:dyDescent="0.25">
      <c r="A84" s="29" t="s">
        <v>96</v>
      </c>
      <c r="B84" s="11" t="s">
        <v>97</v>
      </c>
      <c r="C84" s="12">
        <v>12606.54</v>
      </c>
      <c r="D84" s="12">
        <f t="shared" si="56"/>
        <v>10080.540000000001</v>
      </c>
      <c r="E84" s="12">
        <v>10080.540000000001</v>
      </c>
      <c r="F84" s="12">
        <v>2526</v>
      </c>
      <c r="G84" s="12">
        <v>1843.91</v>
      </c>
      <c r="H84" s="12">
        <v>51.5</v>
      </c>
      <c r="I84" s="32">
        <f t="shared" si="57"/>
        <v>1474.4417192504843</v>
      </c>
      <c r="J84" s="11"/>
      <c r="K84" s="80"/>
      <c r="L84" s="80"/>
      <c r="M84" s="80">
        <v>0.75</v>
      </c>
      <c r="N84" s="80"/>
      <c r="O84" s="80">
        <v>3.25</v>
      </c>
      <c r="P84" s="80"/>
      <c r="Q84" s="80"/>
      <c r="R84" s="80">
        <v>11</v>
      </c>
      <c r="S84" s="80">
        <v>19</v>
      </c>
      <c r="T84" s="80"/>
      <c r="U84" s="80"/>
      <c r="V84" s="80"/>
      <c r="W84" s="80"/>
      <c r="X84" s="80"/>
      <c r="Y84" s="80"/>
      <c r="Z84" s="31" t="s">
        <v>96</v>
      </c>
      <c r="AA84" s="13" t="s">
        <v>97</v>
      </c>
      <c r="AB84" s="33">
        <v>20500</v>
      </c>
      <c r="AC84" s="66">
        <v>12600</v>
      </c>
      <c r="AD84" s="73">
        <v>1843.91</v>
      </c>
      <c r="AE84" s="13">
        <f t="shared" si="58"/>
        <v>3411.2335000000003</v>
      </c>
      <c r="AF84" s="74">
        <f t="shared" si="59"/>
        <v>10762.630000000001</v>
      </c>
      <c r="AG84" s="74">
        <f t="shared" si="60"/>
        <v>1614.3945000000001</v>
      </c>
      <c r="AH84" s="74">
        <f t="shared" si="61"/>
        <v>17632.168000000001</v>
      </c>
      <c r="AI84" s="13"/>
      <c r="AJ84" s="12">
        <v>12606.54</v>
      </c>
      <c r="AK84" s="12">
        <f t="shared" si="62"/>
        <v>-17632.168000000001</v>
      </c>
      <c r="AL84" s="76" t="e">
        <f t="shared" si="63"/>
        <v>#DIV/0!</v>
      </c>
      <c r="AM84" s="73">
        <v>1474.4417192504843</v>
      </c>
      <c r="AN84" s="14"/>
      <c r="AO84" s="34">
        <f>AP84/0.15</f>
        <v>0</v>
      </c>
      <c r="AP84" s="14"/>
      <c r="AQ84" s="34">
        <f>AJ84+AN84+AP84</f>
        <v>12606.54</v>
      </c>
      <c r="AR84" s="34">
        <f>SUM(AM84:AP84)</f>
        <v>1474.4417192504843</v>
      </c>
      <c r="AS84" s="19"/>
      <c r="AT84" s="36">
        <f>AB84/AC84</f>
        <v>1.626984126984127</v>
      </c>
      <c r="AU84" s="37">
        <f>AW84/AJ84</f>
        <v>0</v>
      </c>
      <c r="AV84" s="38">
        <f>AB84*AJ84/AC84</f>
        <v>20510.640476190478</v>
      </c>
      <c r="AW84" s="19">
        <v>0</v>
      </c>
      <c r="AX84" s="19"/>
      <c r="AY84" s="19">
        <v>16400</v>
      </c>
      <c r="AZ84" s="19">
        <v>0</v>
      </c>
      <c r="BA84" s="13"/>
      <c r="BB84" s="13"/>
      <c r="BC84" s="39">
        <f>AW84-AV84</f>
        <v>-20510.640476190478</v>
      </c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43" t="s">
        <v>1158</v>
      </c>
      <c r="CJ84" s="43" t="s">
        <v>1159</v>
      </c>
      <c r="CK84" s="43" t="s">
        <v>1160</v>
      </c>
      <c r="CL84" s="43" t="s">
        <v>1161</v>
      </c>
      <c r="CM84" s="43" t="s">
        <v>373</v>
      </c>
      <c r="CN84" s="43" t="s">
        <v>304</v>
      </c>
      <c r="CO84" s="43" t="s">
        <v>1162</v>
      </c>
      <c r="CP84" s="43" t="s">
        <v>1163</v>
      </c>
      <c r="CQ84" s="43" t="s">
        <v>1164</v>
      </c>
      <c r="CR84" s="43" t="s">
        <v>335</v>
      </c>
      <c r="CS84" s="43" t="s">
        <v>1165</v>
      </c>
      <c r="CT84" s="43" t="s">
        <v>665</v>
      </c>
      <c r="CU84" s="43" t="s">
        <v>407</v>
      </c>
      <c r="CV84" s="44">
        <v>2914</v>
      </c>
      <c r="CW84" s="44">
        <v>837.26</v>
      </c>
      <c r="CX84" s="44">
        <v>0</v>
      </c>
      <c r="CY84" s="43" t="s">
        <v>263</v>
      </c>
      <c r="CZ84" s="43" t="s">
        <v>1166</v>
      </c>
      <c r="DA84" s="43" t="s">
        <v>290</v>
      </c>
      <c r="DB84" s="43" t="s">
        <v>773</v>
      </c>
      <c r="DC84" s="43" t="s">
        <v>263</v>
      </c>
      <c r="DD84" s="43" t="s">
        <v>286</v>
      </c>
      <c r="DE84" s="43" t="s">
        <v>704</v>
      </c>
      <c r="DF84" s="43" t="s">
        <v>263</v>
      </c>
      <c r="DG84" s="43" t="s">
        <v>1167</v>
      </c>
      <c r="DH84" s="43" t="s">
        <v>274</v>
      </c>
      <c r="DI84" s="43" t="s">
        <v>263</v>
      </c>
      <c r="DJ84" s="43" t="s">
        <v>263</v>
      </c>
      <c r="DK84" s="45">
        <v>0</v>
      </c>
      <c r="DL84" s="43" t="s">
        <v>263</v>
      </c>
      <c r="DM84" s="43" t="s">
        <v>296</v>
      </c>
      <c r="DN84" s="4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81" t="s">
        <v>96</v>
      </c>
    </row>
    <row r="85" spans="1:151" ht="20.100000000000001" customHeight="1" x14ac:dyDescent="0.25">
      <c r="A85" s="29" t="s">
        <v>98</v>
      </c>
      <c r="B85" s="11" t="s">
        <v>99</v>
      </c>
      <c r="C85" s="12">
        <v>1421.51</v>
      </c>
      <c r="D85" s="12">
        <f t="shared" si="56"/>
        <v>0</v>
      </c>
      <c r="E85" s="12"/>
      <c r="F85" s="12">
        <v>1421.51</v>
      </c>
      <c r="G85" s="12">
        <v>668.7</v>
      </c>
      <c r="H85" s="12">
        <v>23.75</v>
      </c>
      <c r="I85" s="11"/>
      <c r="J85" s="11"/>
      <c r="Z85" s="31" t="s">
        <v>98</v>
      </c>
      <c r="AA85" s="13" t="s">
        <v>99</v>
      </c>
      <c r="AB85" s="33">
        <v>7500</v>
      </c>
      <c r="AC85" s="33">
        <v>2900</v>
      </c>
      <c r="AD85" s="73">
        <v>668.7</v>
      </c>
      <c r="AE85" s="13">
        <f t="shared" si="58"/>
        <v>1237.0950000000003</v>
      </c>
      <c r="AF85" s="74">
        <f t="shared" si="59"/>
        <v>752.81</v>
      </c>
      <c r="AG85" s="74">
        <f t="shared" si="60"/>
        <v>112.92149999999999</v>
      </c>
      <c r="AH85" s="74">
        <f t="shared" si="61"/>
        <v>2771.5265000000004</v>
      </c>
      <c r="AI85" s="13"/>
      <c r="AJ85" s="12">
        <v>1421.51</v>
      </c>
      <c r="AK85" s="12">
        <f t="shared" si="62"/>
        <v>-2771.5265000000004</v>
      </c>
      <c r="AL85" s="76" t="e">
        <f t="shared" si="63"/>
        <v>#DIV/0!</v>
      </c>
      <c r="AM85" s="73"/>
      <c r="AN85" s="14"/>
      <c r="AO85" s="34">
        <f>AP85/0.15</f>
        <v>0</v>
      </c>
      <c r="AP85" s="14"/>
      <c r="AQ85" s="34">
        <f>AJ85+AN85+AP85</f>
        <v>1421.51</v>
      </c>
      <c r="AR85" s="34">
        <f>SUM(AM85:AP85)</f>
        <v>0</v>
      </c>
      <c r="AS85" s="19"/>
      <c r="AT85" s="36">
        <f>AB85/AC85</f>
        <v>2.5862068965517242</v>
      </c>
      <c r="AU85" s="37">
        <f>AW85/AJ85</f>
        <v>0</v>
      </c>
      <c r="AV85" s="38">
        <f>AB85*AJ85/AC85</f>
        <v>3676.3189655172414</v>
      </c>
      <c r="AW85" s="19">
        <v>0</v>
      </c>
      <c r="AX85" s="19"/>
      <c r="AY85" s="19">
        <v>0</v>
      </c>
      <c r="AZ85" s="19">
        <v>0</v>
      </c>
      <c r="BA85" s="13"/>
      <c r="BB85" s="13"/>
      <c r="BC85" s="39">
        <f>AW85-AV85</f>
        <v>-3676.3189655172414</v>
      </c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43" t="s">
        <v>1168</v>
      </c>
      <c r="CJ85" s="43" t="s">
        <v>1169</v>
      </c>
      <c r="CK85" s="43" t="s">
        <v>263</v>
      </c>
      <c r="CL85" s="43" t="s">
        <v>99</v>
      </c>
      <c r="CM85" s="43" t="s">
        <v>261</v>
      </c>
      <c r="CN85" s="43" t="s">
        <v>1170</v>
      </c>
      <c r="CO85" s="43" t="s">
        <v>263</v>
      </c>
      <c r="CP85" s="43" t="s">
        <v>263</v>
      </c>
      <c r="CQ85" s="43" t="s">
        <v>306</v>
      </c>
      <c r="CR85" s="43" t="s">
        <v>307</v>
      </c>
      <c r="CS85" s="43" t="s">
        <v>1171</v>
      </c>
      <c r="CT85" s="43" t="s">
        <v>1172</v>
      </c>
      <c r="CU85" s="43" t="s">
        <v>1173</v>
      </c>
      <c r="CV85" s="44">
        <v>7500</v>
      </c>
      <c r="CW85" s="44">
        <v>2900</v>
      </c>
      <c r="CX85" s="44">
        <v>0</v>
      </c>
      <c r="CY85" s="43" t="s">
        <v>263</v>
      </c>
      <c r="CZ85" s="43" t="s">
        <v>1174</v>
      </c>
      <c r="DA85" s="43" t="s">
        <v>270</v>
      </c>
      <c r="DB85" s="43" t="s">
        <v>263</v>
      </c>
      <c r="DC85" s="43" t="s">
        <v>263</v>
      </c>
      <c r="DD85" s="43" t="s">
        <v>286</v>
      </c>
      <c r="DE85" s="43" t="s">
        <v>272</v>
      </c>
      <c r="DF85" s="43" t="s">
        <v>263</v>
      </c>
      <c r="DG85" s="43" t="s">
        <v>1175</v>
      </c>
      <c r="DH85" s="43" t="s">
        <v>263</v>
      </c>
      <c r="DI85" s="43" t="s">
        <v>263</v>
      </c>
      <c r="DJ85" s="43" t="s">
        <v>274</v>
      </c>
      <c r="DK85" s="45">
        <v>0</v>
      </c>
      <c r="DL85" s="43" t="s">
        <v>263</v>
      </c>
      <c r="DM85" s="43" t="s">
        <v>281</v>
      </c>
      <c r="DN85" s="4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</row>
    <row r="86" spans="1:151" ht="20.100000000000001" customHeight="1" x14ac:dyDescent="0.25">
      <c r="A86" s="29" t="s">
        <v>100</v>
      </c>
      <c r="B86" s="11" t="s">
        <v>101</v>
      </c>
      <c r="C86" s="12">
        <v>1110.58</v>
      </c>
      <c r="D86" s="12">
        <f t="shared" si="56"/>
        <v>0</v>
      </c>
      <c r="E86" s="12"/>
      <c r="F86" s="12">
        <v>1110.58</v>
      </c>
      <c r="G86" s="12">
        <v>475</v>
      </c>
      <c r="H86" s="12">
        <v>20</v>
      </c>
      <c r="I86" s="11"/>
      <c r="J86" s="11"/>
      <c r="Z86" s="31" t="s">
        <v>100</v>
      </c>
      <c r="AA86" s="13" t="s">
        <v>101</v>
      </c>
      <c r="AB86" s="33">
        <v>3876</v>
      </c>
      <c r="AC86" s="33">
        <v>1694</v>
      </c>
      <c r="AD86" s="73">
        <v>475</v>
      </c>
      <c r="AE86" s="13">
        <f t="shared" si="58"/>
        <v>878.75</v>
      </c>
      <c r="AF86" s="74">
        <f t="shared" si="59"/>
        <v>635.57999999999993</v>
      </c>
      <c r="AG86" s="74">
        <f t="shared" si="60"/>
        <v>95.336999999999989</v>
      </c>
      <c r="AH86" s="74">
        <f t="shared" si="61"/>
        <v>2084.6669999999999</v>
      </c>
      <c r="AI86" s="13"/>
      <c r="AJ86" s="12">
        <v>1110.58</v>
      </c>
      <c r="AK86" s="12">
        <f t="shared" si="62"/>
        <v>-2084.6669999999999</v>
      </c>
      <c r="AL86" s="76" t="e">
        <f t="shared" si="63"/>
        <v>#DIV/0!</v>
      </c>
      <c r="AM86" s="73"/>
      <c r="AN86" s="14"/>
      <c r="AO86" s="34">
        <f>AP86/0.15</f>
        <v>0</v>
      </c>
      <c r="AP86" s="14"/>
      <c r="AQ86" s="34">
        <f>AJ86+AN86+AP86</f>
        <v>1110.58</v>
      </c>
      <c r="AR86" s="34">
        <f>SUM(AM86:AP86)</f>
        <v>0</v>
      </c>
      <c r="AS86" s="19"/>
      <c r="AT86" s="36">
        <f>AB86/AC86</f>
        <v>2.2880755608028336</v>
      </c>
      <c r="AU86" s="37">
        <f>AW86/AJ86</f>
        <v>0</v>
      </c>
      <c r="AV86" s="38">
        <f>AB86*AJ86/AC86</f>
        <v>2541.0909563164109</v>
      </c>
      <c r="AW86" s="19">
        <v>0</v>
      </c>
      <c r="AX86" s="19"/>
      <c r="AY86" s="19">
        <v>0</v>
      </c>
      <c r="AZ86" s="19">
        <v>0</v>
      </c>
      <c r="BA86" s="13"/>
      <c r="BB86" s="13"/>
      <c r="BC86" s="39">
        <f>AW86-AV86</f>
        <v>-2541.0909563164109</v>
      </c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43" t="s">
        <v>1176</v>
      </c>
      <c r="CJ86" s="43" t="s">
        <v>1169</v>
      </c>
      <c r="CK86" s="43" t="s">
        <v>1177</v>
      </c>
      <c r="CL86" s="43" t="s">
        <v>101</v>
      </c>
      <c r="CM86" s="43" t="s">
        <v>301</v>
      </c>
      <c r="CN86" s="43" t="s">
        <v>1070</v>
      </c>
      <c r="CO86" s="43" t="s">
        <v>1071</v>
      </c>
      <c r="CP86" s="43" t="s">
        <v>332</v>
      </c>
      <c r="CQ86" s="43" t="s">
        <v>340</v>
      </c>
      <c r="CR86" s="43" t="s">
        <v>294</v>
      </c>
      <c r="CS86" s="43" t="s">
        <v>1178</v>
      </c>
      <c r="CT86" s="43" t="s">
        <v>1179</v>
      </c>
      <c r="CU86" s="43" t="s">
        <v>1180</v>
      </c>
      <c r="CV86" s="44">
        <v>3876</v>
      </c>
      <c r="CW86" s="44">
        <v>1693.71</v>
      </c>
      <c r="CX86" s="44">
        <v>0</v>
      </c>
      <c r="CY86" s="43" t="s">
        <v>263</v>
      </c>
      <c r="CZ86" s="43" t="s">
        <v>1181</v>
      </c>
      <c r="DA86" s="43" t="s">
        <v>270</v>
      </c>
      <c r="DB86" s="43" t="s">
        <v>333</v>
      </c>
      <c r="DC86" s="43" t="s">
        <v>263</v>
      </c>
      <c r="DD86" s="43" t="s">
        <v>279</v>
      </c>
      <c r="DE86" s="43" t="s">
        <v>280</v>
      </c>
      <c r="DF86" s="43" t="s">
        <v>297</v>
      </c>
      <c r="DG86" s="43" t="s">
        <v>1182</v>
      </c>
      <c r="DH86" s="43" t="s">
        <v>274</v>
      </c>
      <c r="DI86" s="43" t="s">
        <v>263</v>
      </c>
      <c r="DJ86" s="43" t="s">
        <v>263</v>
      </c>
      <c r="DK86" s="45">
        <v>0</v>
      </c>
      <c r="DL86" s="43" t="s">
        <v>263</v>
      </c>
      <c r="DM86" s="43" t="s">
        <v>281</v>
      </c>
      <c r="DN86" s="4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</row>
    <row r="87" spans="1:151" ht="20.100000000000001" customHeight="1" x14ac:dyDescent="0.25">
      <c r="A87" s="29" t="s">
        <v>219</v>
      </c>
      <c r="B87" s="11" t="s">
        <v>220</v>
      </c>
      <c r="C87" s="12"/>
      <c r="D87" s="12"/>
      <c r="E87" s="12"/>
      <c r="F87" s="12"/>
      <c r="G87" s="12"/>
      <c r="H87" s="12"/>
      <c r="I87" s="11"/>
      <c r="J87" s="11"/>
      <c r="Z87" s="13"/>
      <c r="AA87" s="13"/>
      <c r="AB87" s="13"/>
      <c r="AC87" s="13"/>
      <c r="AD87" s="72"/>
      <c r="AE87" s="13"/>
      <c r="AF87" s="13"/>
      <c r="AG87" s="13"/>
      <c r="AH87" s="13"/>
      <c r="AI87" s="13"/>
      <c r="AJ87" s="12"/>
      <c r="AK87" s="12"/>
      <c r="AL87" s="12"/>
      <c r="AM87" s="72"/>
      <c r="AN87" s="13"/>
      <c r="AO87" s="13"/>
      <c r="AP87" s="13"/>
      <c r="AQ87" s="13"/>
      <c r="AR87" s="13"/>
      <c r="AS87" s="13"/>
      <c r="AT87" s="13"/>
      <c r="AU87" s="13"/>
      <c r="AV87" s="13"/>
      <c r="AW87" s="13">
        <v>0</v>
      </c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43" t="s">
        <v>1183</v>
      </c>
      <c r="CJ87" s="43" t="s">
        <v>1184</v>
      </c>
      <c r="CK87" s="43" t="s">
        <v>1185</v>
      </c>
      <c r="CL87" s="43" t="s">
        <v>1186</v>
      </c>
      <c r="CM87" s="43" t="s">
        <v>373</v>
      </c>
      <c r="CN87" s="43" t="s">
        <v>1187</v>
      </c>
      <c r="CO87" s="43" t="s">
        <v>1188</v>
      </c>
      <c r="CP87" s="43" t="s">
        <v>263</v>
      </c>
      <c r="CQ87" s="43" t="s">
        <v>1189</v>
      </c>
      <c r="CR87" s="43" t="s">
        <v>1190</v>
      </c>
      <c r="CS87" s="43" t="s">
        <v>343</v>
      </c>
      <c r="CT87" s="43" t="s">
        <v>1191</v>
      </c>
      <c r="CU87" s="43" t="s">
        <v>1192</v>
      </c>
      <c r="CV87" s="44">
        <v>3055</v>
      </c>
      <c r="CW87" s="44">
        <v>1094</v>
      </c>
      <c r="CX87" s="44">
        <v>0</v>
      </c>
      <c r="CY87" s="43" t="s">
        <v>263</v>
      </c>
      <c r="CZ87" s="43" t="s">
        <v>1193</v>
      </c>
      <c r="DA87" s="43" t="s">
        <v>298</v>
      </c>
      <c r="DB87" s="43" t="s">
        <v>849</v>
      </c>
      <c r="DC87" s="43" t="s">
        <v>263</v>
      </c>
      <c r="DD87" s="43" t="s">
        <v>263</v>
      </c>
      <c r="DE87" s="43" t="s">
        <v>263</v>
      </c>
      <c r="DF87" s="43" t="s">
        <v>263</v>
      </c>
      <c r="DG87" s="43" t="s">
        <v>1194</v>
      </c>
      <c r="DH87" s="43" t="s">
        <v>274</v>
      </c>
      <c r="DI87" s="43" t="s">
        <v>263</v>
      </c>
      <c r="DJ87" s="43" t="s">
        <v>263</v>
      </c>
      <c r="DK87" s="45">
        <v>0</v>
      </c>
      <c r="DL87" s="43" t="s">
        <v>263</v>
      </c>
      <c r="DM87" s="43" t="s">
        <v>281</v>
      </c>
      <c r="DN87" s="4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</row>
    <row r="88" spans="1:151" ht="20.100000000000001" customHeight="1" x14ac:dyDescent="0.25">
      <c r="A88" s="29" t="s">
        <v>221</v>
      </c>
      <c r="B88" s="11" t="s">
        <v>222</v>
      </c>
      <c r="C88" s="12"/>
      <c r="D88" s="12"/>
      <c r="E88" s="12"/>
      <c r="F88" s="12"/>
      <c r="G88" s="12"/>
      <c r="H88" s="12"/>
      <c r="I88" s="11"/>
      <c r="J88" s="11"/>
      <c r="Z88" s="13"/>
      <c r="AA88" s="13"/>
      <c r="AB88" s="13"/>
      <c r="AC88" s="13"/>
      <c r="AD88" s="72"/>
      <c r="AE88" s="13"/>
      <c r="AF88" s="13"/>
      <c r="AG88" s="13"/>
      <c r="AH88" s="13"/>
      <c r="AI88" s="13"/>
      <c r="AJ88" s="12"/>
      <c r="AK88" s="12"/>
      <c r="AL88" s="12"/>
      <c r="AM88" s="72"/>
      <c r="AN88" s="13"/>
      <c r="AO88" s="13"/>
      <c r="AP88" s="13"/>
      <c r="AQ88" s="13"/>
      <c r="AR88" s="13"/>
      <c r="AS88" s="13"/>
      <c r="AT88" s="13"/>
      <c r="AU88" s="13"/>
      <c r="AV88" s="13"/>
      <c r="AW88" s="13">
        <v>0</v>
      </c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43" t="s">
        <v>1195</v>
      </c>
      <c r="CJ88" s="43" t="s">
        <v>1196</v>
      </c>
      <c r="CK88" s="43" t="s">
        <v>1197</v>
      </c>
      <c r="CL88" s="43" t="s">
        <v>1198</v>
      </c>
      <c r="CM88" s="43" t="s">
        <v>373</v>
      </c>
      <c r="CN88" s="43" t="s">
        <v>1187</v>
      </c>
      <c r="CO88" s="43" t="s">
        <v>1188</v>
      </c>
      <c r="CP88" s="43" t="s">
        <v>263</v>
      </c>
      <c r="CQ88" s="43" t="s">
        <v>1189</v>
      </c>
      <c r="CR88" s="43" t="s">
        <v>1190</v>
      </c>
      <c r="CS88" s="43" t="s">
        <v>343</v>
      </c>
      <c r="CT88" s="43" t="s">
        <v>1199</v>
      </c>
      <c r="CU88" s="43" t="s">
        <v>1200</v>
      </c>
      <c r="CV88" s="44">
        <v>3560</v>
      </c>
      <c r="CW88" s="44">
        <v>1175</v>
      </c>
      <c r="CX88" s="44">
        <v>0</v>
      </c>
      <c r="CY88" s="43" t="s">
        <v>263</v>
      </c>
      <c r="CZ88" s="43" t="s">
        <v>1201</v>
      </c>
      <c r="DA88" s="43" t="s">
        <v>298</v>
      </c>
      <c r="DB88" s="43" t="s">
        <v>298</v>
      </c>
      <c r="DC88" s="43" t="s">
        <v>263</v>
      </c>
      <c r="DD88" s="43" t="s">
        <v>263</v>
      </c>
      <c r="DE88" s="43" t="s">
        <v>263</v>
      </c>
      <c r="DF88" s="43" t="s">
        <v>263</v>
      </c>
      <c r="DG88" s="43" t="s">
        <v>1202</v>
      </c>
      <c r="DH88" s="43" t="s">
        <v>274</v>
      </c>
      <c r="DI88" s="43" t="s">
        <v>263</v>
      </c>
      <c r="DJ88" s="43" t="s">
        <v>263</v>
      </c>
      <c r="DK88" s="45">
        <v>0</v>
      </c>
      <c r="DL88" s="43" t="s">
        <v>263</v>
      </c>
      <c r="DM88" s="43" t="s">
        <v>281</v>
      </c>
      <c r="DN88" s="4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</row>
    <row r="89" spans="1:151" ht="20.100000000000001" customHeight="1" x14ac:dyDescent="0.25">
      <c r="A89" s="29" t="s">
        <v>223</v>
      </c>
      <c r="B89" s="11" t="s">
        <v>224</v>
      </c>
      <c r="C89" s="12"/>
      <c r="D89" s="12"/>
      <c r="E89" s="12"/>
      <c r="F89" s="12"/>
      <c r="G89" s="12"/>
      <c r="H89" s="12"/>
      <c r="I89" s="11"/>
      <c r="J89" s="11"/>
      <c r="Z89" s="13"/>
      <c r="AA89" s="13"/>
      <c r="AB89" s="13"/>
      <c r="AC89" s="13"/>
      <c r="AD89" s="72"/>
      <c r="AE89" s="13"/>
      <c r="AF89" s="13"/>
      <c r="AG89" s="13"/>
      <c r="AH89" s="13"/>
      <c r="AI89" s="13"/>
      <c r="AJ89" s="12"/>
      <c r="AK89" s="12"/>
      <c r="AL89" s="12"/>
      <c r="AM89" s="72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43" t="s">
        <v>1203</v>
      </c>
      <c r="CJ89" s="43" t="s">
        <v>1204</v>
      </c>
      <c r="CK89" s="43" t="s">
        <v>1205</v>
      </c>
      <c r="CL89" s="43" t="s">
        <v>1206</v>
      </c>
      <c r="CM89" s="43" t="s">
        <v>373</v>
      </c>
      <c r="CN89" s="43" t="s">
        <v>1207</v>
      </c>
      <c r="CO89" s="43" t="s">
        <v>345</v>
      </c>
      <c r="CP89" s="43" t="s">
        <v>888</v>
      </c>
      <c r="CQ89" s="43" t="s">
        <v>770</v>
      </c>
      <c r="CR89" s="43" t="s">
        <v>346</v>
      </c>
      <c r="CS89" s="43" t="s">
        <v>1208</v>
      </c>
      <c r="CT89" s="43" t="s">
        <v>1209</v>
      </c>
      <c r="CU89" s="43" t="s">
        <v>1210</v>
      </c>
      <c r="CV89" s="44">
        <v>27278</v>
      </c>
      <c r="CW89" s="44">
        <v>3000</v>
      </c>
      <c r="CX89" s="44">
        <v>0</v>
      </c>
      <c r="CY89" s="43" t="s">
        <v>263</v>
      </c>
      <c r="CZ89" s="43" t="s">
        <v>1211</v>
      </c>
      <c r="DA89" s="43" t="s">
        <v>298</v>
      </c>
      <c r="DB89" s="43" t="s">
        <v>333</v>
      </c>
      <c r="DC89" s="43" t="s">
        <v>849</v>
      </c>
      <c r="DD89" s="43" t="s">
        <v>279</v>
      </c>
      <c r="DE89" s="43" t="s">
        <v>280</v>
      </c>
      <c r="DF89" s="43" t="s">
        <v>297</v>
      </c>
      <c r="DG89" s="43" t="s">
        <v>1212</v>
      </c>
      <c r="DH89" s="43" t="s">
        <v>274</v>
      </c>
      <c r="DI89" s="43" t="s">
        <v>263</v>
      </c>
      <c r="DJ89" s="43" t="s">
        <v>263</v>
      </c>
      <c r="DK89" s="45">
        <v>0</v>
      </c>
      <c r="DL89" s="43" t="s">
        <v>263</v>
      </c>
      <c r="DM89" s="43" t="s">
        <v>293</v>
      </c>
      <c r="DN89" s="4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R90"/>
  <sheetViews>
    <sheetView workbookViewId="0">
      <pane xSplit="1" ySplit="2" topLeftCell="B61" activePane="bottomRight" state="frozen"/>
      <selection pane="topRight" activeCell="B1" sqref="B1"/>
      <selection pane="bottomLeft" activeCell="A3" sqref="A3"/>
      <selection pane="bottomRight" activeCell="L70" sqref="K70:L70"/>
    </sheetView>
  </sheetViews>
  <sheetFormatPr defaultRowHeight="12.75" x14ac:dyDescent="0.2"/>
  <cols>
    <col min="1" max="2" width="9.140625" style="13"/>
    <col min="3" max="3" width="11.42578125" style="13" customWidth="1"/>
    <col min="4" max="5" width="11.5703125" style="13" customWidth="1"/>
    <col min="6" max="6" width="9.140625" style="13"/>
    <col min="7" max="7" width="14.5703125" style="13" customWidth="1"/>
    <col min="8" max="8" width="13.7109375" style="13" customWidth="1"/>
    <col min="9" max="15" width="9.140625" style="13"/>
    <col min="16" max="16" width="11.28515625" style="72" bestFit="1" customWidth="1"/>
    <col min="17" max="17" width="9.140625" style="13"/>
    <col min="18" max="18" width="14.5703125" style="13" customWidth="1"/>
    <col min="19" max="19" width="12" style="13" customWidth="1"/>
    <col min="20" max="20" width="13.42578125" style="13" customWidth="1"/>
    <col min="21" max="21" width="9.140625" style="13"/>
    <col min="22" max="24" width="11.42578125" style="13" customWidth="1"/>
    <col min="25" max="25" width="11.28515625" style="72" bestFit="1" customWidth="1"/>
    <col min="26" max="34" width="9.140625" style="13"/>
    <col min="35" max="36" width="13.140625" style="13" customWidth="1"/>
    <col min="37" max="55" width="9.140625" style="13"/>
    <col min="56" max="56" width="14.7109375" style="13" customWidth="1"/>
    <col min="57" max="126" width="9.140625" style="13"/>
    <col min="127" max="128" width="12.140625" style="13" customWidth="1"/>
    <col min="129" max="131" width="9.140625" style="13"/>
    <col min="132" max="132" width="14" style="13" customWidth="1"/>
    <col min="133" max="134" width="9.140625" style="13"/>
    <col min="135" max="135" width="12.42578125" style="13" customWidth="1"/>
    <col min="136" max="142" width="9.140625" style="13"/>
    <col min="143" max="143" width="14" style="13" customWidth="1"/>
    <col min="144" max="144" width="14.140625" style="13" customWidth="1"/>
    <col min="145" max="16384" width="9.140625" style="13"/>
  </cols>
  <sheetData>
    <row r="1" spans="1:148" ht="20.100000000000001" customHeight="1" thickBot="1" x14ac:dyDescent="0.3">
      <c r="A1" s="11"/>
      <c r="B1" s="11"/>
      <c r="C1" s="12"/>
      <c r="D1" s="12"/>
      <c r="E1" s="12"/>
      <c r="F1" s="12"/>
      <c r="G1" s="12"/>
      <c r="H1" s="12"/>
      <c r="I1" s="11"/>
      <c r="J1" s="11"/>
      <c r="K1" s="11"/>
      <c r="M1" s="9">
        <v>2017</v>
      </c>
      <c r="P1" s="75">
        <v>1.85</v>
      </c>
      <c r="Q1" s="14" t="s">
        <v>1</v>
      </c>
      <c r="R1" s="15" t="s">
        <v>1213</v>
      </c>
      <c r="S1" s="14" t="s">
        <v>3</v>
      </c>
      <c r="T1" s="15"/>
      <c r="U1" s="15" t="s">
        <v>4</v>
      </c>
      <c r="V1" s="12"/>
      <c r="W1" s="78">
        <v>195659.5799999999</v>
      </c>
      <c r="X1" s="79" t="s">
        <v>1226</v>
      </c>
      <c r="Y1" s="71"/>
      <c r="Z1" s="16" t="s">
        <v>1</v>
      </c>
      <c r="AA1" s="16" t="s">
        <v>2</v>
      </c>
      <c r="AB1" s="16" t="s">
        <v>3</v>
      </c>
      <c r="AC1" s="16"/>
      <c r="AD1" s="16" t="s">
        <v>4</v>
      </c>
      <c r="AE1" s="16" t="s">
        <v>147</v>
      </c>
      <c r="AF1" s="17" t="s">
        <v>5</v>
      </c>
      <c r="AG1" s="18" t="s">
        <v>6</v>
      </c>
      <c r="AH1" s="15" t="s">
        <v>7</v>
      </c>
      <c r="AI1" s="19" t="s">
        <v>1224</v>
      </c>
      <c r="AJ1" s="19">
        <v>2017</v>
      </c>
      <c r="AK1" s="19"/>
      <c r="AL1" s="19"/>
      <c r="AM1" s="21" t="s">
        <v>1214</v>
      </c>
      <c r="AN1" s="21" t="s">
        <v>1215</v>
      </c>
      <c r="AO1" s="1" t="s">
        <v>8</v>
      </c>
      <c r="AQ1" s="20">
        <v>42705</v>
      </c>
      <c r="AR1" s="13" t="s">
        <v>12</v>
      </c>
      <c r="AS1" s="13" t="s">
        <v>13</v>
      </c>
      <c r="AT1" s="15" t="s">
        <v>0</v>
      </c>
      <c r="AU1" s="14" t="s">
        <v>1</v>
      </c>
      <c r="AV1" s="15" t="s">
        <v>2</v>
      </c>
      <c r="AW1" s="14" t="s">
        <v>3</v>
      </c>
      <c r="AX1" s="15"/>
      <c r="AY1" s="15" t="s">
        <v>4</v>
      </c>
      <c r="AZ1" s="19" t="s">
        <v>102</v>
      </c>
      <c r="BA1" s="17" t="s">
        <v>5</v>
      </c>
      <c r="BB1" s="18" t="s">
        <v>6</v>
      </c>
      <c r="BC1" s="15" t="s">
        <v>7</v>
      </c>
      <c r="BD1" s="19" t="s">
        <v>103</v>
      </c>
      <c r="BE1" s="21" t="s">
        <v>1214</v>
      </c>
      <c r="BF1" s="21" t="s">
        <v>1215</v>
      </c>
      <c r="BG1" s="1" t="s">
        <v>8</v>
      </c>
      <c r="BI1" s="2" t="s">
        <v>8</v>
      </c>
      <c r="BJ1" s="22" t="s">
        <v>9</v>
      </c>
      <c r="BK1" s="23"/>
      <c r="BL1" s="23"/>
      <c r="BM1" s="23"/>
      <c r="BN1" s="13" t="s">
        <v>10</v>
      </c>
      <c r="BO1" s="15"/>
      <c r="BP1" s="15"/>
      <c r="BQ1" s="15"/>
      <c r="BU1" s="24" t="s">
        <v>141</v>
      </c>
      <c r="BV1" s="24"/>
      <c r="BW1" s="24" t="s">
        <v>142</v>
      </c>
      <c r="BX1" s="24"/>
      <c r="BY1" s="24" t="s">
        <v>143</v>
      </c>
      <c r="BZ1" s="25" t="s">
        <v>144</v>
      </c>
      <c r="CA1" s="25"/>
      <c r="CB1" s="8"/>
      <c r="CC1" s="26">
        <v>43129</v>
      </c>
      <c r="CD1" s="24" t="s">
        <v>145</v>
      </c>
      <c r="CE1" s="24"/>
      <c r="CF1" s="27">
        <v>3</v>
      </c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69" t="s">
        <v>1221</v>
      </c>
      <c r="DN1" s="13" t="s">
        <v>1217</v>
      </c>
      <c r="DO1" s="13" t="s">
        <v>12</v>
      </c>
      <c r="DP1" s="13" t="s">
        <v>13</v>
      </c>
      <c r="DQ1" s="15" t="s">
        <v>0</v>
      </c>
      <c r="DR1" s="14" t="s">
        <v>1</v>
      </c>
      <c r="DS1" s="15" t="s">
        <v>2</v>
      </c>
      <c r="DT1" s="14" t="s">
        <v>3</v>
      </c>
      <c r="DU1" s="15"/>
      <c r="DV1" s="15" t="s">
        <v>4</v>
      </c>
      <c r="DW1" s="21" t="s">
        <v>102</v>
      </c>
      <c r="DX1" s="21"/>
      <c r="DY1" s="17" t="s">
        <v>5</v>
      </c>
      <c r="DZ1" s="18" t="s">
        <v>6</v>
      </c>
      <c r="EA1" s="15" t="s">
        <v>7</v>
      </c>
      <c r="EB1" s="21" t="s">
        <v>103</v>
      </c>
      <c r="EC1" s="19" t="s">
        <v>104</v>
      </c>
      <c r="ED1" s="19" t="s">
        <v>105</v>
      </c>
      <c r="EE1" s="1" t="s">
        <v>8</v>
      </c>
      <c r="EG1" s="2" t="s">
        <v>8</v>
      </c>
      <c r="EH1" s="22" t="s">
        <v>9</v>
      </c>
      <c r="EI1" s="23"/>
      <c r="EJ1" s="23"/>
      <c r="EK1" s="23"/>
      <c r="EL1" s="13" t="s">
        <v>10</v>
      </c>
      <c r="EM1" s="15"/>
      <c r="EN1" s="15"/>
      <c r="EO1" s="15"/>
    </row>
    <row r="2" spans="1:148" ht="20.100000000000001" customHeight="1" x14ac:dyDescent="0.25">
      <c r="A2" s="29" t="s">
        <v>106</v>
      </c>
      <c r="B2" s="11" t="s">
        <v>146</v>
      </c>
      <c r="C2" s="30" t="s">
        <v>1216</v>
      </c>
      <c r="D2" s="70" t="s">
        <v>1223</v>
      </c>
      <c r="E2" s="12" t="s">
        <v>147</v>
      </c>
      <c r="F2" s="12" t="s">
        <v>148</v>
      </c>
      <c r="G2" s="12" t="s">
        <v>149</v>
      </c>
      <c r="H2" s="12" t="s">
        <v>150</v>
      </c>
      <c r="I2" s="11" t="s">
        <v>225</v>
      </c>
      <c r="J2" s="11"/>
      <c r="K2" s="11"/>
      <c r="L2" s="13" t="s">
        <v>106</v>
      </c>
      <c r="M2" s="13" t="s">
        <v>11</v>
      </c>
      <c r="N2" s="13" t="s">
        <v>12</v>
      </c>
      <c r="O2" s="13" t="s">
        <v>13</v>
      </c>
      <c r="P2" s="73" t="s">
        <v>149</v>
      </c>
      <c r="Q2" s="14" t="s">
        <v>14</v>
      </c>
      <c r="R2" s="15" t="s">
        <v>14</v>
      </c>
      <c r="S2" s="14" t="s">
        <v>14</v>
      </c>
      <c r="T2" s="15" t="s">
        <v>15</v>
      </c>
      <c r="U2" s="15" t="s">
        <v>16</v>
      </c>
      <c r="V2" s="30" t="s">
        <v>1216</v>
      </c>
      <c r="W2" s="77" t="s">
        <v>28</v>
      </c>
      <c r="X2" s="77" t="s">
        <v>29</v>
      </c>
      <c r="Y2" s="71" t="s">
        <v>225</v>
      </c>
      <c r="Z2" s="16" t="s">
        <v>14</v>
      </c>
      <c r="AA2" s="16" t="s">
        <v>14</v>
      </c>
      <c r="AB2" s="16" t="s">
        <v>14</v>
      </c>
      <c r="AC2" s="16" t="s">
        <v>15</v>
      </c>
      <c r="AD2" s="16" t="s">
        <v>16</v>
      </c>
      <c r="AE2" s="16" t="s">
        <v>17</v>
      </c>
      <c r="AF2" s="17"/>
      <c r="AG2" s="18" t="s">
        <v>18</v>
      </c>
      <c r="AH2" s="15" t="s">
        <v>19</v>
      </c>
      <c r="AI2" s="19" t="s">
        <v>20</v>
      </c>
      <c r="AJ2" s="19" t="s">
        <v>1225</v>
      </c>
      <c r="AK2" s="19" t="s">
        <v>21</v>
      </c>
      <c r="AL2" s="19" t="s">
        <v>22</v>
      </c>
      <c r="AM2" s="21" t="s">
        <v>109</v>
      </c>
      <c r="AN2" s="21" t="s">
        <v>109</v>
      </c>
      <c r="AO2" s="3" t="s">
        <v>23</v>
      </c>
      <c r="AP2" s="31" t="s">
        <v>106</v>
      </c>
      <c r="AQ2" s="13" t="s">
        <v>107</v>
      </c>
      <c r="AR2" s="13" t="e">
        <f>+ CO</f>
        <v>#NAME?</v>
      </c>
      <c r="AT2" s="15" t="s">
        <v>14</v>
      </c>
      <c r="AU2" s="14" t="s">
        <v>14</v>
      </c>
      <c r="AV2" s="15" t="s">
        <v>14</v>
      </c>
      <c r="AW2" s="14" t="s">
        <v>14</v>
      </c>
      <c r="AX2" s="15" t="s">
        <v>15</v>
      </c>
      <c r="AY2" s="15" t="s">
        <v>16</v>
      </c>
      <c r="AZ2" s="19" t="s">
        <v>14</v>
      </c>
      <c r="BA2" s="17"/>
      <c r="BB2" s="18" t="s">
        <v>18</v>
      </c>
      <c r="BC2" s="15" t="s">
        <v>19</v>
      </c>
      <c r="BD2" s="19" t="s">
        <v>108</v>
      </c>
      <c r="BE2" s="21" t="s">
        <v>109</v>
      </c>
      <c r="BF2" s="21" t="s">
        <v>109</v>
      </c>
      <c r="BG2" s="3" t="s">
        <v>23</v>
      </c>
      <c r="BI2" s="4" t="s">
        <v>23</v>
      </c>
      <c r="BJ2" s="22"/>
      <c r="BK2" s="5" t="s">
        <v>24</v>
      </c>
      <c r="BL2" s="23" t="s">
        <v>25</v>
      </c>
      <c r="BM2" s="23"/>
      <c r="BN2" s="13" t="s">
        <v>26</v>
      </c>
      <c r="BO2" s="6" t="s">
        <v>27</v>
      </c>
      <c r="BP2" s="6" t="s">
        <v>28</v>
      </c>
      <c r="BQ2" s="7" t="s">
        <v>29</v>
      </c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10" t="s">
        <v>226</v>
      </c>
      <c r="CH2" s="10" t="s">
        <v>227</v>
      </c>
      <c r="CI2" s="10" t="s">
        <v>228</v>
      </c>
      <c r="CJ2" s="10" t="s">
        <v>229</v>
      </c>
      <c r="CK2" s="10" t="s">
        <v>230</v>
      </c>
      <c r="CL2" s="10" t="s">
        <v>231</v>
      </c>
      <c r="CM2" s="10" t="s">
        <v>232</v>
      </c>
      <c r="CN2" s="10" t="s">
        <v>233</v>
      </c>
      <c r="CO2" s="10" t="s">
        <v>234</v>
      </c>
      <c r="CP2" s="10" t="s">
        <v>235</v>
      </c>
      <c r="CQ2" s="10" t="s">
        <v>236</v>
      </c>
      <c r="CR2" s="10" t="s">
        <v>237</v>
      </c>
      <c r="CS2" s="10" t="s">
        <v>238</v>
      </c>
      <c r="CT2" s="10" t="s">
        <v>239</v>
      </c>
      <c r="CU2" s="10" t="s">
        <v>240</v>
      </c>
      <c r="CV2" s="10" t="s">
        <v>241</v>
      </c>
      <c r="CW2" s="10" t="s">
        <v>242</v>
      </c>
      <c r="CX2" s="10" t="s">
        <v>243</v>
      </c>
      <c r="CY2" s="10" t="s">
        <v>244</v>
      </c>
      <c r="CZ2" s="10" t="s">
        <v>245</v>
      </c>
      <c r="DA2" s="10" t="s">
        <v>246</v>
      </c>
      <c r="DB2" s="10" t="s">
        <v>247</v>
      </c>
      <c r="DC2" s="10" t="s">
        <v>248</v>
      </c>
      <c r="DD2" s="10" t="s">
        <v>249</v>
      </c>
      <c r="DE2" s="10" t="s">
        <v>250</v>
      </c>
      <c r="DF2" s="10" t="s">
        <v>251</v>
      </c>
      <c r="DG2" s="10" t="s">
        <v>252</v>
      </c>
      <c r="DH2" s="10" t="s">
        <v>253</v>
      </c>
      <c r="DI2" s="10" t="s">
        <v>254</v>
      </c>
      <c r="DJ2" s="10" t="s">
        <v>255</v>
      </c>
      <c r="DK2" s="10" t="s">
        <v>256</v>
      </c>
      <c r="DL2" s="10"/>
      <c r="DM2" s="31" t="s">
        <v>106</v>
      </c>
      <c r="DN2" s="13" t="s">
        <v>107</v>
      </c>
      <c r="DO2" s="13" t="e">
        <f>+ CO</f>
        <v>#NAME?</v>
      </c>
      <c r="DQ2" s="15" t="s">
        <v>14</v>
      </c>
      <c r="DR2" s="14" t="s">
        <v>14</v>
      </c>
      <c r="DS2" s="15" t="s">
        <v>14</v>
      </c>
      <c r="DT2" s="14" t="s">
        <v>14</v>
      </c>
      <c r="DU2" s="15" t="s">
        <v>15</v>
      </c>
      <c r="DV2" s="15" t="s">
        <v>16</v>
      </c>
      <c r="DW2" s="21" t="s">
        <v>14</v>
      </c>
      <c r="DX2" s="21"/>
      <c r="DY2" s="17"/>
      <c r="DZ2" s="18" t="s">
        <v>18</v>
      </c>
      <c r="EA2" s="15" t="s">
        <v>19</v>
      </c>
      <c r="EB2" s="21" t="s">
        <v>108</v>
      </c>
      <c r="EC2" s="19" t="s">
        <v>109</v>
      </c>
      <c r="ED2" s="19" t="s">
        <v>109</v>
      </c>
      <c r="EE2" s="3" t="s">
        <v>23</v>
      </c>
      <c r="EG2" s="4" t="s">
        <v>23</v>
      </c>
      <c r="EH2" s="22"/>
      <c r="EI2" s="5" t="s">
        <v>24</v>
      </c>
      <c r="EJ2" s="23" t="s">
        <v>25</v>
      </c>
      <c r="EK2" s="23"/>
      <c r="EL2" s="13" t="s">
        <v>26</v>
      </c>
      <c r="EM2" s="6" t="s">
        <v>27</v>
      </c>
      <c r="EN2" s="6" t="s">
        <v>28</v>
      </c>
      <c r="EO2" s="7" t="s">
        <v>29</v>
      </c>
    </row>
    <row r="3" spans="1:148" ht="20.100000000000001" customHeight="1" x14ac:dyDescent="0.25">
      <c r="A3" s="29" t="s">
        <v>110</v>
      </c>
      <c r="B3" s="11" t="s">
        <v>111</v>
      </c>
      <c r="C3" s="12">
        <v>46463.74</v>
      </c>
      <c r="D3" s="12">
        <f t="shared" ref="D3:D34" si="0">C3-F3</f>
        <v>46463.74</v>
      </c>
      <c r="E3" s="12">
        <v>1871.14</v>
      </c>
      <c r="F3" s="12"/>
      <c r="G3" s="12">
        <v>15708.35</v>
      </c>
      <c r="H3" s="12">
        <v>603.5</v>
      </c>
      <c r="I3" s="32">
        <f t="shared" ref="I3:I34" si="1">E3/C3*G3</f>
        <v>632.5905322946453</v>
      </c>
      <c r="J3" s="11"/>
      <c r="K3" s="11"/>
      <c r="P3" s="72">
        <v>15708.35</v>
      </c>
      <c r="Q3" s="13">
        <f>P$1*P3</f>
        <v>29060.447500000002</v>
      </c>
      <c r="R3" s="74">
        <f>V3-P3</f>
        <v>30755.39</v>
      </c>
      <c r="S3" s="74">
        <f>R3*0.15</f>
        <v>4613.3085000000001</v>
      </c>
      <c r="T3" s="74">
        <f>SUM(P3:S3)</f>
        <v>80137.495999999999</v>
      </c>
      <c r="V3" s="12">
        <v>46463.74</v>
      </c>
      <c r="W3" s="12">
        <f>AI3-T3</f>
        <v>26460.504000000001</v>
      </c>
      <c r="X3" s="76">
        <f>W3/AI3</f>
        <v>0.248227021144862</v>
      </c>
      <c r="Y3" s="72">
        <v>632.5905322946453</v>
      </c>
      <c r="AI3" s="13">
        <v>106598</v>
      </c>
      <c r="AJ3" s="19">
        <f>BD3-AI3-AK3+AL3+AM3-AN3</f>
        <v>-1126</v>
      </c>
      <c r="AM3" s="19">
        <v>3700</v>
      </c>
      <c r="AN3" s="19">
        <v>0</v>
      </c>
      <c r="AP3" s="31" t="s">
        <v>110</v>
      </c>
      <c r="AQ3" s="13" t="s">
        <v>111</v>
      </c>
      <c r="AR3" s="33">
        <v>152000</v>
      </c>
      <c r="AS3" s="33">
        <v>64258</v>
      </c>
      <c r="AT3" s="34">
        <f t="shared" ref="AT3:AT20" si="2">AU3/1.25</f>
        <v>0</v>
      </c>
      <c r="AU3" s="35"/>
      <c r="AV3" s="34">
        <f t="shared" ref="AV3:AV23" si="3">AW3/0.15</f>
        <v>0</v>
      </c>
      <c r="AW3" s="14"/>
      <c r="AX3" s="34">
        <f t="shared" ref="AX3:AX23" si="4">AS3+AU3+AW3</f>
        <v>64258</v>
      </c>
      <c r="AY3" s="34">
        <f t="shared" ref="AY3:AY23" si="5">SUM(AT3:AW3)</f>
        <v>0</v>
      </c>
      <c r="AZ3" s="19">
        <v>44593</v>
      </c>
      <c r="BA3" s="36">
        <f t="shared" ref="BA3:BA23" si="6">AR3/AS3</f>
        <v>2.3654642223536371</v>
      </c>
      <c r="BB3" s="37">
        <f t="shared" ref="BB3:BB23" si="7">BD3/AZ3</f>
        <v>2.2822416074271747</v>
      </c>
      <c r="BC3" s="38">
        <f t="shared" ref="BC3:BC23" si="8">AR3*AZ3/AS3</f>
        <v>105483.14606741573</v>
      </c>
      <c r="BD3" s="19">
        <v>101772</v>
      </c>
      <c r="BE3" s="19">
        <v>3700</v>
      </c>
      <c r="BF3" s="19">
        <v>0</v>
      </c>
      <c r="BG3" s="39">
        <f>BD3-BC3</f>
        <v>-3711.1460674157279</v>
      </c>
      <c r="BI3" s="22"/>
      <c r="BJ3" s="22"/>
      <c r="BK3" s="23">
        <f t="shared" ref="BK3:BK23" si="9">AW3/0.15</f>
        <v>0</v>
      </c>
      <c r="BL3" s="23">
        <f t="shared" ref="BL3:BL23" si="10">AS3-BK3</f>
        <v>64258</v>
      </c>
      <c r="BM3" s="23">
        <f t="shared" ref="BM3:BM23" si="11">AU3/BL3</f>
        <v>0</v>
      </c>
      <c r="BN3" s="13">
        <v>2</v>
      </c>
      <c r="BO3" s="39">
        <f t="shared" ref="BO3:BO23" si="12">BK3*1.15+BL3*(1+BN3)</f>
        <v>192774</v>
      </c>
      <c r="BP3" s="39">
        <f t="shared" ref="BP3:BP23" si="13">BC3-BO3</f>
        <v>-87290.853932584272</v>
      </c>
      <c r="BQ3" s="40">
        <f t="shared" ref="BQ3:BQ23" si="14">BP3/BC3</f>
        <v>-0.82753365999147854</v>
      </c>
      <c r="BS3" s="41">
        <f t="shared" ref="BS3:BS23" si="15">AR3-BD3</f>
        <v>50228</v>
      </c>
      <c r="BT3" s="42">
        <f t="shared" ref="BT3:BT23" si="16">BG3+BS3</f>
        <v>46516.853932584272</v>
      </c>
      <c r="CG3" s="43" t="s">
        <v>257</v>
      </c>
      <c r="CH3" s="43" t="s">
        <v>258</v>
      </c>
      <c r="CI3" s="43" t="s">
        <v>259</v>
      </c>
      <c r="CJ3" s="43" t="s">
        <v>260</v>
      </c>
      <c r="CK3" s="43" t="s">
        <v>261</v>
      </c>
      <c r="CL3" s="43" t="s">
        <v>262</v>
      </c>
      <c r="CM3" s="43" t="s">
        <v>263</v>
      </c>
      <c r="CN3" s="43" t="s">
        <v>263</v>
      </c>
      <c r="CO3" s="43" t="s">
        <v>263</v>
      </c>
      <c r="CP3" s="43" t="s">
        <v>264</v>
      </c>
      <c r="CQ3" s="43" t="s">
        <v>265</v>
      </c>
      <c r="CR3" s="43" t="s">
        <v>266</v>
      </c>
      <c r="CS3" s="43" t="s">
        <v>267</v>
      </c>
      <c r="CT3" s="44">
        <v>42233.14</v>
      </c>
      <c r="CU3" s="44">
        <v>64258</v>
      </c>
      <c r="CV3" s="44">
        <v>0</v>
      </c>
      <c r="CW3" s="43" t="s">
        <v>268</v>
      </c>
      <c r="CX3" s="43" t="s">
        <v>269</v>
      </c>
      <c r="CY3" s="43" t="s">
        <v>270</v>
      </c>
      <c r="CZ3" s="43" t="s">
        <v>263</v>
      </c>
      <c r="DA3" s="43" t="s">
        <v>263</v>
      </c>
      <c r="DB3" s="43" t="s">
        <v>271</v>
      </c>
      <c r="DC3" s="43" t="s">
        <v>272</v>
      </c>
      <c r="DD3" s="43" t="s">
        <v>263</v>
      </c>
      <c r="DE3" s="43" t="s">
        <v>273</v>
      </c>
      <c r="DF3" s="43" t="s">
        <v>263</v>
      </c>
      <c r="DG3" s="43" t="s">
        <v>274</v>
      </c>
      <c r="DH3" s="43" t="s">
        <v>263</v>
      </c>
      <c r="DI3" s="45">
        <v>0</v>
      </c>
      <c r="DJ3" s="43" t="s">
        <v>263</v>
      </c>
      <c r="DK3" s="43" t="s">
        <v>275</v>
      </c>
      <c r="DL3" s="43" t="s">
        <v>1222</v>
      </c>
      <c r="DM3" s="46" t="s">
        <v>110</v>
      </c>
      <c r="DN3" s="47" t="s">
        <v>111</v>
      </c>
      <c r="DO3" s="48">
        <v>152000</v>
      </c>
      <c r="DP3" s="48">
        <v>66600</v>
      </c>
      <c r="DQ3" s="49">
        <f>DR3/1.25</f>
        <v>0</v>
      </c>
      <c r="DR3" s="48"/>
      <c r="DS3" s="49">
        <f>DT3/0.15</f>
        <v>0</v>
      </c>
      <c r="DT3" s="47"/>
      <c r="DU3" s="49">
        <f>DP3+DR3+DT3</f>
        <v>66600</v>
      </c>
      <c r="DV3" s="49">
        <f>SUM(DQ3:DT3)</f>
        <v>0</v>
      </c>
      <c r="DW3" s="21">
        <v>46464</v>
      </c>
      <c r="DX3" s="21">
        <f>DW3-D3</f>
        <v>0.26000000000203727</v>
      </c>
      <c r="DY3" s="50">
        <f>DO3/DP3</f>
        <v>2.2822822822822824</v>
      </c>
      <c r="DZ3" s="50">
        <f>EB3/DW3</f>
        <v>2.2942062672176307</v>
      </c>
      <c r="EA3" s="51">
        <f>DO3*DW3/DP3</f>
        <v>106043.96396396396</v>
      </c>
      <c r="EB3" s="21">
        <v>106598</v>
      </c>
      <c r="EC3" s="21">
        <v>0</v>
      </c>
      <c r="ED3" s="21">
        <v>600</v>
      </c>
      <c r="EE3" s="52">
        <f>EB3-EA3</f>
        <v>554.03603603603551</v>
      </c>
      <c r="EF3" s="47"/>
      <c r="EG3" s="47"/>
      <c r="EH3" s="47"/>
      <c r="EI3" s="47">
        <f>DT3/0.15</f>
        <v>0</v>
      </c>
      <c r="EJ3" s="47">
        <f>DP3-EI3</f>
        <v>66600</v>
      </c>
      <c r="EK3" s="47">
        <f>DR3/EJ3</f>
        <v>0</v>
      </c>
      <c r="EL3" s="47">
        <v>2</v>
      </c>
      <c r="EM3" s="52">
        <f>EI3*1.15+EJ3*(1+EL3)</f>
        <v>199800</v>
      </c>
      <c r="EN3" s="52">
        <f>EA3-EM3</f>
        <v>-93756.036036036036</v>
      </c>
      <c r="EO3" s="53">
        <f>EN3/EA3</f>
        <v>-0.8841242116137451</v>
      </c>
      <c r="EP3" s="47"/>
      <c r="EQ3" s="54">
        <f>DO3-EB3</f>
        <v>45402</v>
      </c>
      <c r="ER3" s="52">
        <f>EE3+EQ3</f>
        <v>45956.036036036036</v>
      </c>
    </row>
    <row r="4" spans="1:148" ht="20.100000000000001" customHeight="1" x14ac:dyDescent="0.25">
      <c r="A4" s="29" t="s">
        <v>30</v>
      </c>
      <c r="B4" s="11" t="s">
        <v>31</v>
      </c>
      <c r="C4" s="12">
        <v>38566.07</v>
      </c>
      <c r="D4" s="12">
        <f t="shared" si="0"/>
        <v>38566.07</v>
      </c>
      <c r="E4" s="12">
        <v>20598.55</v>
      </c>
      <c r="F4" s="12"/>
      <c r="G4" s="12">
        <v>17135.29</v>
      </c>
      <c r="H4" s="12">
        <v>578.25</v>
      </c>
      <c r="I4" s="32">
        <f t="shared" si="1"/>
        <v>9152.1414504900295</v>
      </c>
      <c r="J4" s="11"/>
      <c r="K4" s="11"/>
      <c r="L4" s="31" t="s">
        <v>30</v>
      </c>
      <c r="M4" s="13" t="s">
        <v>31</v>
      </c>
      <c r="N4" s="33">
        <v>90000</v>
      </c>
      <c r="O4" s="33">
        <v>43750</v>
      </c>
      <c r="P4" s="73">
        <v>17135.29</v>
      </c>
      <c r="Q4" s="13">
        <f t="shared" ref="Q4:Q67" si="17">P$1*P4</f>
        <v>31700.286500000002</v>
      </c>
      <c r="R4" s="74">
        <f t="shared" ref="R4:R67" si="18">V4-P4</f>
        <v>21430.78</v>
      </c>
      <c r="S4" s="74">
        <f t="shared" ref="S4:S67" si="19">R4*0.15</f>
        <v>3214.6169999999997</v>
      </c>
      <c r="T4" s="74">
        <f t="shared" ref="T4:T67" si="20">SUM(P4:S4)</f>
        <v>73480.973499999993</v>
      </c>
      <c r="V4" s="12">
        <v>38566.07</v>
      </c>
      <c r="W4" s="12">
        <f t="shared" ref="W4:W67" si="21">AI4-T4</f>
        <v>5891.0265000000072</v>
      </c>
      <c r="X4" s="76">
        <f t="shared" ref="X4:X67" si="22">W4/AI4</f>
        <v>7.4220461875724522E-2</v>
      </c>
      <c r="Y4" s="73">
        <v>9152.1414504900295</v>
      </c>
      <c r="Z4" s="35"/>
      <c r="AA4" s="34">
        <f>AB4/0.15</f>
        <v>0</v>
      </c>
      <c r="AB4" s="14"/>
      <c r="AC4" s="34">
        <f>V4+Z4+AB4</f>
        <v>38566.07</v>
      </c>
      <c r="AD4" s="34">
        <f>SUM(Y4:AB4)</f>
        <v>9152.1414504900295</v>
      </c>
      <c r="AE4" s="19"/>
      <c r="AF4" s="36">
        <f>N4/O4</f>
        <v>2.0571428571428569</v>
      </c>
      <c r="AG4" s="37">
        <f>AI4/V4</f>
        <v>2.0580785130556469</v>
      </c>
      <c r="AH4" s="38">
        <f>N4*V4/O4</f>
        <v>79335.915428571432</v>
      </c>
      <c r="AI4" s="19">
        <v>79372</v>
      </c>
      <c r="AJ4" s="19"/>
      <c r="AK4" s="19">
        <v>0</v>
      </c>
      <c r="AL4" s="19">
        <v>0</v>
      </c>
      <c r="AM4" s="19">
        <v>0</v>
      </c>
      <c r="AN4" s="19">
        <v>100</v>
      </c>
      <c r="AO4" s="39">
        <f>AI4-AH4</f>
        <v>36.08457142856787</v>
      </c>
      <c r="AP4" s="31" t="s">
        <v>30</v>
      </c>
      <c r="AQ4" s="13" t="s">
        <v>31</v>
      </c>
      <c r="AR4" s="33">
        <v>50000</v>
      </c>
      <c r="AS4" s="55">
        <v>21000</v>
      </c>
      <c r="AT4" s="34">
        <f t="shared" si="2"/>
        <v>0</v>
      </c>
      <c r="AU4" s="35"/>
      <c r="AV4" s="34">
        <f t="shared" si="3"/>
        <v>0</v>
      </c>
      <c r="AW4" s="35"/>
      <c r="AX4" s="34">
        <f t="shared" si="4"/>
        <v>21000</v>
      </c>
      <c r="AY4" s="34">
        <f t="shared" si="5"/>
        <v>0</v>
      </c>
      <c r="AZ4" s="19">
        <v>17968</v>
      </c>
      <c r="BA4" s="36">
        <f t="shared" si="6"/>
        <v>2.3809523809523809</v>
      </c>
      <c r="BB4" s="37">
        <f t="shared" si="7"/>
        <v>2.3885240427426537</v>
      </c>
      <c r="BC4" s="38">
        <f t="shared" si="8"/>
        <v>42780.952380952382</v>
      </c>
      <c r="BD4" s="19">
        <v>42917</v>
      </c>
      <c r="BE4" s="19">
        <v>0</v>
      </c>
      <c r="BF4" s="19">
        <v>100</v>
      </c>
      <c r="BG4" s="39">
        <f>BD4-BC4</f>
        <v>136.04761904761835</v>
      </c>
      <c r="BI4" s="22"/>
      <c r="BJ4" s="22"/>
      <c r="BK4" s="23">
        <f t="shared" si="9"/>
        <v>0</v>
      </c>
      <c r="BL4" s="23">
        <f t="shared" si="10"/>
        <v>21000</v>
      </c>
      <c r="BM4" s="23">
        <f t="shared" si="11"/>
        <v>0</v>
      </c>
      <c r="BN4" s="13">
        <v>2</v>
      </c>
      <c r="BO4" s="39">
        <f t="shared" si="12"/>
        <v>63000</v>
      </c>
      <c r="BP4" s="39">
        <f t="shared" si="13"/>
        <v>-20219.047619047618</v>
      </c>
      <c r="BQ4" s="40">
        <f t="shared" si="14"/>
        <v>-0.47261798753339268</v>
      </c>
      <c r="BS4" s="41">
        <f t="shared" si="15"/>
        <v>7083</v>
      </c>
      <c r="BT4" s="42">
        <f t="shared" si="16"/>
        <v>7219.0476190476184</v>
      </c>
      <c r="CG4" s="43" t="s">
        <v>349</v>
      </c>
      <c r="CH4" s="43" t="s">
        <v>342</v>
      </c>
      <c r="CI4" s="43" t="s">
        <v>350</v>
      </c>
      <c r="CJ4" s="43" t="s">
        <v>351</v>
      </c>
      <c r="CK4" s="43" t="s">
        <v>261</v>
      </c>
      <c r="CL4" s="43" t="s">
        <v>352</v>
      </c>
      <c r="CM4" s="43" t="s">
        <v>353</v>
      </c>
      <c r="CN4" s="43" t="s">
        <v>263</v>
      </c>
      <c r="CO4" s="43" t="s">
        <v>263</v>
      </c>
      <c r="CP4" s="43" t="s">
        <v>283</v>
      </c>
      <c r="CQ4" s="43" t="s">
        <v>300</v>
      </c>
      <c r="CR4" s="43" t="s">
        <v>354</v>
      </c>
      <c r="CS4" s="43" t="s">
        <v>355</v>
      </c>
      <c r="CT4" s="44">
        <v>50000</v>
      </c>
      <c r="CU4" s="44">
        <v>24199</v>
      </c>
      <c r="CV4" s="44">
        <v>0</v>
      </c>
      <c r="CW4" s="43" t="s">
        <v>268</v>
      </c>
      <c r="CX4" s="43" t="s">
        <v>356</v>
      </c>
      <c r="CY4" s="43" t="s">
        <v>290</v>
      </c>
      <c r="CZ4" s="43" t="s">
        <v>263</v>
      </c>
      <c r="DA4" s="43" t="s">
        <v>263</v>
      </c>
      <c r="DB4" s="43" t="s">
        <v>263</v>
      </c>
      <c r="DC4" s="43" t="s">
        <v>263</v>
      </c>
      <c r="DD4" s="43" t="s">
        <v>263</v>
      </c>
      <c r="DE4" s="43" t="s">
        <v>357</v>
      </c>
      <c r="DF4" s="43" t="s">
        <v>263</v>
      </c>
      <c r="DG4" s="43" t="s">
        <v>263</v>
      </c>
      <c r="DH4" s="43" t="s">
        <v>274</v>
      </c>
      <c r="DI4" s="45">
        <v>0</v>
      </c>
      <c r="DJ4" s="43" t="s">
        <v>263</v>
      </c>
      <c r="DK4" s="43" t="s">
        <v>281</v>
      </c>
      <c r="DL4" s="43"/>
    </row>
    <row r="5" spans="1:148" ht="20.100000000000001" customHeight="1" x14ac:dyDescent="0.25">
      <c r="A5" s="29" t="s">
        <v>32</v>
      </c>
      <c r="B5" s="11" t="s">
        <v>33</v>
      </c>
      <c r="C5" s="12">
        <v>2904.81</v>
      </c>
      <c r="D5" s="12">
        <f t="shared" si="0"/>
        <v>2904.81</v>
      </c>
      <c r="E5" s="12">
        <v>507.74</v>
      </c>
      <c r="F5" s="12"/>
      <c r="G5" s="12">
        <v>2647.24</v>
      </c>
      <c r="H5" s="12">
        <v>86.75</v>
      </c>
      <c r="I5" s="32">
        <f t="shared" si="1"/>
        <v>462.71860727551888</v>
      </c>
      <c r="J5" s="11"/>
      <c r="K5" s="11"/>
      <c r="L5" s="31" t="s">
        <v>32</v>
      </c>
      <c r="M5" s="13" t="s">
        <v>33</v>
      </c>
      <c r="N5" s="33">
        <v>50000</v>
      </c>
      <c r="O5" s="33">
        <v>16750</v>
      </c>
      <c r="P5" s="73">
        <v>2647.24</v>
      </c>
      <c r="Q5" s="13">
        <f t="shared" si="17"/>
        <v>4897.3940000000002</v>
      </c>
      <c r="R5" s="74">
        <f t="shared" si="18"/>
        <v>257.57000000000016</v>
      </c>
      <c r="S5" s="74">
        <f t="shared" si="19"/>
        <v>38.635500000000022</v>
      </c>
      <c r="T5" s="74">
        <f t="shared" si="20"/>
        <v>7840.8395</v>
      </c>
      <c r="V5" s="12">
        <v>2904.81</v>
      </c>
      <c r="W5" s="12">
        <f t="shared" si="21"/>
        <v>817.16049999999996</v>
      </c>
      <c r="X5" s="76">
        <f t="shared" si="22"/>
        <v>9.4382132132132132E-2</v>
      </c>
      <c r="Y5" s="73">
        <v>462.71860727551888</v>
      </c>
      <c r="Z5" s="35"/>
      <c r="AA5" s="34">
        <f>AB5/0.15</f>
        <v>0</v>
      </c>
      <c r="AB5" s="35"/>
      <c r="AC5" s="34">
        <f>V5+Z5+AB5</f>
        <v>2904.81</v>
      </c>
      <c r="AD5" s="34">
        <f>SUM(Y5:AB5)</f>
        <v>462.71860727551888</v>
      </c>
      <c r="AE5" s="19"/>
      <c r="AF5" s="36">
        <f>N5/O5</f>
        <v>2.9850746268656718</v>
      </c>
      <c r="AG5" s="37">
        <f>AI5/V5</f>
        <v>2.9805736003387486</v>
      </c>
      <c r="AH5" s="38">
        <f>N5*V5/O5</f>
        <v>8671.0746268656712</v>
      </c>
      <c r="AI5" s="19">
        <v>8658</v>
      </c>
      <c r="AJ5" s="19"/>
      <c r="AK5" s="19">
        <v>0</v>
      </c>
      <c r="AL5" s="19">
        <v>0</v>
      </c>
      <c r="AM5" s="19">
        <v>0</v>
      </c>
      <c r="AN5" s="19">
        <v>0</v>
      </c>
      <c r="AO5" s="39">
        <f>AI5-AH5</f>
        <v>-13.074626865671235</v>
      </c>
      <c r="AP5" s="31" t="s">
        <v>32</v>
      </c>
      <c r="AQ5" s="13" t="s">
        <v>33</v>
      </c>
      <c r="AR5" s="33">
        <v>50000</v>
      </c>
      <c r="AS5" s="55">
        <v>15600</v>
      </c>
      <c r="AT5" s="34">
        <f t="shared" si="2"/>
        <v>0</v>
      </c>
      <c r="AU5" s="35"/>
      <c r="AV5" s="34">
        <f t="shared" si="3"/>
        <v>0</v>
      </c>
      <c r="AW5" s="14"/>
      <c r="AX5" s="34">
        <f t="shared" si="4"/>
        <v>15600</v>
      </c>
      <c r="AY5" s="34">
        <f t="shared" si="5"/>
        <v>0</v>
      </c>
      <c r="AZ5" s="19">
        <v>2397</v>
      </c>
      <c r="BA5" s="36">
        <f t="shared" si="6"/>
        <v>3.2051282051282053</v>
      </c>
      <c r="BB5" s="37">
        <f t="shared" si="7"/>
        <v>3.2069253233208177</v>
      </c>
      <c r="BC5" s="38">
        <f t="shared" si="8"/>
        <v>7682.6923076923076</v>
      </c>
      <c r="BD5" s="19">
        <v>7687</v>
      </c>
      <c r="BE5" s="19">
        <v>0</v>
      </c>
      <c r="BF5" s="19">
        <v>0</v>
      </c>
      <c r="BG5" s="39">
        <f>BD5-BC5</f>
        <v>4.3076923076923777</v>
      </c>
      <c r="BI5" s="22"/>
      <c r="BJ5" s="22"/>
      <c r="BK5" s="23">
        <f t="shared" si="9"/>
        <v>0</v>
      </c>
      <c r="BL5" s="23">
        <f t="shared" si="10"/>
        <v>15600</v>
      </c>
      <c r="BM5" s="23">
        <f t="shared" si="11"/>
        <v>0</v>
      </c>
      <c r="BN5" s="13">
        <v>2</v>
      </c>
      <c r="BO5" s="39">
        <f t="shared" si="12"/>
        <v>46800</v>
      </c>
      <c r="BP5" s="39">
        <f t="shared" si="13"/>
        <v>-39117.307692307695</v>
      </c>
      <c r="BQ5" s="40">
        <f t="shared" si="14"/>
        <v>-5.0916145181476846</v>
      </c>
      <c r="BS5" s="41">
        <f t="shared" si="15"/>
        <v>42313</v>
      </c>
      <c r="BT5" s="42">
        <f t="shared" si="16"/>
        <v>42317.307692307695</v>
      </c>
      <c r="CG5" s="43" t="s">
        <v>358</v>
      </c>
      <c r="CH5" s="43" t="s">
        <v>342</v>
      </c>
      <c r="CI5" s="43" t="s">
        <v>350</v>
      </c>
      <c r="CJ5" s="43" t="s">
        <v>359</v>
      </c>
      <c r="CK5" s="43" t="s">
        <v>261</v>
      </c>
      <c r="CL5" s="43" t="s">
        <v>360</v>
      </c>
      <c r="CM5" s="43" t="s">
        <v>263</v>
      </c>
      <c r="CN5" s="43" t="s">
        <v>263</v>
      </c>
      <c r="CO5" s="43" t="s">
        <v>263</v>
      </c>
      <c r="CP5" s="43" t="s">
        <v>283</v>
      </c>
      <c r="CQ5" s="43" t="s">
        <v>300</v>
      </c>
      <c r="CR5" s="43" t="s">
        <v>354</v>
      </c>
      <c r="CS5" s="43" t="s">
        <v>355</v>
      </c>
      <c r="CT5" s="44">
        <v>50000</v>
      </c>
      <c r="CU5" s="44">
        <v>15184</v>
      </c>
      <c r="CV5" s="44">
        <v>0</v>
      </c>
      <c r="CW5" s="43" t="s">
        <v>268</v>
      </c>
      <c r="CX5" s="43" t="s">
        <v>348</v>
      </c>
      <c r="CY5" s="43" t="s">
        <v>290</v>
      </c>
      <c r="CZ5" s="43" t="s">
        <v>263</v>
      </c>
      <c r="DA5" s="43" t="s">
        <v>263</v>
      </c>
      <c r="DB5" s="43" t="s">
        <v>263</v>
      </c>
      <c r="DC5" s="43" t="s">
        <v>263</v>
      </c>
      <c r="DD5" s="43" t="s">
        <v>263</v>
      </c>
      <c r="DE5" s="43" t="s">
        <v>361</v>
      </c>
      <c r="DF5" s="43" t="s">
        <v>263</v>
      </c>
      <c r="DG5" s="43" t="s">
        <v>263</v>
      </c>
      <c r="DH5" s="43" t="s">
        <v>274</v>
      </c>
      <c r="DI5" s="45">
        <v>0</v>
      </c>
      <c r="DJ5" s="43" t="s">
        <v>263</v>
      </c>
      <c r="DK5" s="43" t="s">
        <v>281</v>
      </c>
      <c r="DL5" s="43"/>
    </row>
    <row r="6" spans="1:148" ht="20.100000000000001" customHeight="1" x14ac:dyDescent="0.25">
      <c r="A6" s="29" t="s">
        <v>112</v>
      </c>
      <c r="B6" s="11" t="s">
        <v>113</v>
      </c>
      <c r="C6" s="12">
        <v>13436.7</v>
      </c>
      <c r="D6" s="12">
        <f t="shared" si="0"/>
        <v>13436.7</v>
      </c>
      <c r="E6" s="12">
        <v>376.94</v>
      </c>
      <c r="F6" s="12"/>
      <c r="G6" s="12">
        <v>9444.33</v>
      </c>
      <c r="H6" s="12">
        <v>353.25</v>
      </c>
      <c r="I6" s="32">
        <f t="shared" si="1"/>
        <v>264.94196865301745</v>
      </c>
      <c r="J6" s="11"/>
      <c r="K6" s="11"/>
      <c r="P6" s="72">
        <v>9444.33</v>
      </c>
      <c r="Q6" s="13">
        <f t="shared" si="17"/>
        <v>17472.0105</v>
      </c>
      <c r="R6" s="74">
        <f t="shared" si="18"/>
        <v>3992.3700000000008</v>
      </c>
      <c r="S6" s="74">
        <f t="shared" si="19"/>
        <v>598.85550000000012</v>
      </c>
      <c r="T6" s="74">
        <f t="shared" si="20"/>
        <v>31507.566000000003</v>
      </c>
      <c r="V6" s="12">
        <v>13436.7</v>
      </c>
      <c r="W6" s="12">
        <f t="shared" si="21"/>
        <v>6270.4339999999975</v>
      </c>
      <c r="X6" s="76">
        <f t="shared" si="22"/>
        <v>0.16598110011117576</v>
      </c>
      <c r="Y6" s="72">
        <v>264.94196865301745</v>
      </c>
      <c r="AI6" s="13">
        <v>37778</v>
      </c>
      <c r="AM6" s="19">
        <v>0</v>
      </c>
      <c r="AN6" s="19">
        <v>0</v>
      </c>
      <c r="AP6" s="31" t="s">
        <v>112</v>
      </c>
      <c r="AQ6" s="13" t="s">
        <v>113</v>
      </c>
      <c r="AR6" s="55">
        <v>38000</v>
      </c>
      <c r="AS6" s="55">
        <v>13500</v>
      </c>
      <c r="AT6" s="34">
        <f t="shared" si="2"/>
        <v>0</v>
      </c>
      <c r="AU6" s="35"/>
      <c r="AV6" s="34">
        <f t="shared" si="3"/>
        <v>0</v>
      </c>
      <c r="AW6" s="35"/>
      <c r="AX6" s="34">
        <f t="shared" si="4"/>
        <v>13500</v>
      </c>
      <c r="AY6" s="34">
        <f t="shared" si="5"/>
        <v>0</v>
      </c>
      <c r="AZ6" s="19">
        <v>13060</v>
      </c>
      <c r="BA6" s="36">
        <f t="shared" si="6"/>
        <v>2.8148148148148149</v>
      </c>
      <c r="BB6" s="37">
        <f t="shared" si="7"/>
        <v>2.8182235834609495</v>
      </c>
      <c r="BC6" s="38">
        <f t="shared" si="8"/>
        <v>36761.481481481482</v>
      </c>
      <c r="BD6" s="19">
        <v>36806</v>
      </c>
      <c r="BE6" s="19">
        <v>0</v>
      </c>
      <c r="BF6" s="19">
        <v>0</v>
      </c>
      <c r="BG6" s="39">
        <f>(BD6-BC6)</f>
        <v>44.518518518518249</v>
      </c>
      <c r="BI6" s="56"/>
      <c r="BJ6" s="57"/>
      <c r="BK6" s="23">
        <f t="shared" si="9"/>
        <v>0</v>
      </c>
      <c r="BL6" s="23">
        <f t="shared" si="10"/>
        <v>13500</v>
      </c>
      <c r="BM6" s="23">
        <f t="shared" si="11"/>
        <v>0</v>
      </c>
      <c r="BN6" s="13">
        <v>2</v>
      </c>
      <c r="BO6" s="39">
        <f t="shared" si="12"/>
        <v>40500</v>
      </c>
      <c r="BP6" s="39">
        <f t="shared" si="13"/>
        <v>-3738.5185185185182</v>
      </c>
      <c r="BQ6" s="40">
        <f t="shared" si="14"/>
        <v>-0.10169662287418392</v>
      </c>
      <c r="BS6" s="41">
        <f t="shared" si="15"/>
        <v>1194</v>
      </c>
      <c r="BT6" s="42">
        <f t="shared" si="16"/>
        <v>1238.5185185185182</v>
      </c>
      <c r="CG6" s="43" t="s">
        <v>362</v>
      </c>
      <c r="CH6" s="43" t="s">
        <v>342</v>
      </c>
      <c r="CI6" s="43" t="s">
        <v>263</v>
      </c>
      <c r="CJ6" s="43" t="s">
        <v>113</v>
      </c>
      <c r="CK6" s="43" t="s">
        <v>261</v>
      </c>
      <c r="CL6" s="43" t="s">
        <v>304</v>
      </c>
      <c r="CM6" s="43" t="s">
        <v>263</v>
      </c>
      <c r="CN6" s="43" t="s">
        <v>263</v>
      </c>
      <c r="CO6" s="43" t="s">
        <v>263</v>
      </c>
      <c r="CP6" s="43" t="s">
        <v>363</v>
      </c>
      <c r="CQ6" s="43" t="s">
        <v>364</v>
      </c>
      <c r="CR6" s="43" t="s">
        <v>365</v>
      </c>
      <c r="CS6" s="43" t="s">
        <v>366</v>
      </c>
      <c r="CT6" s="44">
        <v>7000</v>
      </c>
      <c r="CU6" s="44">
        <v>6443</v>
      </c>
      <c r="CV6" s="44">
        <v>0</v>
      </c>
      <c r="CW6" s="43" t="s">
        <v>268</v>
      </c>
      <c r="CX6" s="43" t="s">
        <v>288</v>
      </c>
      <c r="CY6" s="43" t="s">
        <v>289</v>
      </c>
      <c r="CZ6" s="43" t="s">
        <v>263</v>
      </c>
      <c r="DA6" s="43" t="s">
        <v>263</v>
      </c>
      <c r="DB6" s="43" t="s">
        <v>271</v>
      </c>
      <c r="DC6" s="43" t="s">
        <v>263</v>
      </c>
      <c r="DD6" s="43" t="s">
        <v>263</v>
      </c>
      <c r="DE6" s="43" t="s">
        <v>367</v>
      </c>
      <c r="DF6" s="43" t="s">
        <v>263</v>
      </c>
      <c r="DG6" s="43" t="s">
        <v>263</v>
      </c>
      <c r="DH6" s="43" t="s">
        <v>274</v>
      </c>
      <c r="DI6" s="45">
        <v>0</v>
      </c>
      <c r="DJ6" s="43" t="s">
        <v>263</v>
      </c>
      <c r="DK6" s="43" t="s">
        <v>327</v>
      </c>
      <c r="DL6" s="43" t="s">
        <v>1222</v>
      </c>
      <c r="DM6" s="46" t="s">
        <v>112</v>
      </c>
      <c r="DN6" s="47" t="s">
        <v>113</v>
      </c>
      <c r="DO6" s="48">
        <v>38000</v>
      </c>
      <c r="DP6" s="48">
        <v>13500</v>
      </c>
      <c r="DQ6" s="49">
        <f>DR6/1.25</f>
        <v>0</v>
      </c>
      <c r="DR6" s="48"/>
      <c r="DS6" s="49">
        <f>DT6/0.15</f>
        <v>0</v>
      </c>
      <c r="DT6" s="48"/>
      <c r="DU6" s="49">
        <f>DP6+DR6+DT6</f>
        <v>13500</v>
      </c>
      <c r="DV6" s="49">
        <f>SUM(DQ6:DT6)</f>
        <v>0</v>
      </c>
      <c r="DW6" s="21">
        <v>13437</v>
      </c>
      <c r="DX6" s="21">
        <f>DW6-D6</f>
        <v>0.2999999999992724</v>
      </c>
      <c r="DY6" s="50">
        <f>DO6/DP6</f>
        <v>2.8148148148148149</v>
      </c>
      <c r="DZ6" s="50">
        <f>EB6/DW6</f>
        <v>2.811490660117586</v>
      </c>
      <c r="EA6" s="51">
        <f>DO6*DW6/DP6</f>
        <v>37822.666666666664</v>
      </c>
      <c r="EB6" s="21">
        <v>37778</v>
      </c>
      <c r="EC6" s="21">
        <v>0</v>
      </c>
      <c r="ED6" s="21">
        <v>0</v>
      </c>
      <c r="EE6" s="52">
        <f>(EB6-EA6)</f>
        <v>-44.666666666664241</v>
      </c>
      <c r="EF6" s="47"/>
      <c r="EG6" s="21"/>
      <c r="EH6" s="52"/>
      <c r="EI6" s="47">
        <f>DT6/0.15</f>
        <v>0</v>
      </c>
      <c r="EJ6" s="47">
        <f>DP6-EI6</f>
        <v>13500</v>
      </c>
      <c r="EK6" s="47">
        <f>DR6/EJ6</f>
        <v>0</v>
      </c>
      <c r="EL6" s="47">
        <v>2</v>
      </c>
      <c r="EM6" s="52">
        <f>EI6*1.15+EJ6*(1+EL6)</f>
        <v>40500</v>
      </c>
      <c r="EN6" s="52">
        <f>EA6-EM6</f>
        <v>-2677.3333333333358</v>
      </c>
      <c r="EO6" s="53">
        <f>EN6/EA6</f>
        <v>-7.07864772446858E-2</v>
      </c>
      <c r="EP6" s="47"/>
      <c r="EQ6" s="54">
        <f>DO6-EB6</f>
        <v>222</v>
      </c>
      <c r="ER6" s="52">
        <f>EE6+EQ6</f>
        <v>177.33333333333576</v>
      </c>
    </row>
    <row r="7" spans="1:148" ht="20.100000000000001" customHeight="1" x14ac:dyDescent="0.25">
      <c r="A7" s="29" t="s">
        <v>34</v>
      </c>
      <c r="B7" s="11" t="s">
        <v>35</v>
      </c>
      <c r="C7" s="12">
        <v>12861.77</v>
      </c>
      <c r="D7" s="12">
        <f t="shared" si="0"/>
        <v>12861.77</v>
      </c>
      <c r="E7" s="12">
        <v>9025.7800000000007</v>
      </c>
      <c r="F7" s="12"/>
      <c r="G7" s="12">
        <v>6118.57</v>
      </c>
      <c r="H7" s="12">
        <v>170.25</v>
      </c>
      <c r="I7" s="32">
        <f t="shared" si="1"/>
        <v>4293.7221497974224</v>
      </c>
      <c r="J7" s="11"/>
      <c r="K7" s="11"/>
      <c r="L7" s="31" t="s">
        <v>34</v>
      </c>
      <c r="M7" s="13" t="s">
        <v>35</v>
      </c>
      <c r="N7" s="33">
        <v>20000</v>
      </c>
      <c r="O7" s="33">
        <v>9000</v>
      </c>
      <c r="P7" s="73">
        <v>6118.57</v>
      </c>
      <c r="Q7" s="13">
        <f t="shared" si="17"/>
        <v>11319.354499999999</v>
      </c>
      <c r="R7" s="74">
        <f t="shared" si="18"/>
        <v>6743.2000000000007</v>
      </c>
      <c r="S7" s="74">
        <f t="shared" si="19"/>
        <v>1011.48</v>
      </c>
      <c r="T7" s="74">
        <f t="shared" si="20"/>
        <v>25192.604500000001</v>
      </c>
      <c r="V7" s="12">
        <v>12861.77</v>
      </c>
      <c r="W7" s="12">
        <f t="shared" si="21"/>
        <v>-4750.6045000000013</v>
      </c>
      <c r="X7" s="76">
        <f t="shared" si="22"/>
        <v>-0.23239431073280506</v>
      </c>
      <c r="Y7" s="73">
        <v>4293.7221497974224</v>
      </c>
      <c r="Z7" s="35"/>
      <c r="AA7" s="34">
        <f>AB7/0.15</f>
        <v>0</v>
      </c>
      <c r="AB7" s="14"/>
      <c r="AC7" s="34">
        <f>V8+Z7+AB7</f>
        <v>4159.95</v>
      </c>
      <c r="AD7" s="34">
        <f>SUM(Y7:AB7)</f>
        <v>4293.7221497974224</v>
      </c>
      <c r="AE7" s="19"/>
      <c r="AF7" s="36">
        <f>N7/O7</f>
        <v>2.2222222222222223</v>
      </c>
      <c r="AG7" s="37">
        <f>AI7/V7</f>
        <v>1.5893613398466928</v>
      </c>
      <c r="AH7" s="38">
        <f>N7*V7/O7</f>
        <v>28581.711111111112</v>
      </c>
      <c r="AI7" s="19">
        <v>20442</v>
      </c>
      <c r="AJ7" s="19"/>
      <c r="AK7" s="19">
        <v>0</v>
      </c>
      <c r="AL7" s="19">
        <v>400</v>
      </c>
      <c r="AM7" s="19">
        <v>0</v>
      </c>
      <c r="AN7" s="19">
        <v>0</v>
      </c>
      <c r="AO7" s="39">
        <f>AI7-AH7</f>
        <v>-8139.7111111111117</v>
      </c>
      <c r="AP7" s="31" t="s">
        <v>34</v>
      </c>
      <c r="AQ7" s="13" t="s">
        <v>114</v>
      </c>
      <c r="AR7" s="33">
        <v>20000</v>
      </c>
      <c r="AS7" s="55">
        <v>9000</v>
      </c>
      <c r="AT7" s="34">
        <f t="shared" si="2"/>
        <v>0</v>
      </c>
      <c r="AU7" s="35"/>
      <c r="AV7" s="34">
        <f t="shared" si="3"/>
        <v>0</v>
      </c>
      <c r="AW7" s="14"/>
      <c r="AX7" s="34">
        <f t="shared" si="4"/>
        <v>9000</v>
      </c>
      <c r="AY7" s="34">
        <f t="shared" si="5"/>
        <v>0</v>
      </c>
      <c r="AZ7" s="19">
        <v>3836</v>
      </c>
      <c r="BA7" s="36">
        <f t="shared" si="6"/>
        <v>2.2222222222222223</v>
      </c>
      <c r="BB7" s="37">
        <f t="shared" si="7"/>
        <v>2.2228884254431698</v>
      </c>
      <c r="BC7" s="38">
        <f t="shared" si="8"/>
        <v>8524.4444444444453</v>
      </c>
      <c r="BD7" s="19">
        <v>8527</v>
      </c>
      <c r="BE7" s="19">
        <v>0</v>
      </c>
      <c r="BF7" s="19">
        <v>0</v>
      </c>
      <c r="BG7" s="39">
        <f t="shared" ref="BG7:BG23" si="23">BD7-BC7</f>
        <v>2.5555555555547471</v>
      </c>
      <c r="BI7" s="56"/>
      <c r="BJ7" s="57"/>
      <c r="BK7" s="23">
        <f t="shared" si="9"/>
        <v>0</v>
      </c>
      <c r="BL7" s="23">
        <f t="shared" si="10"/>
        <v>9000</v>
      </c>
      <c r="BM7" s="23">
        <f t="shared" si="11"/>
        <v>0</v>
      </c>
      <c r="BN7" s="13">
        <v>2</v>
      </c>
      <c r="BO7" s="39">
        <f t="shared" si="12"/>
        <v>27000</v>
      </c>
      <c r="BP7" s="39">
        <f t="shared" si="13"/>
        <v>-18475.555555555555</v>
      </c>
      <c r="BQ7" s="40">
        <f t="shared" si="14"/>
        <v>-2.1673618352450466</v>
      </c>
      <c r="BS7" s="41">
        <f t="shared" si="15"/>
        <v>11473</v>
      </c>
      <c r="BT7" s="42">
        <f t="shared" si="16"/>
        <v>11475.555555555555</v>
      </c>
      <c r="CG7" s="43" t="s">
        <v>374</v>
      </c>
      <c r="CH7" s="43" t="s">
        <v>329</v>
      </c>
      <c r="CI7" s="43" t="s">
        <v>263</v>
      </c>
      <c r="CJ7" s="43" t="s">
        <v>114</v>
      </c>
      <c r="CK7" s="43" t="s">
        <v>261</v>
      </c>
      <c r="CL7" s="43" t="s">
        <v>304</v>
      </c>
      <c r="CM7" s="43" t="s">
        <v>282</v>
      </c>
      <c r="CN7" s="43" t="s">
        <v>263</v>
      </c>
      <c r="CO7" s="43" t="s">
        <v>263</v>
      </c>
      <c r="CP7" s="43" t="s">
        <v>283</v>
      </c>
      <c r="CQ7" s="43" t="s">
        <v>375</v>
      </c>
      <c r="CR7" s="43" t="s">
        <v>376</v>
      </c>
      <c r="CS7" s="43" t="s">
        <v>355</v>
      </c>
      <c r="CT7" s="44">
        <v>20000</v>
      </c>
      <c r="CU7" s="44">
        <v>10573</v>
      </c>
      <c r="CV7" s="44">
        <v>0</v>
      </c>
      <c r="CW7" s="43" t="s">
        <v>268</v>
      </c>
      <c r="CX7" s="43" t="s">
        <v>288</v>
      </c>
      <c r="CY7" s="43" t="s">
        <v>290</v>
      </c>
      <c r="CZ7" s="43" t="s">
        <v>263</v>
      </c>
      <c r="DA7" s="43" t="s">
        <v>263</v>
      </c>
      <c r="DB7" s="43" t="s">
        <v>263</v>
      </c>
      <c r="DC7" s="43" t="s">
        <v>263</v>
      </c>
      <c r="DD7" s="43" t="s">
        <v>263</v>
      </c>
      <c r="DE7" s="43" t="s">
        <v>377</v>
      </c>
      <c r="DF7" s="43" t="s">
        <v>263</v>
      </c>
      <c r="DG7" s="43" t="s">
        <v>263</v>
      </c>
      <c r="DH7" s="43" t="s">
        <v>274</v>
      </c>
      <c r="DI7" s="45">
        <v>0</v>
      </c>
      <c r="DJ7" s="43" t="s">
        <v>263</v>
      </c>
      <c r="DK7" s="43" t="s">
        <v>281</v>
      </c>
      <c r="DL7" s="43"/>
    </row>
    <row r="8" spans="1:148" ht="20.100000000000001" customHeight="1" x14ac:dyDescent="0.25">
      <c r="A8" s="29" t="s">
        <v>36</v>
      </c>
      <c r="B8" s="11" t="s">
        <v>37</v>
      </c>
      <c r="C8" s="12">
        <v>4159.95</v>
      </c>
      <c r="D8" s="12">
        <f t="shared" si="0"/>
        <v>4159.95</v>
      </c>
      <c r="E8" s="12">
        <v>1898.17</v>
      </c>
      <c r="F8" s="12"/>
      <c r="G8" s="12">
        <v>2730.32</v>
      </c>
      <c r="H8" s="12">
        <v>94</v>
      </c>
      <c r="I8" s="32">
        <f t="shared" si="1"/>
        <v>1245.8350495558841</v>
      </c>
      <c r="J8" s="11"/>
      <c r="K8" s="11"/>
      <c r="L8" s="31" t="s">
        <v>36</v>
      </c>
      <c r="M8" s="13" t="s">
        <v>37</v>
      </c>
      <c r="N8" s="33">
        <v>10444</v>
      </c>
      <c r="O8" s="33">
        <v>4160</v>
      </c>
      <c r="P8" s="73">
        <v>2730.32</v>
      </c>
      <c r="Q8" s="13">
        <f t="shared" si="17"/>
        <v>5051.0920000000006</v>
      </c>
      <c r="R8" s="74">
        <f t="shared" si="18"/>
        <v>1429.6299999999997</v>
      </c>
      <c r="S8" s="74">
        <f t="shared" si="19"/>
        <v>214.44449999999995</v>
      </c>
      <c r="T8" s="74">
        <f t="shared" si="20"/>
        <v>9425.4864999999991</v>
      </c>
      <c r="V8" s="12">
        <v>4159.95</v>
      </c>
      <c r="W8" s="12">
        <f t="shared" si="21"/>
        <v>1018.5135000000009</v>
      </c>
      <c r="X8" s="76">
        <f t="shared" si="22"/>
        <v>9.7521399846802082E-2</v>
      </c>
      <c r="Y8" s="73">
        <v>1245.8350495558841</v>
      </c>
      <c r="Z8" s="35"/>
      <c r="AA8" s="34">
        <f>AB8/0.15</f>
        <v>0</v>
      </c>
      <c r="AB8" s="35"/>
      <c r="AC8" s="34">
        <f>V8+Z8+AB8</f>
        <v>4159.95</v>
      </c>
      <c r="AD8" s="34">
        <f>SUM(Y8:AB8)</f>
        <v>1245.8350495558841</v>
      </c>
      <c r="AE8" s="19"/>
      <c r="AF8" s="36">
        <f>N8/O8</f>
        <v>2.5105769230769233</v>
      </c>
      <c r="AG8" s="37">
        <f>AI8/V8</f>
        <v>2.5106070986430127</v>
      </c>
      <c r="AH8" s="38">
        <f>N8*V8/O8</f>
        <v>10443.874471153846</v>
      </c>
      <c r="AI8" s="19">
        <v>10444</v>
      </c>
      <c r="AJ8" s="19"/>
      <c r="AK8" s="19">
        <v>0</v>
      </c>
      <c r="AL8" s="19">
        <v>0</v>
      </c>
      <c r="AM8" s="19">
        <v>0</v>
      </c>
      <c r="AN8" s="19">
        <v>0</v>
      </c>
      <c r="AO8" s="39">
        <f>AI8-AH8</f>
        <v>0.12552884615433868</v>
      </c>
      <c r="AP8" s="31" t="s">
        <v>36</v>
      </c>
      <c r="AQ8" s="13" t="s">
        <v>115</v>
      </c>
      <c r="AR8" s="33">
        <v>6073</v>
      </c>
      <c r="AS8" s="55">
        <v>1585</v>
      </c>
      <c r="AT8" s="34">
        <f t="shared" si="2"/>
        <v>0</v>
      </c>
      <c r="AU8" s="35"/>
      <c r="AV8" s="34">
        <f t="shared" si="3"/>
        <v>0</v>
      </c>
      <c r="AW8" s="14"/>
      <c r="AX8" s="34">
        <f t="shared" si="4"/>
        <v>1585</v>
      </c>
      <c r="AY8" s="34">
        <f t="shared" si="5"/>
        <v>0</v>
      </c>
      <c r="AZ8" s="19">
        <v>2262</v>
      </c>
      <c r="BA8" s="36">
        <f t="shared" si="6"/>
        <v>3.8315457413249212</v>
      </c>
      <c r="BB8" s="37">
        <f t="shared" si="7"/>
        <v>2.684792219274978</v>
      </c>
      <c r="BC8" s="38">
        <f t="shared" si="8"/>
        <v>8666.9564668769708</v>
      </c>
      <c r="BD8" s="19">
        <v>6073</v>
      </c>
      <c r="BE8" s="19">
        <v>0</v>
      </c>
      <c r="BF8" s="19">
        <v>0</v>
      </c>
      <c r="BG8" s="39">
        <f t="shared" si="23"/>
        <v>-2593.9564668769708</v>
      </c>
      <c r="BI8" s="22"/>
      <c r="BJ8" s="22"/>
      <c r="BK8" s="23">
        <f t="shared" si="9"/>
        <v>0</v>
      </c>
      <c r="BL8" s="23">
        <f t="shared" si="10"/>
        <v>1585</v>
      </c>
      <c r="BM8" s="23">
        <f t="shared" si="11"/>
        <v>0</v>
      </c>
      <c r="BN8" s="13">
        <v>2</v>
      </c>
      <c r="BO8" s="39">
        <f t="shared" si="12"/>
        <v>4755</v>
      </c>
      <c r="BP8" s="39">
        <f t="shared" si="13"/>
        <v>3911.9564668769708</v>
      </c>
      <c r="BQ8" s="40">
        <f t="shared" si="14"/>
        <v>0.45136449938655288</v>
      </c>
      <c r="BS8" s="41">
        <f t="shared" si="15"/>
        <v>0</v>
      </c>
      <c r="BT8" s="42">
        <f t="shared" si="16"/>
        <v>-2593.9564668769708</v>
      </c>
      <c r="CG8" s="43" t="s">
        <v>390</v>
      </c>
      <c r="CH8" s="43" t="s">
        <v>391</v>
      </c>
      <c r="CI8" s="43" t="s">
        <v>263</v>
      </c>
      <c r="CJ8" s="43" t="s">
        <v>392</v>
      </c>
      <c r="CK8" s="43" t="s">
        <v>276</v>
      </c>
      <c r="CL8" s="43" t="s">
        <v>393</v>
      </c>
      <c r="CM8" s="43" t="s">
        <v>263</v>
      </c>
      <c r="CN8" s="43" t="s">
        <v>263</v>
      </c>
      <c r="CO8" s="43" t="s">
        <v>263</v>
      </c>
      <c r="CP8" s="43" t="s">
        <v>391</v>
      </c>
      <c r="CQ8" s="43" t="s">
        <v>394</v>
      </c>
      <c r="CR8" s="43" t="s">
        <v>395</v>
      </c>
      <c r="CS8" s="43" t="s">
        <v>396</v>
      </c>
      <c r="CT8" s="44">
        <v>10000</v>
      </c>
      <c r="CU8" s="44">
        <v>3470</v>
      </c>
      <c r="CV8" s="44">
        <v>0</v>
      </c>
      <c r="CW8" s="43" t="s">
        <v>386</v>
      </c>
      <c r="CX8" s="43" t="s">
        <v>303</v>
      </c>
      <c r="CY8" s="43" t="s">
        <v>270</v>
      </c>
      <c r="CZ8" s="43" t="s">
        <v>263</v>
      </c>
      <c r="DA8" s="43" t="s">
        <v>263</v>
      </c>
      <c r="DB8" s="43" t="s">
        <v>279</v>
      </c>
      <c r="DC8" s="43" t="s">
        <v>297</v>
      </c>
      <c r="DD8" s="43" t="s">
        <v>263</v>
      </c>
      <c r="DE8" s="43" t="s">
        <v>397</v>
      </c>
      <c r="DF8" s="43" t="s">
        <v>263</v>
      </c>
      <c r="DG8" s="43" t="s">
        <v>274</v>
      </c>
      <c r="DH8" s="43" t="s">
        <v>263</v>
      </c>
      <c r="DI8" s="45">
        <v>0</v>
      </c>
      <c r="DJ8" s="43" t="s">
        <v>263</v>
      </c>
      <c r="DK8" s="43" t="s">
        <v>281</v>
      </c>
      <c r="DL8" s="43"/>
    </row>
    <row r="9" spans="1:148" ht="20.100000000000001" customHeight="1" x14ac:dyDescent="0.25">
      <c r="A9" s="29" t="s">
        <v>116</v>
      </c>
      <c r="B9" s="11" t="s">
        <v>117</v>
      </c>
      <c r="C9" s="12">
        <v>57275.14</v>
      </c>
      <c r="D9" s="12">
        <f t="shared" si="0"/>
        <v>57275.14</v>
      </c>
      <c r="E9" s="12">
        <v>3874.62</v>
      </c>
      <c r="F9" s="12"/>
      <c r="G9" s="12">
        <v>20309.939999999999</v>
      </c>
      <c r="H9" s="12">
        <v>682.25</v>
      </c>
      <c r="I9" s="32">
        <f t="shared" si="1"/>
        <v>1373.9521147010726</v>
      </c>
      <c r="J9" s="11"/>
      <c r="K9" s="11"/>
      <c r="P9" s="72">
        <v>20309.939999999999</v>
      </c>
      <c r="Q9" s="13">
        <f t="shared" si="17"/>
        <v>37573.389000000003</v>
      </c>
      <c r="R9" s="74">
        <f t="shared" si="18"/>
        <v>36965.199999999997</v>
      </c>
      <c r="S9" s="74">
        <f t="shared" si="19"/>
        <v>5544.78</v>
      </c>
      <c r="T9" s="74">
        <f t="shared" si="20"/>
        <v>100393.30899999999</v>
      </c>
      <c r="V9" s="12">
        <v>57275.14</v>
      </c>
      <c r="W9" s="12">
        <f t="shared" si="21"/>
        <v>15084.691000000006</v>
      </c>
      <c r="X9" s="76">
        <f t="shared" si="22"/>
        <v>0.13062826685602458</v>
      </c>
      <c r="Y9" s="72">
        <v>1373.9521147010726</v>
      </c>
      <c r="AI9" s="13">
        <v>115478</v>
      </c>
      <c r="AM9" s="19">
        <v>0</v>
      </c>
      <c r="AN9" s="19">
        <v>100</v>
      </c>
      <c r="AP9" s="31" t="s">
        <v>116</v>
      </c>
      <c r="AQ9" s="13" t="s">
        <v>117</v>
      </c>
      <c r="AR9" s="33">
        <v>110000</v>
      </c>
      <c r="AS9" s="55">
        <v>54300</v>
      </c>
      <c r="AT9" s="34">
        <f t="shared" si="2"/>
        <v>0</v>
      </c>
      <c r="AU9" s="14"/>
      <c r="AV9" s="34">
        <f t="shared" si="3"/>
        <v>0</v>
      </c>
      <c r="AW9" s="14"/>
      <c r="AX9" s="34">
        <f t="shared" si="4"/>
        <v>54300</v>
      </c>
      <c r="AY9" s="34">
        <f t="shared" si="5"/>
        <v>0</v>
      </c>
      <c r="AZ9" s="19">
        <v>53401</v>
      </c>
      <c r="BA9" s="36">
        <f t="shared" si="6"/>
        <v>2.0257826887661143</v>
      </c>
      <c r="BB9" s="37">
        <f t="shared" si="7"/>
        <v>2.0274713956667476</v>
      </c>
      <c r="BC9" s="38">
        <f t="shared" si="8"/>
        <v>108178.82136279927</v>
      </c>
      <c r="BD9" s="19">
        <v>108269</v>
      </c>
      <c r="BE9" s="19">
        <v>0</v>
      </c>
      <c r="BF9" s="19">
        <v>100</v>
      </c>
      <c r="BG9" s="39">
        <f t="shared" si="23"/>
        <v>90.178637200733647</v>
      </c>
      <c r="BI9" s="22"/>
      <c r="BJ9" s="22"/>
      <c r="BK9" s="23">
        <f t="shared" si="9"/>
        <v>0</v>
      </c>
      <c r="BL9" s="23">
        <f t="shared" si="10"/>
        <v>54300</v>
      </c>
      <c r="BM9" s="23">
        <f t="shared" si="11"/>
        <v>0</v>
      </c>
      <c r="BN9" s="13">
        <v>1.9</v>
      </c>
      <c r="BO9" s="39">
        <f t="shared" si="12"/>
        <v>157470</v>
      </c>
      <c r="BP9" s="39">
        <f t="shared" si="13"/>
        <v>-49291.178637200734</v>
      </c>
      <c r="BQ9" s="40">
        <f t="shared" si="14"/>
        <v>-0.45564536585116722</v>
      </c>
      <c r="BS9" s="41">
        <f t="shared" si="15"/>
        <v>1731</v>
      </c>
      <c r="BT9" s="42">
        <f t="shared" si="16"/>
        <v>1821.1786372007336</v>
      </c>
      <c r="CG9" s="43" t="s">
        <v>398</v>
      </c>
      <c r="CH9" s="43" t="s">
        <v>399</v>
      </c>
      <c r="CI9" s="43" t="s">
        <v>263</v>
      </c>
      <c r="CJ9" s="43" t="s">
        <v>400</v>
      </c>
      <c r="CK9" s="43" t="s">
        <v>261</v>
      </c>
      <c r="CL9" s="43" t="s">
        <v>401</v>
      </c>
      <c r="CM9" s="43" t="s">
        <v>263</v>
      </c>
      <c r="CN9" s="43" t="s">
        <v>263</v>
      </c>
      <c r="CO9" s="43" t="s">
        <v>263</v>
      </c>
      <c r="CP9" s="43" t="s">
        <v>347</v>
      </c>
      <c r="CQ9" s="43" t="s">
        <v>402</v>
      </c>
      <c r="CR9" s="43" t="s">
        <v>403</v>
      </c>
      <c r="CS9" s="43" t="s">
        <v>396</v>
      </c>
      <c r="CT9" s="44">
        <v>10000</v>
      </c>
      <c r="CU9" s="44">
        <v>2755</v>
      </c>
      <c r="CV9" s="44">
        <v>0</v>
      </c>
      <c r="CW9" s="43" t="s">
        <v>404</v>
      </c>
      <c r="CX9" s="43" t="s">
        <v>405</v>
      </c>
      <c r="CY9" s="43" t="s">
        <v>290</v>
      </c>
      <c r="CZ9" s="43" t="s">
        <v>263</v>
      </c>
      <c r="DA9" s="43" t="s">
        <v>263</v>
      </c>
      <c r="DB9" s="43" t="s">
        <v>263</v>
      </c>
      <c r="DC9" s="43" t="s">
        <v>263</v>
      </c>
      <c r="DD9" s="43" t="s">
        <v>263</v>
      </c>
      <c r="DE9" s="43" t="s">
        <v>406</v>
      </c>
      <c r="DF9" s="43" t="s">
        <v>263</v>
      </c>
      <c r="DG9" s="43" t="s">
        <v>263</v>
      </c>
      <c r="DH9" s="43" t="s">
        <v>274</v>
      </c>
      <c r="DI9" s="45">
        <v>0</v>
      </c>
      <c r="DJ9" s="43" t="s">
        <v>263</v>
      </c>
      <c r="DK9" s="43" t="s">
        <v>293</v>
      </c>
      <c r="DL9" s="43" t="s">
        <v>1222</v>
      </c>
      <c r="DM9" s="46" t="s">
        <v>116</v>
      </c>
      <c r="DN9" s="47" t="s">
        <v>117</v>
      </c>
      <c r="DO9" s="48">
        <v>140000</v>
      </c>
      <c r="DP9" s="48">
        <v>68500</v>
      </c>
      <c r="DQ9" s="49">
        <f>DR9/1.25</f>
        <v>0</v>
      </c>
      <c r="DR9" s="48"/>
      <c r="DS9" s="49">
        <f>DT9/0.15</f>
        <v>0</v>
      </c>
      <c r="DT9" s="47"/>
      <c r="DU9" s="49">
        <f>DP9+DR9+DT9</f>
        <v>68500</v>
      </c>
      <c r="DV9" s="49">
        <f>SUM(DQ9:DT9)</f>
        <v>0</v>
      </c>
      <c r="DW9" s="21">
        <v>57275</v>
      </c>
      <c r="DX9" s="21">
        <f>DW9-D9</f>
        <v>-0.13999999999941792</v>
      </c>
      <c r="DY9" s="50">
        <f>DO9/DP9</f>
        <v>2.0437956204379564</v>
      </c>
      <c r="DZ9" s="50">
        <f>EB9/DW9</f>
        <v>2.0162025316455696</v>
      </c>
      <c r="EA9" s="51">
        <f>DO9*DW9/DP9</f>
        <v>117058.39416058394</v>
      </c>
      <c r="EB9" s="21">
        <v>115478</v>
      </c>
      <c r="EC9" s="21">
        <v>1600</v>
      </c>
      <c r="ED9" s="21">
        <v>0</v>
      </c>
      <c r="EE9" s="52">
        <f>EB9-EA9</f>
        <v>-1580.3941605839354</v>
      </c>
      <c r="EF9" s="47"/>
      <c r="EG9" s="21"/>
      <c r="EH9" s="52"/>
      <c r="EI9" s="47">
        <f>DT9/0.15</f>
        <v>0</v>
      </c>
      <c r="EJ9" s="47">
        <f>DP9-EI9</f>
        <v>68500</v>
      </c>
      <c r="EK9" s="47">
        <f>DR9/EJ9</f>
        <v>0</v>
      </c>
      <c r="EL9" s="47">
        <v>2</v>
      </c>
      <c r="EM9" s="52">
        <f>EI9*1.15+EJ9*(1+EL9)</f>
        <v>205500</v>
      </c>
      <c r="EN9" s="52">
        <f>EA9-EM9</f>
        <v>-88441.605839416065</v>
      </c>
      <c r="EO9" s="53">
        <f>EN9/EA9</f>
        <v>-0.75553407744590639</v>
      </c>
      <c r="EP9" s="47"/>
      <c r="EQ9" s="54">
        <f>DO9-EB9</f>
        <v>24522</v>
      </c>
      <c r="ER9" s="52">
        <f>EE9+EQ9</f>
        <v>22941.605839416065</v>
      </c>
    </row>
    <row r="10" spans="1:148" ht="20.100000000000001" customHeight="1" x14ac:dyDescent="0.25">
      <c r="A10" s="29" t="s">
        <v>38</v>
      </c>
      <c r="B10" s="11" t="s">
        <v>39</v>
      </c>
      <c r="C10" s="12">
        <v>9042.42</v>
      </c>
      <c r="D10" s="12">
        <f t="shared" si="0"/>
        <v>9042.42</v>
      </c>
      <c r="E10" s="12">
        <v>4429.6400000000003</v>
      </c>
      <c r="F10" s="12"/>
      <c r="G10" s="12">
        <v>3064.16</v>
      </c>
      <c r="H10" s="12">
        <v>105.5</v>
      </c>
      <c r="I10" s="32">
        <f t="shared" si="1"/>
        <v>1501.0501284390684</v>
      </c>
      <c r="J10" s="11"/>
      <c r="K10" s="11"/>
      <c r="L10" s="31" t="s">
        <v>38</v>
      </c>
      <c r="M10" s="13" t="s">
        <v>39</v>
      </c>
      <c r="N10" s="33">
        <v>15483</v>
      </c>
      <c r="O10" s="33">
        <v>8950</v>
      </c>
      <c r="P10" s="73">
        <v>3064.16</v>
      </c>
      <c r="Q10" s="13">
        <f t="shared" si="17"/>
        <v>5668.6959999999999</v>
      </c>
      <c r="R10" s="74">
        <f t="shared" si="18"/>
        <v>5978.26</v>
      </c>
      <c r="S10" s="74">
        <f t="shared" si="19"/>
        <v>896.73900000000003</v>
      </c>
      <c r="T10" s="74">
        <f t="shared" si="20"/>
        <v>15607.855</v>
      </c>
      <c r="V10" s="12">
        <v>9042.42</v>
      </c>
      <c r="W10" s="12">
        <f t="shared" si="21"/>
        <v>-124.85499999999956</v>
      </c>
      <c r="X10" s="76">
        <f t="shared" si="22"/>
        <v>-8.06400568365301E-3</v>
      </c>
      <c r="Y10" s="73">
        <v>1501.0501284390684</v>
      </c>
      <c r="Z10" s="35"/>
      <c r="AA10" s="34">
        <f>AB10/0.15</f>
        <v>0</v>
      </c>
      <c r="AB10" s="14"/>
      <c r="AC10" s="34">
        <f>V10+Z10+AB10</f>
        <v>9042.42</v>
      </c>
      <c r="AD10" s="34">
        <f>SUM(Y10:AB10)</f>
        <v>1501.0501284390684</v>
      </c>
      <c r="AE10" s="19"/>
      <c r="AF10" s="36">
        <f>N10/O10</f>
        <v>1.7299441340782122</v>
      </c>
      <c r="AG10" s="37">
        <f>AI10/V10</f>
        <v>1.7122628676836511</v>
      </c>
      <c r="AH10" s="38">
        <f>N10*V10/O10</f>
        <v>15642.88143687151</v>
      </c>
      <c r="AI10" s="19">
        <v>15483</v>
      </c>
      <c r="AJ10" s="19"/>
      <c r="AK10" s="19">
        <v>0</v>
      </c>
      <c r="AL10" s="19">
        <v>0</v>
      </c>
      <c r="AM10" s="19">
        <v>0</v>
      </c>
      <c r="AN10" s="19">
        <v>0</v>
      </c>
      <c r="AO10" s="39">
        <f>AI10-AH10</f>
        <v>-159.88143687151023</v>
      </c>
      <c r="AP10" s="31" t="s">
        <v>38</v>
      </c>
      <c r="AQ10" s="13" t="s">
        <v>118</v>
      </c>
      <c r="AR10" s="55">
        <v>8845</v>
      </c>
      <c r="AS10" s="55">
        <v>4600</v>
      </c>
      <c r="AT10" s="34">
        <f t="shared" si="2"/>
        <v>0</v>
      </c>
      <c r="AU10" s="35"/>
      <c r="AV10" s="34">
        <f t="shared" si="3"/>
        <v>0</v>
      </c>
      <c r="AW10" s="14"/>
      <c r="AX10" s="34">
        <f t="shared" si="4"/>
        <v>4600</v>
      </c>
      <c r="AY10" s="34">
        <f t="shared" si="5"/>
        <v>0</v>
      </c>
      <c r="AZ10" s="19">
        <v>4613</v>
      </c>
      <c r="BA10" s="36">
        <f t="shared" si="6"/>
        <v>1.9228260869565217</v>
      </c>
      <c r="BB10" s="37">
        <f t="shared" si="7"/>
        <v>1.9174073271190115</v>
      </c>
      <c r="BC10" s="38">
        <f t="shared" si="8"/>
        <v>8869.9967391304344</v>
      </c>
      <c r="BD10" s="19">
        <v>8845</v>
      </c>
      <c r="BE10" s="19">
        <v>0</v>
      </c>
      <c r="BF10" s="19">
        <v>0</v>
      </c>
      <c r="BG10" s="39">
        <f t="shared" si="23"/>
        <v>-24.996739130434435</v>
      </c>
      <c r="BI10" s="22"/>
      <c r="BJ10" s="22"/>
      <c r="BK10" s="23">
        <f t="shared" si="9"/>
        <v>0</v>
      </c>
      <c r="BL10" s="23">
        <f t="shared" si="10"/>
        <v>4600</v>
      </c>
      <c r="BM10" s="23">
        <f t="shared" si="11"/>
        <v>0</v>
      </c>
      <c r="BN10" s="13">
        <v>2</v>
      </c>
      <c r="BO10" s="39">
        <f t="shared" si="12"/>
        <v>13800</v>
      </c>
      <c r="BP10" s="39">
        <f t="shared" si="13"/>
        <v>-4930.0032608695656</v>
      </c>
      <c r="BQ10" s="40">
        <f t="shared" si="14"/>
        <v>-0.5558066598965713</v>
      </c>
      <c r="BS10" s="41">
        <f t="shared" si="15"/>
        <v>0</v>
      </c>
      <c r="BT10" s="42">
        <f t="shared" si="16"/>
        <v>-24.996739130434435</v>
      </c>
      <c r="CG10" s="43" t="s">
        <v>311</v>
      </c>
      <c r="CH10" s="43" t="s">
        <v>312</v>
      </c>
      <c r="CI10" s="43" t="s">
        <v>263</v>
      </c>
      <c r="CJ10" s="43" t="s">
        <v>313</v>
      </c>
      <c r="CK10" s="43" t="s">
        <v>261</v>
      </c>
      <c r="CL10" s="43" t="s">
        <v>314</v>
      </c>
      <c r="CM10" s="43" t="s">
        <v>315</v>
      </c>
      <c r="CN10" s="43" t="s">
        <v>316</v>
      </c>
      <c r="CO10" s="43" t="s">
        <v>263</v>
      </c>
      <c r="CP10" s="43" t="s">
        <v>317</v>
      </c>
      <c r="CQ10" s="43" t="s">
        <v>318</v>
      </c>
      <c r="CR10" s="43" t="s">
        <v>319</v>
      </c>
      <c r="CS10" s="43" t="s">
        <v>320</v>
      </c>
      <c r="CT10" s="44">
        <v>6800</v>
      </c>
      <c r="CU10" s="44">
        <v>0</v>
      </c>
      <c r="CV10" s="44">
        <v>0</v>
      </c>
      <c r="CW10" s="43" t="s">
        <v>278</v>
      </c>
      <c r="CX10" s="43" t="s">
        <v>321</v>
      </c>
      <c r="CY10" s="43" t="s">
        <v>270</v>
      </c>
      <c r="CZ10" s="43" t="s">
        <v>263</v>
      </c>
      <c r="DA10" s="43" t="s">
        <v>263</v>
      </c>
      <c r="DB10" s="43" t="s">
        <v>286</v>
      </c>
      <c r="DC10" s="43" t="s">
        <v>272</v>
      </c>
      <c r="DD10" s="43" t="s">
        <v>263</v>
      </c>
      <c r="DE10" s="43" t="s">
        <v>263</v>
      </c>
      <c r="DF10" s="43" t="s">
        <v>274</v>
      </c>
      <c r="DG10" s="43" t="s">
        <v>263</v>
      </c>
      <c r="DH10" s="43" t="s">
        <v>263</v>
      </c>
      <c r="DI10" s="45">
        <v>0</v>
      </c>
      <c r="DJ10" s="43" t="s">
        <v>263</v>
      </c>
      <c r="DK10" s="43" t="s">
        <v>322</v>
      </c>
      <c r="DL10" s="43"/>
    </row>
    <row r="11" spans="1:148" ht="20.100000000000001" customHeight="1" x14ac:dyDescent="0.25">
      <c r="A11" s="29" t="s">
        <v>40</v>
      </c>
      <c r="B11" s="11" t="s">
        <v>41</v>
      </c>
      <c r="C11" s="12">
        <v>3813.39</v>
      </c>
      <c r="D11" s="12">
        <f t="shared" si="0"/>
        <v>3813.39</v>
      </c>
      <c r="E11" s="12">
        <v>1117.8599999999999</v>
      </c>
      <c r="F11" s="12"/>
      <c r="G11" s="12">
        <v>3289.03</v>
      </c>
      <c r="H11" s="12">
        <v>104.25</v>
      </c>
      <c r="I11" s="32">
        <f t="shared" si="1"/>
        <v>964.14871696836678</v>
      </c>
      <c r="J11" s="11"/>
      <c r="K11" s="11"/>
      <c r="L11" s="31" t="s">
        <v>40</v>
      </c>
      <c r="M11" s="13" t="s">
        <v>41</v>
      </c>
      <c r="N11" s="33">
        <v>20000</v>
      </c>
      <c r="O11" s="33">
        <v>6360</v>
      </c>
      <c r="P11" s="73">
        <v>3289.03</v>
      </c>
      <c r="Q11" s="13">
        <f t="shared" si="17"/>
        <v>6084.7055000000009</v>
      </c>
      <c r="R11" s="74">
        <f t="shared" si="18"/>
        <v>524.35999999999967</v>
      </c>
      <c r="S11" s="74">
        <f t="shared" si="19"/>
        <v>78.653999999999954</v>
      </c>
      <c r="T11" s="74">
        <f t="shared" si="20"/>
        <v>9976.7494999999999</v>
      </c>
      <c r="V11" s="12">
        <v>3813.39</v>
      </c>
      <c r="W11" s="12">
        <f t="shared" si="21"/>
        <v>1986.2505000000001</v>
      </c>
      <c r="X11" s="76">
        <f t="shared" si="22"/>
        <v>0.16603280949594584</v>
      </c>
      <c r="Y11" s="73">
        <v>964.14871696836678</v>
      </c>
      <c r="Z11" s="35"/>
      <c r="AA11" s="34">
        <f>AB11/0.15</f>
        <v>0</v>
      </c>
      <c r="AB11" s="14"/>
      <c r="AC11" s="34">
        <f>V11+Z11+AB11</f>
        <v>3813.39</v>
      </c>
      <c r="AD11" s="34">
        <f>SUM(Y11:AB11)</f>
        <v>964.14871696836678</v>
      </c>
      <c r="AE11" s="19"/>
      <c r="AF11" s="36">
        <f>N11/O11</f>
        <v>3.1446540880503147</v>
      </c>
      <c r="AG11" s="37">
        <f>AI11/V11</f>
        <v>3.1371037318501389</v>
      </c>
      <c r="AH11" s="38">
        <f>N11*V11/O11</f>
        <v>11991.792452830188</v>
      </c>
      <c r="AI11" s="19">
        <v>11963</v>
      </c>
      <c r="AJ11" s="19"/>
      <c r="AK11" s="19">
        <v>0</v>
      </c>
      <c r="AL11" s="19">
        <v>0</v>
      </c>
      <c r="AM11" s="19">
        <v>0</v>
      </c>
      <c r="AN11" s="19">
        <v>0</v>
      </c>
      <c r="AO11" s="39">
        <f>AI11-AH11</f>
        <v>-28.792452830188267</v>
      </c>
      <c r="AP11" s="31" t="s">
        <v>40</v>
      </c>
      <c r="AQ11" s="13" t="s">
        <v>41</v>
      </c>
      <c r="AR11" s="33">
        <v>20000</v>
      </c>
      <c r="AS11" s="55">
        <f>AZ11*AR11/BD11</f>
        <v>6259.5774320872997</v>
      </c>
      <c r="AT11" s="34">
        <f t="shared" si="2"/>
        <v>0</v>
      </c>
      <c r="AU11" s="35"/>
      <c r="AV11" s="34">
        <f t="shared" si="3"/>
        <v>0</v>
      </c>
      <c r="AW11" s="14"/>
      <c r="AX11" s="34">
        <f t="shared" si="4"/>
        <v>6259.5774320872997</v>
      </c>
      <c r="AY11" s="34">
        <f t="shared" si="5"/>
        <v>0</v>
      </c>
      <c r="AZ11" s="19">
        <v>2696</v>
      </c>
      <c r="BA11" s="36">
        <f t="shared" si="6"/>
        <v>3.1951038575667656</v>
      </c>
      <c r="BB11" s="37">
        <f t="shared" si="7"/>
        <v>3.1951038575667656</v>
      </c>
      <c r="BC11" s="38">
        <f t="shared" si="8"/>
        <v>8614</v>
      </c>
      <c r="BD11" s="19">
        <v>8614</v>
      </c>
      <c r="BE11" s="19">
        <v>0</v>
      </c>
      <c r="BF11" s="19">
        <v>0</v>
      </c>
      <c r="BG11" s="39">
        <f t="shared" si="23"/>
        <v>0</v>
      </c>
      <c r="BI11" s="56"/>
      <c r="BJ11" s="57"/>
      <c r="BK11" s="23">
        <f t="shared" si="9"/>
        <v>0</v>
      </c>
      <c r="BL11" s="23">
        <f t="shared" si="10"/>
        <v>6259.5774320872997</v>
      </c>
      <c r="BM11" s="23">
        <f t="shared" si="11"/>
        <v>0</v>
      </c>
      <c r="BN11" s="13">
        <v>2</v>
      </c>
      <c r="BO11" s="39">
        <f t="shared" si="12"/>
        <v>18778.7322962619</v>
      </c>
      <c r="BP11" s="39">
        <f t="shared" si="13"/>
        <v>-10164.7322962619</v>
      </c>
      <c r="BQ11" s="40">
        <f t="shared" si="14"/>
        <v>-1.1800246454912817</v>
      </c>
      <c r="BS11" s="41">
        <f t="shared" si="15"/>
        <v>11386</v>
      </c>
      <c r="BT11" s="42">
        <f t="shared" si="16"/>
        <v>11386</v>
      </c>
      <c r="CG11" s="43" t="s">
        <v>418</v>
      </c>
      <c r="CH11" s="43" t="s">
        <v>329</v>
      </c>
      <c r="CI11" s="43" t="s">
        <v>263</v>
      </c>
      <c r="CJ11" s="43" t="s">
        <v>41</v>
      </c>
      <c r="CK11" s="43" t="s">
        <v>261</v>
      </c>
      <c r="CL11" s="43" t="s">
        <v>419</v>
      </c>
      <c r="CM11" s="43" t="s">
        <v>263</v>
      </c>
      <c r="CN11" s="43" t="s">
        <v>263</v>
      </c>
      <c r="CO11" s="43" t="s">
        <v>263</v>
      </c>
      <c r="CP11" s="43" t="s">
        <v>283</v>
      </c>
      <c r="CQ11" s="43" t="s">
        <v>420</v>
      </c>
      <c r="CR11" s="43" t="s">
        <v>421</v>
      </c>
      <c r="CS11" s="43" t="s">
        <v>396</v>
      </c>
      <c r="CT11" s="44">
        <v>20000</v>
      </c>
      <c r="CU11" s="44">
        <v>6627</v>
      </c>
      <c r="CV11" s="44">
        <v>0</v>
      </c>
      <c r="CW11" s="43" t="s">
        <v>263</v>
      </c>
      <c r="CX11" s="43" t="s">
        <v>422</v>
      </c>
      <c r="CY11" s="43" t="s">
        <v>292</v>
      </c>
      <c r="CZ11" s="43" t="s">
        <v>290</v>
      </c>
      <c r="DA11" s="43" t="s">
        <v>263</v>
      </c>
      <c r="DB11" s="43" t="s">
        <v>423</v>
      </c>
      <c r="DC11" s="43" t="s">
        <v>263</v>
      </c>
      <c r="DD11" s="43" t="s">
        <v>263</v>
      </c>
      <c r="DE11" s="43" t="s">
        <v>424</v>
      </c>
      <c r="DF11" s="43" t="s">
        <v>263</v>
      </c>
      <c r="DG11" s="43" t="s">
        <v>263</v>
      </c>
      <c r="DH11" s="43" t="s">
        <v>274</v>
      </c>
      <c r="DI11" s="45">
        <v>0</v>
      </c>
      <c r="DJ11" s="43" t="s">
        <v>263</v>
      </c>
      <c r="DK11" s="43" t="s">
        <v>281</v>
      </c>
      <c r="DL11" s="43"/>
    </row>
    <row r="12" spans="1:148" ht="20.100000000000001" customHeight="1" x14ac:dyDescent="0.25">
      <c r="A12" s="29" t="s">
        <v>42</v>
      </c>
      <c r="B12" s="11" t="s">
        <v>43</v>
      </c>
      <c r="C12" s="12">
        <v>9850.94</v>
      </c>
      <c r="D12" s="12">
        <f t="shared" si="0"/>
        <v>9850.94</v>
      </c>
      <c r="E12" s="12">
        <v>9329.27</v>
      </c>
      <c r="F12" s="12"/>
      <c r="G12" s="12">
        <v>4113.92</v>
      </c>
      <c r="H12" s="12">
        <v>147.5</v>
      </c>
      <c r="I12" s="32">
        <f t="shared" si="1"/>
        <v>3896.0617401385043</v>
      </c>
      <c r="J12" s="11"/>
      <c r="K12" s="11"/>
      <c r="L12" s="31" t="s">
        <v>42</v>
      </c>
      <c r="M12" s="13" t="s">
        <v>43</v>
      </c>
      <c r="N12" s="33">
        <v>30000</v>
      </c>
      <c r="O12" s="33">
        <v>12400</v>
      </c>
      <c r="P12" s="73">
        <v>4113.92</v>
      </c>
      <c r="Q12" s="13">
        <f t="shared" si="17"/>
        <v>7610.7520000000004</v>
      </c>
      <c r="R12" s="74">
        <f t="shared" si="18"/>
        <v>5737.02</v>
      </c>
      <c r="S12" s="74">
        <f t="shared" si="19"/>
        <v>860.553</v>
      </c>
      <c r="T12" s="74">
        <f t="shared" si="20"/>
        <v>18322.245000000003</v>
      </c>
      <c r="V12" s="12">
        <v>9850.94</v>
      </c>
      <c r="W12" s="12">
        <f t="shared" si="21"/>
        <v>5482.7549999999974</v>
      </c>
      <c r="X12" s="76">
        <f t="shared" si="22"/>
        <v>0.23031947069943279</v>
      </c>
      <c r="Y12" s="73">
        <v>3896.0617401385043</v>
      </c>
      <c r="Z12" s="35"/>
      <c r="AA12" s="34">
        <f>AB12/0.15</f>
        <v>0</v>
      </c>
      <c r="AB12" s="14"/>
      <c r="AC12" s="34">
        <f>V12+Z12+AB12</f>
        <v>9850.94</v>
      </c>
      <c r="AD12" s="34">
        <f>SUM(Y12:AB12)</f>
        <v>3896.0617401385043</v>
      </c>
      <c r="AE12" s="19"/>
      <c r="AF12" s="36">
        <f>N12/O12</f>
        <v>2.4193548387096775</v>
      </c>
      <c r="AG12" s="37">
        <f>AI12/V12</f>
        <v>2.4165206569119291</v>
      </c>
      <c r="AH12" s="38">
        <f>N12*V12/O12</f>
        <v>23832.919354838708</v>
      </c>
      <c r="AI12" s="19">
        <v>23805</v>
      </c>
      <c r="AJ12" s="19"/>
      <c r="AK12" s="19">
        <v>0</v>
      </c>
      <c r="AL12" s="19">
        <v>0</v>
      </c>
      <c r="AM12" s="19">
        <v>0</v>
      </c>
      <c r="AN12" s="19">
        <v>0</v>
      </c>
      <c r="AO12" s="39">
        <f>AI12-AH12</f>
        <v>-27.919354838708387</v>
      </c>
      <c r="AP12" s="31" t="s">
        <v>42</v>
      </c>
      <c r="AQ12" s="13" t="s">
        <v>43</v>
      </c>
      <c r="AR12" s="33">
        <v>21000</v>
      </c>
      <c r="AS12" s="55">
        <v>3700</v>
      </c>
      <c r="AT12" s="34">
        <f t="shared" si="2"/>
        <v>0</v>
      </c>
      <c r="AU12" s="35"/>
      <c r="AV12" s="34">
        <f t="shared" si="3"/>
        <v>0</v>
      </c>
      <c r="AW12" s="14"/>
      <c r="AX12" s="34">
        <f t="shared" si="4"/>
        <v>3700</v>
      </c>
      <c r="AY12" s="34">
        <f t="shared" si="5"/>
        <v>0</v>
      </c>
      <c r="AZ12" s="19">
        <v>522</v>
      </c>
      <c r="BA12" s="36">
        <f t="shared" si="6"/>
        <v>5.6756756756756754</v>
      </c>
      <c r="BB12" s="37">
        <f t="shared" si="7"/>
        <v>5.6321839080459766</v>
      </c>
      <c r="BC12" s="38">
        <f t="shared" si="8"/>
        <v>2962.7027027027025</v>
      </c>
      <c r="BD12" s="19">
        <v>2940</v>
      </c>
      <c r="BE12" s="19">
        <v>0</v>
      </c>
      <c r="BF12" s="19">
        <v>0</v>
      </c>
      <c r="BG12" s="39">
        <f t="shared" si="23"/>
        <v>-22.702702702702481</v>
      </c>
      <c r="BI12" s="22"/>
      <c r="BJ12" s="22"/>
      <c r="BK12" s="23">
        <f t="shared" si="9"/>
        <v>0</v>
      </c>
      <c r="BL12" s="23">
        <f t="shared" si="10"/>
        <v>3700</v>
      </c>
      <c r="BM12" s="23">
        <f t="shared" si="11"/>
        <v>0</v>
      </c>
      <c r="BN12" s="13">
        <v>2</v>
      </c>
      <c r="BO12" s="39">
        <f t="shared" si="12"/>
        <v>11100</v>
      </c>
      <c r="BP12" s="39">
        <f t="shared" si="13"/>
        <v>-8137.2972972972975</v>
      </c>
      <c r="BQ12" s="40">
        <f t="shared" si="14"/>
        <v>-2.7465790914066779</v>
      </c>
      <c r="BS12" s="41">
        <f t="shared" si="15"/>
        <v>18060</v>
      </c>
      <c r="BT12" s="42">
        <f t="shared" si="16"/>
        <v>18037.297297297297</v>
      </c>
      <c r="CG12" s="43" t="s">
        <v>431</v>
      </c>
      <c r="CH12" s="43" t="s">
        <v>432</v>
      </c>
      <c r="CI12" s="43" t="s">
        <v>433</v>
      </c>
      <c r="CJ12" s="43" t="s">
        <v>434</v>
      </c>
      <c r="CK12" s="43" t="s">
        <v>261</v>
      </c>
      <c r="CL12" s="43" t="s">
        <v>435</v>
      </c>
      <c r="CM12" s="43" t="s">
        <v>410</v>
      </c>
      <c r="CN12" s="43" t="s">
        <v>411</v>
      </c>
      <c r="CO12" s="43" t="s">
        <v>263</v>
      </c>
      <c r="CP12" s="43" t="s">
        <v>436</v>
      </c>
      <c r="CQ12" s="43" t="s">
        <v>437</v>
      </c>
      <c r="CR12" s="43" t="s">
        <v>438</v>
      </c>
      <c r="CS12" s="43" t="s">
        <v>407</v>
      </c>
      <c r="CT12" s="44">
        <v>21000</v>
      </c>
      <c r="CU12" s="44">
        <v>9750</v>
      </c>
      <c r="CV12" s="44">
        <v>0</v>
      </c>
      <c r="CW12" s="43" t="s">
        <v>263</v>
      </c>
      <c r="CX12" s="43" t="s">
        <v>439</v>
      </c>
      <c r="CY12" s="43" t="s">
        <v>290</v>
      </c>
      <c r="CZ12" s="43" t="s">
        <v>263</v>
      </c>
      <c r="DA12" s="43" t="s">
        <v>263</v>
      </c>
      <c r="DB12" s="43" t="s">
        <v>295</v>
      </c>
      <c r="DC12" s="43" t="s">
        <v>272</v>
      </c>
      <c r="DD12" s="43" t="s">
        <v>263</v>
      </c>
      <c r="DE12" s="43" t="s">
        <v>440</v>
      </c>
      <c r="DF12" s="43" t="s">
        <v>274</v>
      </c>
      <c r="DG12" s="43" t="s">
        <v>263</v>
      </c>
      <c r="DH12" s="43" t="s">
        <v>274</v>
      </c>
      <c r="DI12" s="45">
        <v>0</v>
      </c>
      <c r="DJ12" s="43" t="s">
        <v>263</v>
      </c>
      <c r="DK12" s="43" t="s">
        <v>293</v>
      </c>
      <c r="DL12" s="43"/>
    </row>
    <row r="13" spans="1:148" ht="20.100000000000001" customHeight="1" x14ac:dyDescent="0.25">
      <c r="A13" s="29" t="s">
        <v>44</v>
      </c>
      <c r="B13" s="11" t="s">
        <v>45</v>
      </c>
      <c r="C13" s="12">
        <v>1826.42</v>
      </c>
      <c r="D13" s="12">
        <f t="shared" si="0"/>
        <v>1826.42</v>
      </c>
      <c r="E13" s="12">
        <v>554.59</v>
      </c>
      <c r="F13" s="12"/>
      <c r="G13" s="12">
        <v>1666.74</v>
      </c>
      <c r="H13" s="12">
        <v>42.75</v>
      </c>
      <c r="I13" s="32">
        <f t="shared" si="1"/>
        <v>506.10338071199396</v>
      </c>
      <c r="J13" s="11"/>
      <c r="K13" s="11"/>
      <c r="L13" s="31" t="s">
        <v>44</v>
      </c>
      <c r="M13" s="13" t="s">
        <v>45</v>
      </c>
      <c r="N13" s="33">
        <v>7000</v>
      </c>
      <c r="O13" s="33">
        <v>2500</v>
      </c>
      <c r="P13" s="73">
        <v>1666.74</v>
      </c>
      <c r="Q13" s="13">
        <f t="shared" si="17"/>
        <v>3083.4690000000001</v>
      </c>
      <c r="R13" s="74">
        <f t="shared" si="18"/>
        <v>159.68000000000006</v>
      </c>
      <c r="S13" s="74">
        <f t="shared" si="19"/>
        <v>23.952000000000009</v>
      </c>
      <c r="T13" s="74">
        <f t="shared" si="20"/>
        <v>4933.8410000000003</v>
      </c>
      <c r="V13" s="12">
        <v>1826.42</v>
      </c>
      <c r="W13" s="12">
        <f t="shared" si="21"/>
        <v>2066.1589999999997</v>
      </c>
      <c r="X13" s="76">
        <f t="shared" si="22"/>
        <v>0.29516557142857136</v>
      </c>
      <c r="Y13" s="73">
        <v>506.10338071199396</v>
      </c>
      <c r="Z13" s="14"/>
      <c r="AA13" s="34">
        <f>AB13/0.15</f>
        <v>0</v>
      </c>
      <c r="AB13" s="14"/>
      <c r="AC13" s="34">
        <f>V13+Z13+AB13</f>
        <v>1826.42</v>
      </c>
      <c r="AD13" s="34">
        <f>SUM(Y13:AB13)</f>
        <v>506.10338071199396</v>
      </c>
      <c r="AE13" s="19"/>
      <c r="AF13" s="36">
        <f>N13/O13</f>
        <v>2.8</v>
      </c>
      <c r="AG13" s="37">
        <f>AI13/V13</f>
        <v>3.8326343338334006</v>
      </c>
      <c r="AH13" s="38">
        <f>N13*V13/O13</f>
        <v>5113.9759999999997</v>
      </c>
      <c r="AI13" s="19">
        <v>7000</v>
      </c>
      <c r="AJ13" s="19"/>
      <c r="AK13" s="19">
        <v>0</v>
      </c>
      <c r="AL13" s="19">
        <v>1900</v>
      </c>
      <c r="AM13" s="19">
        <v>0</v>
      </c>
      <c r="AN13" s="19">
        <v>0</v>
      </c>
      <c r="AO13" s="39">
        <f>AI13-AH13</f>
        <v>1886.0240000000003</v>
      </c>
      <c r="AP13" s="31" t="s">
        <v>44</v>
      </c>
      <c r="AQ13" s="13" t="s">
        <v>45</v>
      </c>
      <c r="AR13" s="33">
        <v>7000</v>
      </c>
      <c r="AS13" s="33">
        <v>1272</v>
      </c>
      <c r="AT13" s="34">
        <f t="shared" si="2"/>
        <v>0</v>
      </c>
      <c r="AU13" s="14"/>
      <c r="AV13" s="34">
        <f t="shared" si="3"/>
        <v>0</v>
      </c>
      <c r="AW13" s="14"/>
      <c r="AX13" s="34">
        <f t="shared" si="4"/>
        <v>1272</v>
      </c>
      <c r="AY13" s="34">
        <f t="shared" si="5"/>
        <v>0</v>
      </c>
      <c r="AZ13" s="19">
        <v>1272</v>
      </c>
      <c r="BA13" s="36">
        <f t="shared" si="6"/>
        <v>5.5031446540880502</v>
      </c>
      <c r="BB13" s="37">
        <f t="shared" si="7"/>
        <v>5.5031446540880502</v>
      </c>
      <c r="BC13" s="38">
        <f t="shared" si="8"/>
        <v>7000</v>
      </c>
      <c r="BD13" s="19">
        <v>7000</v>
      </c>
      <c r="BE13" s="19">
        <v>0</v>
      </c>
      <c r="BF13" s="19">
        <v>0</v>
      </c>
      <c r="BG13" s="39">
        <f t="shared" si="23"/>
        <v>0</v>
      </c>
      <c r="BI13" s="22"/>
      <c r="BJ13" s="22"/>
      <c r="BK13" s="23">
        <f t="shared" si="9"/>
        <v>0</v>
      </c>
      <c r="BL13" s="23">
        <f t="shared" si="10"/>
        <v>1272</v>
      </c>
      <c r="BM13" s="23">
        <f t="shared" si="11"/>
        <v>0</v>
      </c>
      <c r="BN13" s="13">
        <v>2</v>
      </c>
      <c r="BO13" s="39">
        <f t="shared" si="12"/>
        <v>3816</v>
      </c>
      <c r="BP13" s="39">
        <f t="shared" si="13"/>
        <v>3184</v>
      </c>
      <c r="BQ13" s="40">
        <f t="shared" si="14"/>
        <v>0.45485714285714285</v>
      </c>
      <c r="BS13" s="41">
        <f t="shared" si="15"/>
        <v>0</v>
      </c>
      <c r="BT13" s="42">
        <f t="shared" si="16"/>
        <v>0</v>
      </c>
      <c r="CG13" s="43" t="s">
        <v>444</v>
      </c>
      <c r="CH13" s="43" t="s">
        <v>445</v>
      </c>
      <c r="CI13" s="43" t="s">
        <v>446</v>
      </c>
      <c r="CJ13" s="43" t="s">
        <v>447</v>
      </c>
      <c r="CK13" s="43" t="s">
        <v>373</v>
      </c>
      <c r="CL13" s="43" t="s">
        <v>448</v>
      </c>
      <c r="CM13" s="43" t="s">
        <v>449</v>
      </c>
      <c r="CN13" s="43" t="s">
        <v>263</v>
      </c>
      <c r="CO13" s="43" t="s">
        <v>450</v>
      </c>
      <c r="CP13" s="43" t="s">
        <v>448</v>
      </c>
      <c r="CQ13" s="43" t="s">
        <v>302</v>
      </c>
      <c r="CR13" s="43" t="s">
        <v>441</v>
      </c>
      <c r="CS13" s="43" t="s">
        <v>396</v>
      </c>
      <c r="CT13" s="44">
        <v>7000</v>
      </c>
      <c r="CU13" s="44">
        <v>1941</v>
      </c>
      <c r="CV13" s="44">
        <v>5059</v>
      </c>
      <c r="CW13" s="43" t="s">
        <v>451</v>
      </c>
      <c r="CX13" s="43" t="s">
        <v>452</v>
      </c>
      <c r="CY13" s="43" t="s">
        <v>285</v>
      </c>
      <c r="CZ13" s="43" t="s">
        <v>290</v>
      </c>
      <c r="DA13" s="43" t="s">
        <v>263</v>
      </c>
      <c r="DB13" s="43" t="s">
        <v>263</v>
      </c>
      <c r="DC13" s="43" t="s">
        <v>263</v>
      </c>
      <c r="DD13" s="43" t="s">
        <v>263</v>
      </c>
      <c r="DE13" s="43" t="s">
        <v>453</v>
      </c>
      <c r="DF13" s="43" t="s">
        <v>389</v>
      </c>
      <c r="DG13" s="43" t="s">
        <v>263</v>
      </c>
      <c r="DH13" s="43" t="s">
        <v>274</v>
      </c>
      <c r="DI13" s="45">
        <v>0</v>
      </c>
      <c r="DJ13" s="43" t="s">
        <v>263</v>
      </c>
      <c r="DK13" s="43" t="s">
        <v>281</v>
      </c>
      <c r="DL13" s="43"/>
    </row>
    <row r="14" spans="1:148" ht="20.100000000000001" customHeight="1" x14ac:dyDescent="0.25">
      <c r="A14" s="29" t="s">
        <v>119</v>
      </c>
      <c r="B14" s="11" t="s">
        <v>120</v>
      </c>
      <c r="C14" s="12">
        <v>574.13</v>
      </c>
      <c r="D14" s="12">
        <f t="shared" si="0"/>
        <v>574.13</v>
      </c>
      <c r="E14" s="12">
        <v>9.77</v>
      </c>
      <c r="F14" s="12"/>
      <c r="G14" s="12">
        <v>529.83000000000004</v>
      </c>
      <c r="H14" s="12">
        <v>15.75</v>
      </c>
      <c r="I14" s="32">
        <f t="shared" si="1"/>
        <v>9.0161446013968973</v>
      </c>
      <c r="J14" s="11"/>
      <c r="K14" s="11"/>
      <c r="P14" s="72">
        <v>529.83000000000004</v>
      </c>
      <c r="Q14" s="13">
        <f t="shared" si="17"/>
        <v>980.18550000000016</v>
      </c>
      <c r="R14" s="74">
        <f t="shared" si="18"/>
        <v>44.299999999999955</v>
      </c>
      <c r="S14" s="74">
        <f t="shared" si="19"/>
        <v>6.6449999999999934</v>
      </c>
      <c r="T14" s="74">
        <f t="shared" si="20"/>
        <v>1560.9605000000001</v>
      </c>
      <c r="V14" s="12">
        <v>574.13</v>
      </c>
      <c r="W14" s="12">
        <f t="shared" si="21"/>
        <v>689.03949999999986</v>
      </c>
      <c r="X14" s="76">
        <f t="shared" si="22"/>
        <v>0.30623977777777772</v>
      </c>
      <c r="Y14" s="72">
        <v>9.0161446013968973</v>
      </c>
      <c r="AI14" s="13">
        <v>2250</v>
      </c>
      <c r="AM14" s="19">
        <v>0</v>
      </c>
      <c r="AN14" s="19">
        <v>0</v>
      </c>
      <c r="AP14" s="31" t="s">
        <v>119</v>
      </c>
      <c r="AQ14" s="13" t="s">
        <v>120</v>
      </c>
      <c r="AR14" s="33">
        <v>7496</v>
      </c>
      <c r="AS14" s="55">
        <v>1880</v>
      </c>
      <c r="AT14" s="34">
        <f t="shared" si="2"/>
        <v>0</v>
      </c>
      <c r="AU14" s="35"/>
      <c r="AV14" s="34">
        <f t="shared" si="3"/>
        <v>0</v>
      </c>
      <c r="AW14" s="14"/>
      <c r="AX14" s="34">
        <f t="shared" si="4"/>
        <v>1880</v>
      </c>
      <c r="AY14" s="34">
        <f t="shared" si="5"/>
        <v>0</v>
      </c>
      <c r="AZ14" s="19">
        <v>564</v>
      </c>
      <c r="BA14" s="36">
        <f t="shared" si="6"/>
        <v>3.9872340425531916</v>
      </c>
      <c r="BB14" s="37">
        <f t="shared" si="7"/>
        <v>3.9893617021276597</v>
      </c>
      <c r="BC14" s="38">
        <f t="shared" si="8"/>
        <v>2248.8000000000002</v>
      </c>
      <c r="BD14" s="19">
        <v>2250</v>
      </c>
      <c r="BE14" s="19">
        <v>0</v>
      </c>
      <c r="BF14" s="19">
        <v>0</v>
      </c>
      <c r="BG14" s="39">
        <f t="shared" si="23"/>
        <v>1.1999999999998181</v>
      </c>
      <c r="BI14" s="22"/>
      <c r="BJ14" s="22"/>
      <c r="BK14" s="23">
        <f t="shared" si="9"/>
        <v>0</v>
      </c>
      <c r="BL14" s="23">
        <f t="shared" si="10"/>
        <v>1880</v>
      </c>
      <c r="BM14" s="23">
        <f t="shared" si="11"/>
        <v>0</v>
      </c>
      <c r="BN14" s="13">
        <v>2</v>
      </c>
      <c r="BO14" s="39">
        <f t="shared" si="12"/>
        <v>5640</v>
      </c>
      <c r="BP14" s="39">
        <f t="shared" si="13"/>
        <v>-3391.2</v>
      </c>
      <c r="BQ14" s="40">
        <f t="shared" si="14"/>
        <v>-1.5080042689434363</v>
      </c>
      <c r="BS14" s="41">
        <f t="shared" si="15"/>
        <v>5246</v>
      </c>
      <c r="BT14" s="42">
        <f t="shared" si="16"/>
        <v>5247.2</v>
      </c>
      <c r="CG14" s="43" t="s">
        <v>455</v>
      </c>
      <c r="CH14" s="43" t="s">
        <v>456</v>
      </c>
      <c r="CI14" s="43" t="s">
        <v>457</v>
      </c>
      <c r="CJ14" s="43" t="s">
        <v>458</v>
      </c>
      <c r="CK14" s="43" t="s">
        <v>261</v>
      </c>
      <c r="CL14" s="43" t="s">
        <v>459</v>
      </c>
      <c r="CM14" s="43" t="s">
        <v>263</v>
      </c>
      <c r="CN14" s="43" t="s">
        <v>263</v>
      </c>
      <c r="CO14" s="43" t="s">
        <v>460</v>
      </c>
      <c r="CP14" s="43" t="s">
        <v>461</v>
      </c>
      <c r="CQ14" s="43" t="s">
        <v>462</v>
      </c>
      <c r="CR14" s="43" t="s">
        <v>463</v>
      </c>
      <c r="CS14" s="43" t="s">
        <v>396</v>
      </c>
      <c r="CT14" s="44">
        <v>7496</v>
      </c>
      <c r="CU14" s="44">
        <v>0</v>
      </c>
      <c r="CV14" s="44">
        <v>1937.92</v>
      </c>
      <c r="CW14" s="43" t="s">
        <v>263</v>
      </c>
      <c r="CX14" s="43" t="s">
        <v>464</v>
      </c>
      <c r="CY14" s="43" t="s">
        <v>270</v>
      </c>
      <c r="CZ14" s="43" t="s">
        <v>263</v>
      </c>
      <c r="DA14" s="43" t="s">
        <v>263</v>
      </c>
      <c r="DB14" s="43" t="s">
        <v>286</v>
      </c>
      <c r="DC14" s="43" t="s">
        <v>272</v>
      </c>
      <c r="DD14" s="43" t="s">
        <v>263</v>
      </c>
      <c r="DE14" s="43" t="s">
        <v>465</v>
      </c>
      <c r="DF14" s="43" t="s">
        <v>263</v>
      </c>
      <c r="DG14" s="43" t="s">
        <v>274</v>
      </c>
      <c r="DH14" s="43" t="s">
        <v>263</v>
      </c>
      <c r="DI14" s="45">
        <v>0</v>
      </c>
      <c r="DJ14" s="43" t="s">
        <v>263</v>
      </c>
      <c r="DK14" s="43" t="s">
        <v>341</v>
      </c>
      <c r="DL14" s="43" t="s">
        <v>1222</v>
      </c>
      <c r="DM14" s="46" t="s">
        <v>119</v>
      </c>
      <c r="DN14" s="47" t="s">
        <v>120</v>
      </c>
      <c r="DO14" s="48">
        <v>7496</v>
      </c>
      <c r="DP14" s="48">
        <v>1880</v>
      </c>
      <c r="DQ14" s="49">
        <f>DR14/1.25</f>
        <v>0</v>
      </c>
      <c r="DR14" s="48"/>
      <c r="DS14" s="49">
        <f>DT14/0.15</f>
        <v>0</v>
      </c>
      <c r="DT14" s="47"/>
      <c r="DU14" s="49">
        <f>DP14+DR14+DT14</f>
        <v>1880</v>
      </c>
      <c r="DV14" s="49">
        <f>SUM(DQ14:DT14)</f>
        <v>0</v>
      </c>
      <c r="DW14" s="21">
        <v>574</v>
      </c>
      <c r="DX14" s="21">
        <f>DW14-D14</f>
        <v>-0.12999999999999545</v>
      </c>
      <c r="DY14" s="50">
        <f>DO14/DP14</f>
        <v>3.9872340425531916</v>
      </c>
      <c r="DZ14" s="50">
        <f>EB14/DW14</f>
        <v>3.9198606271777003</v>
      </c>
      <c r="EA14" s="51">
        <f>DO14*DW14/DP14</f>
        <v>2288.6723404255317</v>
      </c>
      <c r="EB14" s="21">
        <v>2250</v>
      </c>
      <c r="EC14" s="21">
        <v>0</v>
      </c>
      <c r="ED14" s="21">
        <v>0</v>
      </c>
      <c r="EE14" s="52">
        <f>EB14-EA14</f>
        <v>-38.672340425531729</v>
      </c>
      <c r="EF14" s="47"/>
      <c r="EG14" s="47"/>
      <c r="EH14" s="47"/>
      <c r="EI14" s="47">
        <f>DT14/0.15</f>
        <v>0</v>
      </c>
      <c r="EJ14" s="47">
        <f>DP14-EI14</f>
        <v>1880</v>
      </c>
      <c r="EK14" s="47">
        <f>DR14/EJ14</f>
        <v>0</v>
      </c>
      <c r="EL14" s="47">
        <v>2</v>
      </c>
      <c r="EM14" s="52">
        <f>EI14*1.15+EJ14*(1+EL14)</f>
        <v>5640</v>
      </c>
      <c r="EN14" s="52">
        <f>EA14-EM14</f>
        <v>-3351.3276595744683</v>
      </c>
      <c r="EO14" s="53">
        <f>EN14/EA14</f>
        <v>-1.4643108147806592</v>
      </c>
      <c r="EP14" s="47"/>
      <c r="EQ14" s="54">
        <f>DO14-EB14</f>
        <v>5246</v>
      </c>
      <c r="ER14" s="52">
        <f>EE14+EQ14</f>
        <v>5207.3276595744683</v>
      </c>
    </row>
    <row r="15" spans="1:148" ht="20.100000000000001" customHeight="1" x14ac:dyDescent="0.25">
      <c r="A15" s="29" t="s">
        <v>46</v>
      </c>
      <c r="B15" s="11" t="s">
        <v>47</v>
      </c>
      <c r="C15" s="12">
        <v>18363.37</v>
      </c>
      <c r="D15" s="12">
        <f t="shared" si="0"/>
        <v>18363.37</v>
      </c>
      <c r="E15" s="12">
        <v>2997.04</v>
      </c>
      <c r="F15" s="12"/>
      <c r="G15" s="12">
        <v>6078.45</v>
      </c>
      <c r="H15" s="12">
        <v>189</v>
      </c>
      <c r="I15" s="32">
        <f t="shared" si="1"/>
        <v>992.04872460773811</v>
      </c>
      <c r="J15" s="11"/>
      <c r="K15" s="11"/>
      <c r="L15" s="31" t="s">
        <v>46</v>
      </c>
      <c r="M15" s="13" t="s">
        <v>47</v>
      </c>
      <c r="N15" s="33">
        <v>40000</v>
      </c>
      <c r="O15" s="33">
        <v>19250</v>
      </c>
      <c r="P15" s="73">
        <v>6078.45</v>
      </c>
      <c r="Q15" s="13">
        <f t="shared" si="17"/>
        <v>11245.1325</v>
      </c>
      <c r="R15" s="74">
        <f t="shared" si="18"/>
        <v>12284.919999999998</v>
      </c>
      <c r="S15" s="74">
        <f t="shared" si="19"/>
        <v>1842.7379999999996</v>
      </c>
      <c r="T15" s="74">
        <f t="shared" si="20"/>
        <v>31451.2405</v>
      </c>
      <c r="V15" s="12">
        <v>18363.37</v>
      </c>
      <c r="W15" s="12">
        <f t="shared" si="21"/>
        <v>6661.7595000000001</v>
      </c>
      <c r="X15" s="76">
        <f t="shared" si="22"/>
        <v>0.17478969118148663</v>
      </c>
      <c r="Y15" s="73">
        <v>992.04872460773811</v>
      </c>
      <c r="Z15" s="35"/>
      <c r="AA15" s="34">
        <f>AB15/0.15</f>
        <v>0</v>
      </c>
      <c r="AB15" s="14"/>
      <c r="AC15" s="34">
        <f>V15+Z15+AB15</f>
        <v>18363.37</v>
      </c>
      <c r="AD15" s="34">
        <f>SUM(Y15:AB15)</f>
        <v>992.04872460773811</v>
      </c>
      <c r="AE15" s="19"/>
      <c r="AF15" s="36">
        <f>N15/O15</f>
        <v>2.0779220779220777</v>
      </c>
      <c r="AG15" s="37">
        <f>AI15/V15</f>
        <v>2.0754905009265729</v>
      </c>
      <c r="AH15" s="38">
        <f>N15*V15/O15</f>
        <v>38157.651948051949</v>
      </c>
      <c r="AI15" s="19">
        <v>38113</v>
      </c>
      <c r="AJ15" s="19"/>
      <c r="AK15" s="19">
        <v>0</v>
      </c>
      <c r="AL15" s="19">
        <v>0</v>
      </c>
      <c r="AM15" s="19">
        <v>0</v>
      </c>
      <c r="AN15" s="19">
        <v>300</v>
      </c>
      <c r="AO15" s="39">
        <f>AI15-AH15</f>
        <v>-44.651948051949148</v>
      </c>
      <c r="AP15" s="31" t="s">
        <v>46</v>
      </c>
      <c r="AQ15" s="13" t="s">
        <v>47</v>
      </c>
      <c r="AR15" s="33">
        <v>32000</v>
      </c>
      <c r="AS15" s="33">
        <v>15800</v>
      </c>
      <c r="AT15" s="34">
        <f t="shared" si="2"/>
        <v>0</v>
      </c>
      <c r="AU15" s="35"/>
      <c r="AV15" s="34">
        <f t="shared" si="3"/>
        <v>0</v>
      </c>
      <c r="AW15" s="14"/>
      <c r="AX15" s="34">
        <f t="shared" si="4"/>
        <v>15800</v>
      </c>
      <c r="AY15" s="34">
        <f t="shared" si="5"/>
        <v>0</v>
      </c>
      <c r="AZ15" s="19">
        <v>15366</v>
      </c>
      <c r="BA15" s="36">
        <f t="shared" si="6"/>
        <v>2.0253164556962027</v>
      </c>
      <c r="BB15" s="37">
        <f t="shared" si="7"/>
        <v>2.046010672914226</v>
      </c>
      <c r="BC15" s="38">
        <f t="shared" si="8"/>
        <v>31121.01265822785</v>
      </c>
      <c r="BD15" s="19">
        <v>31439</v>
      </c>
      <c r="BE15" s="19">
        <v>0</v>
      </c>
      <c r="BF15" s="19">
        <v>300</v>
      </c>
      <c r="BG15" s="39">
        <f t="shared" si="23"/>
        <v>317.9873417721501</v>
      </c>
      <c r="BI15" s="22"/>
      <c r="BJ15" s="22"/>
      <c r="BK15" s="23">
        <f t="shared" si="9"/>
        <v>0</v>
      </c>
      <c r="BL15" s="23">
        <f t="shared" si="10"/>
        <v>15800</v>
      </c>
      <c r="BM15" s="23">
        <f t="shared" si="11"/>
        <v>0</v>
      </c>
      <c r="BN15" s="13">
        <v>2</v>
      </c>
      <c r="BO15" s="39">
        <f t="shared" si="12"/>
        <v>47400</v>
      </c>
      <c r="BP15" s="39">
        <f t="shared" si="13"/>
        <v>-16278.98734177215</v>
      </c>
      <c r="BQ15" s="40">
        <f t="shared" si="14"/>
        <v>-0.52308668488871524</v>
      </c>
      <c r="BS15" s="41">
        <f t="shared" si="15"/>
        <v>561</v>
      </c>
      <c r="BT15" s="42">
        <f t="shared" si="16"/>
        <v>878.9873417721501</v>
      </c>
      <c r="CG15" s="43" t="s">
        <v>469</v>
      </c>
      <c r="CH15" s="43" t="s">
        <v>470</v>
      </c>
      <c r="CI15" s="43" t="s">
        <v>471</v>
      </c>
      <c r="CJ15" s="43" t="s">
        <v>47</v>
      </c>
      <c r="CK15" s="43" t="s">
        <v>373</v>
      </c>
      <c r="CL15" s="43" t="s">
        <v>304</v>
      </c>
      <c r="CM15" s="43" t="s">
        <v>282</v>
      </c>
      <c r="CN15" s="43" t="s">
        <v>325</v>
      </c>
      <c r="CO15" s="43" t="s">
        <v>263</v>
      </c>
      <c r="CP15" s="43" t="s">
        <v>283</v>
      </c>
      <c r="CQ15" s="43" t="s">
        <v>472</v>
      </c>
      <c r="CR15" s="43" t="s">
        <v>473</v>
      </c>
      <c r="CS15" s="43" t="s">
        <v>396</v>
      </c>
      <c r="CT15" s="44">
        <v>20187</v>
      </c>
      <c r="CU15" s="44">
        <v>12434</v>
      </c>
      <c r="CV15" s="44">
        <v>7753</v>
      </c>
      <c r="CW15" s="43" t="s">
        <v>474</v>
      </c>
      <c r="CX15" s="43" t="s">
        <v>475</v>
      </c>
      <c r="CY15" s="43" t="s">
        <v>270</v>
      </c>
      <c r="CZ15" s="43" t="s">
        <v>454</v>
      </c>
      <c r="DA15" s="43" t="s">
        <v>263</v>
      </c>
      <c r="DB15" s="43" t="s">
        <v>338</v>
      </c>
      <c r="DC15" s="43" t="s">
        <v>272</v>
      </c>
      <c r="DD15" s="43" t="s">
        <v>263</v>
      </c>
      <c r="DE15" s="43" t="s">
        <v>476</v>
      </c>
      <c r="DF15" s="43" t="s">
        <v>389</v>
      </c>
      <c r="DG15" s="43" t="s">
        <v>274</v>
      </c>
      <c r="DH15" s="43" t="s">
        <v>389</v>
      </c>
      <c r="DI15" s="45">
        <v>0</v>
      </c>
      <c r="DJ15" s="43" t="s">
        <v>263</v>
      </c>
      <c r="DK15" s="43" t="s">
        <v>281</v>
      </c>
      <c r="DL15" s="43"/>
    </row>
    <row r="16" spans="1:148" ht="20.100000000000001" customHeight="1" x14ac:dyDescent="0.25">
      <c r="A16" s="29" t="s">
        <v>121</v>
      </c>
      <c r="B16" s="11" t="s">
        <v>122</v>
      </c>
      <c r="C16" s="12">
        <v>5631.85</v>
      </c>
      <c r="D16" s="12">
        <f t="shared" si="0"/>
        <v>5631.85</v>
      </c>
      <c r="E16" s="12">
        <v>1420.83</v>
      </c>
      <c r="F16" s="12"/>
      <c r="G16" s="12">
        <v>3123.62</v>
      </c>
      <c r="H16" s="12">
        <v>114.25</v>
      </c>
      <c r="I16" s="32">
        <f t="shared" si="1"/>
        <v>788.04176329270115</v>
      </c>
      <c r="J16" s="11"/>
      <c r="K16" s="11"/>
      <c r="P16" s="72">
        <v>3123.62</v>
      </c>
      <c r="Q16" s="13">
        <f t="shared" si="17"/>
        <v>5778.6970000000001</v>
      </c>
      <c r="R16" s="74">
        <f t="shared" si="18"/>
        <v>2508.2300000000005</v>
      </c>
      <c r="S16" s="74">
        <f t="shared" si="19"/>
        <v>376.23450000000008</v>
      </c>
      <c r="T16" s="74">
        <f t="shared" si="20"/>
        <v>11786.781499999999</v>
      </c>
      <c r="V16" s="12">
        <v>5631.85</v>
      </c>
      <c r="W16" s="12">
        <f t="shared" si="21"/>
        <v>3549.2185000000009</v>
      </c>
      <c r="X16" s="76">
        <f t="shared" si="22"/>
        <v>0.23143052295253005</v>
      </c>
      <c r="Y16" s="72">
        <v>788.04176329270115</v>
      </c>
      <c r="AI16" s="13">
        <v>15336</v>
      </c>
      <c r="AM16" s="19">
        <v>0</v>
      </c>
      <c r="AN16" s="19">
        <v>0</v>
      </c>
      <c r="AP16" s="31" t="s">
        <v>121</v>
      </c>
      <c r="AQ16" s="13" t="s">
        <v>122</v>
      </c>
      <c r="AR16" s="33">
        <v>15337</v>
      </c>
      <c r="AS16" s="55">
        <v>6300</v>
      </c>
      <c r="AT16" s="34">
        <f t="shared" si="2"/>
        <v>0</v>
      </c>
      <c r="AU16" s="35"/>
      <c r="AV16" s="34">
        <f t="shared" si="3"/>
        <v>0</v>
      </c>
      <c r="AW16" s="35"/>
      <c r="AX16" s="34">
        <f t="shared" si="4"/>
        <v>6300</v>
      </c>
      <c r="AY16" s="34">
        <f t="shared" si="5"/>
        <v>0</v>
      </c>
      <c r="AZ16" s="19">
        <v>4211</v>
      </c>
      <c r="BA16" s="36">
        <f t="shared" si="6"/>
        <v>2.4344444444444444</v>
      </c>
      <c r="BB16" s="37">
        <f t="shared" si="7"/>
        <v>2.4312514842080266</v>
      </c>
      <c r="BC16" s="38">
        <f t="shared" si="8"/>
        <v>10251.445555555556</v>
      </c>
      <c r="BD16" s="19">
        <v>10238</v>
      </c>
      <c r="BE16" s="19">
        <v>0</v>
      </c>
      <c r="BF16" s="19">
        <v>0</v>
      </c>
      <c r="BG16" s="39">
        <f t="shared" si="23"/>
        <v>-13.445555555555984</v>
      </c>
      <c r="BI16" s="22"/>
      <c r="BJ16" s="22"/>
      <c r="BK16" s="23">
        <f t="shared" si="9"/>
        <v>0</v>
      </c>
      <c r="BL16" s="23">
        <f t="shared" si="10"/>
        <v>6300</v>
      </c>
      <c r="BM16" s="23">
        <f t="shared" si="11"/>
        <v>0</v>
      </c>
      <c r="BN16" s="13">
        <v>2</v>
      </c>
      <c r="BO16" s="39">
        <f t="shared" si="12"/>
        <v>18900</v>
      </c>
      <c r="BP16" s="39">
        <f t="shared" si="13"/>
        <v>-8648.554444444444</v>
      </c>
      <c r="BQ16" s="40">
        <f t="shared" si="14"/>
        <v>-0.8436424304821617</v>
      </c>
      <c r="BS16" s="41">
        <f t="shared" si="15"/>
        <v>5099</v>
      </c>
      <c r="BT16" s="42">
        <f t="shared" si="16"/>
        <v>5085.554444444444</v>
      </c>
      <c r="CG16" s="43" t="s">
        <v>477</v>
      </c>
      <c r="CH16" s="43" t="s">
        <v>478</v>
      </c>
      <c r="CI16" s="43" t="s">
        <v>479</v>
      </c>
      <c r="CJ16" s="43" t="s">
        <v>122</v>
      </c>
      <c r="CK16" s="43" t="s">
        <v>261</v>
      </c>
      <c r="CL16" s="43" t="s">
        <v>480</v>
      </c>
      <c r="CM16" s="43" t="s">
        <v>481</v>
      </c>
      <c r="CN16" s="43" t="s">
        <v>263</v>
      </c>
      <c r="CO16" s="43" t="s">
        <v>428</v>
      </c>
      <c r="CP16" s="43" t="s">
        <v>482</v>
      </c>
      <c r="CQ16" s="43" t="s">
        <v>483</v>
      </c>
      <c r="CR16" s="43" t="s">
        <v>442</v>
      </c>
      <c r="CS16" s="43" t="s">
        <v>484</v>
      </c>
      <c r="CT16" s="44">
        <v>14586</v>
      </c>
      <c r="CU16" s="44">
        <v>0</v>
      </c>
      <c r="CV16" s="44">
        <v>0</v>
      </c>
      <c r="CW16" s="43" t="s">
        <v>263</v>
      </c>
      <c r="CX16" s="43" t="s">
        <v>485</v>
      </c>
      <c r="CY16" s="43" t="s">
        <v>290</v>
      </c>
      <c r="CZ16" s="43" t="s">
        <v>270</v>
      </c>
      <c r="DA16" s="43" t="s">
        <v>263</v>
      </c>
      <c r="DB16" s="43" t="s">
        <v>279</v>
      </c>
      <c r="DC16" s="43" t="s">
        <v>280</v>
      </c>
      <c r="DD16" s="43" t="s">
        <v>263</v>
      </c>
      <c r="DE16" s="43" t="s">
        <v>263</v>
      </c>
      <c r="DF16" s="43" t="s">
        <v>274</v>
      </c>
      <c r="DG16" s="43" t="s">
        <v>263</v>
      </c>
      <c r="DH16" s="43" t="s">
        <v>263</v>
      </c>
      <c r="DI16" s="45">
        <v>0</v>
      </c>
      <c r="DJ16" s="43" t="s">
        <v>263</v>
      </c>
      <c r="DK16" s="43" t="s">
        <v>281</v>
      </c>
      <c r="DL16" s="43" t="s">
        <v>1222</v>
      </c>
      <c r="DM16" s="46" t="s">
        <v>121</v>
      </c>
      <c r="DN16" s="47" t="s">
        <v>122</v>
      </c>
      <c r="DO16" s="48">
        <v>15337</v>
      </c>
      <c r="DP16" s="48">
        <v>5700</v>
      </c>
      <c r="DQ16" s="49">
        <f t="shared" ref="DQ16:DQ21" si="24">DR16/1.25</f>
        <v>0</v>
      </c>
      <c r="DR16" s="48"/>
      <c r="DS16" s="49">
        <f t="shared" ref="DS16:DS21" si="25">DT16/0.15</f>
        <v>0</v>
      </c>
      <c r="DT16" s="48"/>
      <c r="DU16" s="49">
        <f t="shared" ref="DU16:DU21" si="26">DP16+DR16+DT16</f>
        <v>5700</v>
      </c>
      <c r="DV16" s="49">
        <f t="shared" ref="DV16:DV21" si="27">SUM(DQ16:DT16)</f>
        <v>0</v>
      </c>
      <c r="DW16" s="21">
        <v>5632</v>
      </c>
      <c r="DX16" s="21">
        <f t="shared" ref="DX16:DX21" si="28">DW16-D16</f>
        <v>0.1499999999996362</v>
      </c>
      <c r="DY16" s="50">
        <f t="shared" ref="DY16:DY21" si="29">DO16/DP16</f>
        <v>2.690701754385965</v>
      </c>
      <c r="DZ16" s="50">
        <f t="shared" ref="DZ16:DZ21" si="30">EB16/DW16</f>
        <v>2.7230113636363638</v>
      </c>
      <c r="EA16" s="51">
        <f t="shared" ref="EA16:EA21" si="31">DO16*DW16/DP16</f>
        <v>15154.032280701755</v>
      </c>
      <c r="EB16" s="21">
        <v>15336</v>
      </c>
      <c r="EC16" s="21">
        <v>0</v>
      </c>
      <c r="ED16" s="21">
        <v>200</v>
      </c>
      <c r="EE16" s="52">
        <f t="shared" ref="EE16:EE21" si="32">EB16-EA16</f>
        <v>181.96771929824536</v>
      </c>
      <c r="EF16" s="47"/>
      <c r="EG16" s="21"/>
      <c r="EH16" s="52"/>
      <c r="EI16" s="47">
        <f t="shared" ref="EI16:EI21" si="33">DT16/0.15</f>
        <v>0</v>
      </c>
      <c r="EJ16" s="47">
        <f t="shared" ref="EJ16:EJ21" si="34">DP16-EI16</f>
        <v>5700</v>
      </c>
      <c r="EK16" s="47">
        <f t="shared" ref="EK16:EK21" si="35">DR16/EJ16</f>
        <v>0</v>
      </c>
      <c r="EL16" s="47">
        <v>2</v>
      </c>
      <c r="EM16" s="52">
        <f t="shared" ref="EM16:EM21" si="36">EI16*1.15+EJ16*(1+EL16)</f>
        <v>17100</v>
      </c>
      <c r="EN16" s="52">
        <f t="shared" ref="EN16:EN21" si="37">EA16-EM16</f>
        <v>-1945.9677192982454</v>
      </c>
      <c r="EO16" s="53">
        <f t="shared" ref="EO16:EO21" si="38">EN16/EA16</f>
        <v>-0.12841253623145452</v>
      </c>
      <c r="EP16" s="47"/>
      <c r="EQ16" s="54">
        <f t="shared" ref="EQ16:EQ21" si="39">DO16-EB16</f>
        <v>1</v>
      </c>
      <c r="ER16" s="52">
        <f t="shared" ref="ER16:ER21" si="40">EE16+EQ16</f>
        <v>182.96771929824536</v>
      </c>
    </row>
    <row r="17" spans="1:148" ht="20.100000000000001" customHeight="1" x14ac:dyDescent="0.25">
      <c r="A17" s="58" t="s">
        <v>123</v>
      </c>
      <c r="B17" s="11" t="s">
        <v>124</v>
      </c>
      <c r="C17" s="12">
        <v>70102.86</v>
      </c>
      <c r="D17" s="12">
        <f t="shared" si="0"/>
        <v>70102.86</v>
      </c>
      <c r="E17" s="12">
        <v>26353.78</v>
      </c>
      <c r="F17" s="12"/>
      <c r="G17" s="12">
        <v>5843.13</v>
      </c>
      <c r="H17" s="12">
        <v>192.5</v>
      </c>
      <c r="I17" s="32">
        <f t="shared" si="1"/>
        <v>2196.6088477902326</v>
      </c>
      <c r="J17" s="11"/>
      <c r="K17" s="11"/>
      <c r="P17" s="72">
        <v>5843.13</v>
      </c>
      <c r="Q17" s="13">
        <f t="shared" si="17"/>
        <v>10809.790500000001</v>
      </c>
      <c r="R17" s="74">
        <f t="shared" si="18"/>
        <v>64259.73</v>
      </c>
      <c r="S17" s="74">
        <f t="shared" si="19"/>
        <v>9638.9595000000008</v>
      </c>
      <c r="T17" s="74">
        <f t="shared" si="20"/>
        <v>90551.61</v>
      </c>
      <c r="V17" s="12">
        <v>70102.86</v>
      </c>
      <c r="W17" s="12">
        <f t="shared" si="21"/>
        <v>821.38999999999942</v>
      </c>
      <c r="X17" s="76">
        <f t="shared" si="22"/>
        <v>8.9894170050233597E-3</v>
      </c>
      <c r="Y17" s="72">
        <v>2196.6088477902326</v>
      </c>
      <c r="AI17" s="13">
        <v>91373</v>
      </c>
      <c r="AM17" s="19">
        <v>400</v>
      </c>
      <c r="AN17" s="19">
        <v>0</v>
      </c>
      <c r="AP17" s="31" t="s">
        <v>123</v>
      </c>
      <c r="AQ17" s="13" t="s">
        <v>124</v>
      </c>
      <c r="AR17" s="33">
        <v>55000</v>
      </c>
      <c r="AS17" s="33">
        <v>44500</v>
      </c>
      <c r="AT17" s="34">
        <f t="shared" si="2"/>
        <v>0</v>
      </c>
      <c r="AU17" s="35"/>
      <c r="AV17" s="34">
        <f t="shared" si="3"/>
        <v>0</v>
      </c>
      <c r="AW17" s="14"/>
      <c r="AX17" s="34">
        <f t="shared" si="4"/>
        <v>44500</v>
      </c>
      <c r="AY17" s="34">
        <f t="shared" si="5"/>
        <v>0</v>
      </c>
      <c r="AZ17" s="19">
        <v>43749</v>
      </c>
      <c r="BA17" s="36">
        <f t="shared" si="6"/>
        <v>1.2359550561797752</v>
      </c>
      <c r="BB17" s="37">
        <f t="shared" si="7"/>
        <v>1.2265880362979724</v>
      </c>
      <c r="BC17" s="38">
        <f t="shared" si="8"/>
        <v>54071.79775280899</v>
      </c>
      <c r="BD17" s="19">
        <v>53662</v>
      </c>
      <c r="BE17" s="19">
        <v>400</v>
      </c>
      <c r="BF17" s="19">
        <v>0</v>
      </c>
      <c r="BG17" s="39">
        <f t="shared" si="23"/>
        <v>-409.79775280899048</v>
      </c>
      <c r="BI17" s="56"/>
      <c r="BJ17" s="57"/>
      <c r="BK17" s="23">
        <f t="shared" si="9"/>
        <v>0</v>
      </c>
      <c r="BL17" s="23">
        <f t="shared" si="10"/>
        <v>44500</v>
      </c>
      <c r="BM17" s="23">
        <f t="shared" si="11"/>
        <v>0</v>
      </c>
      <c r="BN17" s="13">
        <v>2</v>
      </c>
      <c r="BO17" s="39">
        <f t="shared" si="12"/>
        <v>133500</v>
      </c>
      <c r="BP17" s="39">
        <f t="shared" si="13"/>
        <v>-79428.202247191017</v>
      </c>
      <c r="BQ17" s="40">
        <f t="shared" si="14"/>
        <v>-1.4689395497871121</v>
      </c>
      <c r="BS17" s="41">
        <f t="shared" si="15"/>
        <v>1338</v>
      </c>
      <c r="BT17" s="42">
        <f t="shared" si="16"/>
        <v>928.20224719100952</v>
      </c>
      <c r="CG17" s="43" t="s">
        <v>486</v>
      </c>
      <c r="CH17" s="43" t="s">
        <v>487</v>
      </c>
      <c r="CI17" s="43" t="s">
        <v>488</v>
      </c>
      <c r="CJ17" s="43" t="s">
        <v>489</v>
      </c>
      <c r="CK17" s="43" t="s">
        <v>261</v>
      </c>
      <c r="CL17" s="43" t="s">
        <v>490</v>
      </c>
      <c r="CM17" s="43" t="s">
        <v>425</v>
      </c>
      <c r="CN17" s="43" t="s">
        <v>263</v>
      </c>
      <c r="CO17" s="43" t="s">
        <v>491</v>
      </c>
      <c r="CP17" s="43" t="s">
        <v>426</v>
      </c>
      <c r="CQ17" s="43" t="s">
        <v>492</v>
      </c>
      <c r="CR17" s="43" t="s">
        <v>442</v>
      </c>
      <c r="CS17" s="43" t="s">
        <v>493</v>
      </c>
      <c r="CT17" s="44">
        <v>3406</v>
      </c>
      <c r="CU17" s="44">
        <v>1973</v>
      </c>
      <c r="CV17" s="44">
        <v>0</v>
      </c>
      <c r="CW17" s="43" t="s">
        <v>263</v>
      </c>
      <c r="CX17" s="43" t="s">
        <v>494</v>
      </c>
      <c r="CY17" s="43" t="s">
        <v>284</v>
      </c>
      <c r="CZ17" s="43" t="s">
        <v>290</v>
      </c>
      <c r="DA17" s="43" t="s">
        <v>263</v>
      </c>
      <c r="DB17" s="43" t="s">
        <v>286</v>
      </c>
      <c r="DC17" s="43" t="s">
        <v>272</v>
      </c>
      <c r="DD17" s="43" t="s">
        <v>263</v>
      </c>
      <c r="DE17" s="43" t="s">
        <v>495</v>
      </c>
      <c r="DF17" s="43" t="s">
        <v>263</v>
      </c>
      <c r="DG17" s="43" t="s">
        <v>274</v>
      </c>
      <c r="DH17" s="43" t="s">
        <v>263</v>
      </c>
      <c r="DI17" s="45">
        <v>0</v>
      </c>
      <c r="DJ17" s="43" t="s">
        <v>263</v>
      </c>
      <c r="DK17" s="43" t="s">
        <v>281</v>
      </c>
      <c r="DL17" s="43" t="s">
        <v>1222</v>
      </c>
      <c r="DM17" s="46" t="s">
        <v>123</v>
      </c>
      <c r="DN17" s="47" t="s">
        <v>124</v>
      </c>
      <c r="DO17" s="48">
        <v>92500</v>
      </c>
      <c r="DP17" s="48">
        <v>70500</v>
      </c>
      <c r="DQ17" s="49">
        <f t="shared" si="24"/>
        <v>0</v>
      </c>
      <c r="DR17" s="48"/>
      <c r="DS17" s="49">
        <f t="shared" si="25"/>
        <v>0</v>
      </c>
      <c r="DT17" s="47"/>
      <c r="DU17" s="49">
        <f t="shared" si="26"/>
        <v>70500</v>
      </c>
      <c r="DV17" s="49">
        <f t="shared" si="27"/>
        <v>0</v>
      </c>
      <c r="DW17" s="48">
        <v>70103</v>
      </c>
      <c r="DX17" s="21">
        <f t="shared" si="28"/>
        <v>0.13999999999941792</v>
      </c>
      <c r="DY17" s="50">
        <f t="shared" si="29"/>
        <v>1.3120567375886525</v>
      </c>
      <c r="DZ17" s="50">
        <f t="shared" si="30"/>
        <v>1.3034106956906266</v>
      </c>
      <c r="EA17" s="51">
        <f t="shared" si="31"/>
        <v>91979.113475177306</v>
      </c>
      <c r="EB17" s="59">
        <v>91373</v>
      </c>
      <c r="EC17" s="59">
        <v>600</v>
      </c>
      <c r="ED17" s="59">
        <v>0</v>
      </c>
      <c r="EE17" s="52">
        <f t="shared" si="32"/>
        <v>-606.1134751773061</v>
      </c>
      <c r="EF17" s="47"/>
      <c r="EG17" s="21">
        <v>2800</v>
      </c>
      <c r="EH17" s="52"/>
      <c r="EI17" s="47">
        <f t="shared" si="33"/>
        <v>0</v>
      </c>
      <c r="EJ17" s="47">
        <f t="shared" si="34"/>
        <v>70500</v>
      </c>
      <c r="EK17" s="47">
        <f t="shared" si="35"/>
        <v>0</v>
      </c>
      <c r="EL17" s="47">
        <v>2</v>
      </c>
      <c r="EM17" s="52">
        <f t="shared" si="36"/>
        <v>211500</v>
      </c>
      <c r="EN17" s="52">
        <f t="shared" si="37"/>
        <v>-119520.88652482269</v>
      </c>
      <c r="EO17" s="53">
        <f t="shared" si="38"/>
        <v>-1.2994350783461093</v>
      </c>
      <c r="EP17" s="47"/>
      <c r="EQ17" s="54">
        <f t="shared" si="39"/>
        <v>1127</v>
      </c>
      <c r="ER17" s="52">
        <f t="shared" si="40"/>
        <v>520.8865248226939</v>
      </c>
    </row>
    <row r="18" spans="1:148" ht="20.100000000000001" customHeight="1" x14ac:dyDescent="0.25">
      <c r="A18" s="29" t="s">
        <v>125</v>
      </c>
      <c r="B18" s="11" t="s">
        <v>126</v>
      </c>
      <c r="C18" s="12">
        <v>1022.6</v>
      </c>
      <c r="D18" s="12">
        <f t="shared" si="0"/>
        <v>1022.6</v>
      </c>
      <c r="E18" s="12">
        <v>61.59</v>
      </c>
      <c r="F18" s="12"/>
      <c r="G18" s="12">
        <v>902.71</v>
      </c>
      <c r="H18" s="12">
        <v>31</v>
      </c>
      <c r="I18" s="32">
        <f t="shared" si="1"/>
        <v>54.369165753960502</v>
      </c>
      <c r="J18" s="11"/>
      <c r="K18" s="11"/>
      <c r="P18" s="72">
        <v>902.71</v>
      </c>
      <c r="Q18" s="13">
        <f t="shared" si="17"/>
        <v>1670.0135000000002</v>
      </c>
      <c r="R18" s="74">
        <f t="shared" si="18"/>
        <v>119.88999999999999</v>
      </c>
      <c r="S18" s="74">
        <f t="shared" si="19"/>
        <v>17.983499999999996</v>
      </c>
      <c r="T18" s="74">
        <f t="shared" si="20"/>
        <v>2710.5969999999998</v>
      </c>
      <c r="V18" s="12">
        <v>1022.6</v>
      </c>
      <c r="W18" s="12">
        <f t="shared" si="21"/>
        <v>-319.59699999999975</v>
      </c>
      <c r="X18" s="76">
        <f t="shared" si="22"/>
        <v>-0.13366666666666657</v>
      </c>
      <c r="Y18" s="72">
        <v>54.369165753960502</v>
      </c>
      <c r="AI18" s="13">
        <v>2391</v>
      </c>
      <c r="AM18" s="19">
        <v>0</v>
      </c>
      <c r="AN18" s="19">
        <v>0</v>
      </c>
      <c r="AP18" s="31" t="s">
        <v>125</v>
      </c>
      <c r="AQ18" s="13" t="s">
        <v>126</v>
      </c>
      <c r="AR18" s="33">
        <v>2391</v>
      </c>
      <c r="AS18" s="13">
        <v>900</v>
      </c>
      <c r="AT18" s="34">
        <f t="shared" si="2"/>
        <v>0</v>
      </c>
      <c r="AU18" s="14"/>
      <c r="AV18" s="34">
        <f t="shared" si="3"/>
        <v>0</v>
      </c>
      <c r="AW18" s="14"/>
      <c r="AX18" s="34">
        <f t="shared" si="4"/>
        <v>900</v>
      </c>
      <c r="AY18" s="34">
        <f t="shared" si="5"/>
        <v>0</v>
      </c>
      <c r="AZ18" s="19">
        <v>961</v>
      </c>
      <c r="BA18" s="36">
        <f t="shared" si="6"/>
        <v>2.6566666666666667</v>
      </c>
      <c r="BB18" s="37">
        <f t="shared" si="7"/>
        <v>2.4880332986472427</v>
      </c>
      <c r="BC18" s="38">
        <f t="shared" si="8"/>
        <v>2553.0566666666668</v>
      </c>
      <c r="BD18" s="19">
        <v>2391</v>
      </c>
      <c r="BE18" s="19">
        <v>0</v>
      </c>
      <c r="BF18" s="19">
        <v>0</v>
      </c>
      <c r="BG18" s="39">
        <f t="shared" si="23"/>
        <v>-162.05666666666684</v>
      </c>
      <c r="BI18" s="56"/>
      <c r="BJ18" s="57"/>
      <c r="BK18" s="23">
        <f t="shared" si="9"/>
        <v>0</v>
      </c>
      <c r="BL18" s="23">
        <f t="shared" si="10"/>
        <v>900</v>
      </c>
      <c r="BM18" s="23">
        <f t="shared" si="11"/>
        <v>0</v>
      </c>
      <c r="BN18" s="13">
        <v>2</v>
      </c>
      <c r="BO18" s="39">
        <f t="shared" si="12"/>
        <v>2700</v>
      </c>
      <c r="BP18" s="39">
        <f t="shared" si="13"/>
        <v>-146.94333333333316</v>
      </c>
      <c r="BQ18" s="40">
        <f t="shared" si="14"/>
        <v>-5.7555844823916881E-2</v>
      </c>
      <c r="BS18" s="41">
        <f t="shared" si="15"/>
        <v>0</v>
      </c>
      <c r="BT18" s="42">
        <f t="shared" si="16"/>
        <v>-162.05666666666684</v>
      </c>
      <c r="CG18" s="43" t="s">
        <v>498</v>
      </c>
      <c r="CH18" s="43" t="s">
        <v>499</v>
      </c>
      <c r="CI18" s="43" t="s">
        <v>500</v>
      </c>
      <c r="CJ18" s="43" t="s">
        <v>501</v>
      </c>
      <c r="CK18" s="43" t="s">
        <v>261</v>
      </c>
      <c r="CL18" s="43" t="s">
        <v>502</v>
      </c>
      <c r="CM18" s="43" t="s">
        <v>263</v>
      </c>
      <c r="CN18" s="43" t="s">
        <v>263</v>
      </c>
      <c r="CO18" s="43" t="s">
        <v>503</v>
      </c>
      <c r="CP18" s="43" t="s">
        <v>504</v>
      </c>
      <c r="CQ18" s="43" t="s">
        <v>505</v>
      </c>
      <c r="CR18" s="43" t="s">
        <v>506</v>
      </c>
      <c r="CS18" s="43" t="s">
        <v>497</v>
      </c>
      <c r="CT18" s="44">
        <v>2391</v>
      </c>
      <c r="CU18" s="44">
        <v>900</v>
      </c>
      <c r="CV18" s="44">
        <v>0</v>
      </c>
      <c r="CW18" s="43" t="s">
        <v>263</v>
      </c>
      <c r="CX18" s="43" t="s">
        <v>507</v>
      </c>
      <c r="CY18" s="43" t="s">
        <v>270</v>
      </c>
      <c r="CZ18" s="43" t="s">
        <v>290</v>
      </c>
      <c r="DA18" s="43" t="s">
        <v>263</v>
      </c>
      <c r="DB18" s="43" t="s">
        <v>279</v>
      </c>
      <c r="DC18" s="43" t="s">
        <v>280</v>
      </c>
      <c r="DD18" s="43" t="s">
        <v>263</v>
      </c>
      <c r="DE18" s="43" t="s">
        <v>508</v>
      </c>
      <c r="DF18" s="43" t="s">
        <v>274</v>
      </c>
      <c r="DG18" s="43" t="s">
        <v>263</v>
      </c>
      <c r="DH18" s="43" t="s">
        <v>263</v>
      </c>
      <c r="DI18" s="45">
        <v>0</v>
      </c>
      <c r="DJ18" s="43" t="s">
        <v>263</v>
      </c>
      <c r="DK18" s="43" t="s">
        <v>281</v>
      </c>
      <c r="DL18" s="43" t="s">
        <v>1222</v>
      </c>
      <c r="DM18" s="46" t="s">
        <v>125</v>
      </c>
      <c r="DN18" s="47" t="s">
        <v>126</v>
      </c>
      <c r="DO18" s="48">
        <v>2391</v>
      </c>
      <c r="DP18" s="47">
        <v>900</v>
      </c>
      <c r="DQ18" s="49">
        <f t="shared" si="24"/>
        <v>0</v>
      </c>
      <c r="DR18" s="48"/>
      <c r="DS18" s="49">
        <f t="shared" si="25"/>
        <v>0</v>
      </c>
      <c r="DT18" s="48"/>
      <c r="DU18" s="49">
        <f t="shared" si="26"/>
        <v>900</v>
      </c>
      <c r="DV18" s="49">
        <f t="shared" si="27"/>
        <v>0</v>
      </c>
      <c r="DW18" s="21">
        <v>1023</v>
      </c>
      <c r="DX18" s="21">
        <f t="shared" si="28"/>
        <v>0.39999999999997726</v>
      </c>
      <c r="DY18" s="50">
        <f t="shared" si="29"/>
        <v>2.6566666666666667</v>
      </c>
      <c r="DZ18" s="50">
        <f t="shared" si="30"/>
        <v>2.3372434017595309</v>
      </c>
      <c r="EA18" s="51">
        <f t="shared" si="31"/>
        <v>2717.77</v>
      </c>
      <c r="EB18" s="21">
        <v>2391</v>
      </c>
      <c r="EC18" s="21">
        <v>0</v>
      </c>
      <c r="ED18" s="21">
        <v>0</v>
      </c>
      <c r="EE18" s="52">
        <f t="shared" si="32"/>
        <v>-326.77</v>
      </c>
      <c r="EF18" s="47"/>
      <c r="EG18" s="47"/>
      <c r="EH18" s="47"/>
      <c r="EI18" s="47">
        <f t="shared" si="33"/>
        <v>0</v>
      </c>
      <c r="EJ18" s="47">
        <f t="shared" si="34"/>
        <v>900</v>
      </c>
      <c r="EK18" s="47">
        <f t="shared" si="35"/>
        <v>0</v>
      </c>
      <c r="EL18" s="47">
        <v>2</v>
      </c>
      <c r="EM18" s="52">
        <f t="shared" si="36"/>
        <v>2700</v>
      </c>
      <c r="EN18" s="52">
        <f t="shared" si="37"/>
        <v>17.769999999999982</v>
      </c>
      <c r="EO18" s="53">
        <f t="shared" si="38"/>
        <v>6.5384488017749777E-3</v>
      </c>
      <c r="EP18" s="47"/>
      <c r="EQ18" s="54">
        <f t="shared" si="39"/>
        <v>0</v>
      </c>
      <c r="ER18" s="52">
        <f t="shared" si="40"/>
        <v>-326.77</v>
      </c>
    </row>
    <row r="19" spans="1:148" ht="20.100000000000001" customHeight="1" x14ac:dyDescent="0.25">
      <c r="A19" s="29" t="s">
        <v>48</v>
      </c>
      <c r="B19" s="11" t="s">
        <v>49</v>
      </c>
      <c r="C19" s="12">
        <v>4958.7299999999996</v>
      </c>
      <c r="D19" s="12">
        <f t="shared" si="0"/>
        <v>4958.7299999999996</v>
      </c>
      <c r="E19" s="12">
        <v>88.63</v>
      </c>
      <c r="F19" s="12"/>
      <c r="G19" s="12">
        <v>2918.71</v>
      </c>
      <c r="H19" s="12">
        <v>97.5</v>
      </c>
      <c r="I19" s="32">
        <f t="shared" si="1"/>
        <v>52.167645203509778</v>
      </c>
      <c r="J19" s="11"/>
      <c r="K19" s="11"/>
      <c r="P19" s="72">
        <v>2918.71</v>
      </c>
      <c r="Q19" s="13">
        <f t="shared" si="17"/>
        <v>5399.6135000000004</v>
      </c>
      <c r="R19" s="74">
        <f t="shared" si="18"/>
        <v>2040.0199999999995</v>
      </c>
      <c r="S19" s="74">
        <f t="shared" si="19"/>
        <v>306.00299999999993</v>
      </c>
      <c r="T19" s="74">
        <f t="shared" si="20"/>
        <v>10664.3465</v>
      </c>
      <c r="V19" s="12">
        <v>4958.7299999999996</v>
      </c>
      <c r="W19" s="12">
        <f t="shared" si="21"/>
        <v>2195.6535000000003</v>
      </c>
      <c r="X19" s="76">
        <f t="shared" si="22"/>
        <v>0.17073510886469676</v>
      </c>
      <c r="Y19" s="72">
        <v>52.167645203509778</v>
      </c>
      <c r="AI19" s="13">
        <v>12860</v>
      </c>
      <c r="AM19" s="19">
        <v>0</v>
      </c>
      <c r="AN19" s="19">
        <v>200</v>
      </c>
      <c r="AP19" s="31" t="s">
        <v>48</v>
      </c>
      <c r="AQ19" s="13" t="s">
        <v>49</v>
      </c>
      <c r="AR19" s="33">
        <v>12860</v>
      </c>
      <c r="AS19" s="33">
        <v>5847</v>
      </c>
      <c r="AT19" s="34">
        <f t="shared" si="2"/>
        <v>0</v>
      </c>
      <c r="AU19" s="14"/>
      <c r="AV19" s="34">
        <f t="shared" si="3"/>
        <v>0</v>
      </c>
      <c r="AW19" s="14"/>
      <c r="AX19" s="34">
        <f t="shared" si="4"/>
        <v>5847</v>
      </c>
      <c r="AY19" s="34">
        <f t="shared" si="5"/>
        <v>0</v>
      </c>
      <c r="AZ19" s="19">
        <v>4870</v>
      </c>
      <c r="BA19" s="36">
        <f t="shared" si="6"/>
        <v>2.1994185052163502</v>
      </c>
      <c r="BB19" s="37">
        <f t="shared" si="7"/>
        <v>2.2445585215605748</v>
      </c>
      <c r="BC19" s="38">
        <f t="shared" si="8"/>
        <v>10711.168120403625</v>
      </c>
      <c r="BD19" s="19">
        <v>10931</v>
      </c>
      <c r="BE19" s="19">
        <v>0</v>
      </c>
      <c r="BF19" s="19">
        <v>200</v>
      </c>
      <c r="BG19" s="39">
        <f t="shared" si="23"/>
        <v>219.83187959637507</v>
      </c>
      <c r="BI19" s="22"/>
      <c r="BJ19" s="22"/>
      <c r="BK19" s="23">
        <f t="shared" si="9"/>
        <v>0</v>
      </c>
      <c r="BL19" s="23">
        <f t="shared" si="10"/>
        <v>5847</v>
      </c>
      <c r="BM19" s="23">
        <f t="shared" si="11"/>
        <v>0</v>
      </c>
      <c r="BN19" s="13">
        <v>2</v>
      </c>
      <c r="BO19" s="39">
        <f t="shared" si="12"/>
        <v>17541</v>
      </c>
      <c r="BP19" s="39">
        <f t="shared" si="13"/>
        <v>-6829.8318795963751</v>
      </c>
      <c r="BQ19" s="40">
        <f t="shared" si="14"/>
        <v>-0.6376365119866132</v>
      </c>
      <c r="BS19" s="41">
        <f t="shared" si="15"/>
        <v>1929</v>
      </c>
      <c r="BT19" s="42">
        <f t="shared" si="16"/>
        <v>2148.8318795963751</v>
      </c>
      <c r="CG19" s="43" t="s">
        <v>510</v>
      </c>
      <c r="CH19" s="43" t="s">
        <v>511</v>
      </c>
      <c r="CI19" s="43" t="s">
        <v>512</v>
      </c>
      <c r="CJ19" s="43" t="s">
        <v>513</v>
      </c>
      <c r="CK19" s="43" t="s">
        <v>276</v>
      </c>
      <c r="CL19" s="43" t="s">
        <v>514</v>
      </c>
      <c r="CM19" s="43" t="s">
        <v>515</v>
      </c>
      <c r="CN19" s="43" t="s">
        <v>263</v>
      </c>
      <c r="CO19" s="43" t="s">
        <v>263</v>
      </c>
      <c r="CP19" s="43" t="s">
        <v>516</v>
      </c>
      <c r="CQ19" s="43" t="s">
        <v>517</v>
      </c>
      <c r="CR19" s="43" t="s">
        <v>518</v>
      </c>
      <c r="CS19" s="43" t="s">
        <v>496</v>
      </c>
      <c r="CT19" s="44">
        <v>12860</v>
      </c>
      <c r="CU19" s="44">
        <v>5846.91</v>
      </c>
      <c r="CV19" s="44">
        <v>0</v>
      </c>
      <c r="CW19" s="43" t="s">
        <v>263</v>
      </c>
      <c r="CX19" s="43" t="s">
        <v>519</v>
      </c>
      <c r="CY19" s="43" t="s">
        <v>339</v>
      </c>
      <c r="CZ19" s="43" t="s">
        <v>270</v>
      </c>
      <c r="DA19" s="43" t="s">
        <v>263</v>
      </c>
      <c r="DB19" s="43" t="s">
        <v>279</v>
      </c>
      <c r="DC19" s="43" t="s">
        <v>280</v>
      </c>
      <c r="DD19" s="43" t="s">
        <v>297</v>
      </c>
      <c r="DE19" s="43" t="s">
        <v>520</v>
      </c>
      <c r="DF19" s="43" t="s">
        <v>274</v>
      </c>
      <c r="DG19" s="43" t="s">
        <v>263</v>
      </c>
      <c r="DH19" s="43" t="s">
        <v>263</v>
      </c>
      <c r="DI19" s="45">
        <v>0</v>
      </c>
      <c r="DJ19" s="43" t="s">
        <v>263</v>
      </c>
      <c r="DK19" s="43" t="s">
        <v>281</v>
      </c>
      <c r="DL19" s="43" t="s">
        <v>1222</v>
      </c>
      <c r="DM19" s="46" t="s">
        <v>48</v>
      </c>
      <c r="DN19" s="47" t="s">
        <v>49</v>
      </c>
      <c r="DO19" s="48">
        <v>12860</v>
      </c>
      <c r="DP19" s="48">
        <v>5300</v>
      </c>
      <c r="DQ19" s="49">
        <f t="shared" si="24"/>
        <v>0</v>
      </c>
      <c r="DR19" s="48"/>
      <c r="DS19" s="49">
        <f t="shared" si="25"/>
        <v>0</v>
      </c>
      <c r="DT19" s="47"/>
      <c r="DU19" s="49">
        <f t="shared" si="26"/>
        <v>5300</v>
      </c>
      <c r="DV19" s="49">
        <f t="shared" si="27"/>
        <v>0</v>
      </c>
      <c r="DW19" s="21">
        <v>4959</v>
      </c>
      <c r="DX19" s="21">
        <f t="shared" si="28"/>
        <v>0.27000000000043656</v>
      </c>
      <c r="DY19" s="50">
        <f t="shared" si="29"/>
        <v>2.4264150943396228</v>
      </c>
      <c r="DZ19" s="50">
        <f t="shared" si="30"/>
        <v>2.5932647711232102</v>
      </c>
      <c r="EA19" s="51">
        <f t="shared" si="31"/>
        <v>12032.592452830189</v>
      </c>
      <c r="EB19" s="21">
        <v>12860</v>
      </c>
      <c r="EC19" s="21">
        <v>0</v>
      </c>
      <c r="ED19" s="21">
        <v>800</v>
      </c>
      <c r="EE19" s="52">
        <f t="shared" si="32"/>
        <v>827.40754716981064</v>
      </c>
      <c r="EF19" s="47"/>
      <c r="EG19" s="21">
        <v>2800</v>
      </c>
      <c r="EH19" s="52"/>
      <c r="EI19" s="47">
        <f t="shared" si="33"/>
        <v>0</v>
      </c>
      <c r="EJ19" s="47">
        <f t="shared" si="34"/>
        <v>5300</v>
      </c>
      <c r="EK19" s="47">
        <f t="shared" si="35"/>
        <v>0</v>
      </c>
      <c r="EL19" s="47">
        <v>2</v>
      </c>
      <c r="EM19" s="52">
        <f t="shared" si="36"/>
        <v>15900</v>
      </c>
      <c r="EN19" s="52">
        <f t="shared" si="37"/>
        <v>-3867.4075471698106</v>
      </c>
      <c r="EO19" s="53">
        <f t="shared" si="38"/>
        <v>-0.32141099786523197</v>
      </c>
      <c r="EP19" s="47"/>
      <c r="EQ19" s="54">
        <f t="shared" si="39"/>
        <v>0</v>
      </c>
      <c r="ER19" s="52">
        <f t="shared" si="40"/>
        <v>827.40754716981064</v>
      </c>
    </row>
    <row r="20" spans="1:148" ht="20.100000000000001" customHeight="1" x14ac:dyDescent="0.25">
      <c r="A20" s="29" t="s">
        <v>127</v>
      </c>
      <c r="B20" s="11" t="s">
        <v>128</v>
      </c>
      <c r="C20" s="12">
        <v>4573.1499999999996</v>
      </c>
      <c r="D20" s="12">
        <f t="shared" si="0"/>
        <v>4573.1499999999996</v>
      </c>
      <c r="E20" s="12">
        <v>118.34</v>
      </c>
      <c r="F20" s="12"/>
      <c r="G20" s="12">
        <v>2100.71</v>
      </c>
      <c r="H20" s="12">
        <v>74.25</v>
      </c>
      <c r="I20" s="32">
        <f t="shared" si="1"/>
        <v>54.360347113040255</v>
      </c>
      <c r="J20" s="11"/>
      <c r="K20" s="11"/>
      <c r="P20" s="72">
        <v>2100.71</v>
      </c>
      <c r="Q20" s="13">
        <f t="shared" si="17"/>
        <v>3886.3135000000002</v>
      </c>
      <c r="R20" s="74">
        <f t="shared" si="18"/>
        <v>2472.4399999999996</v>
      </c>
      <c r="S20" s="74">
        <f t="shared" si="19"/>
        <v>370.86599999999993</v>
      </c>
      <c r="T20" s="74">
        <f t="shared" si="20"/>
        <v>8830.3294999999998</v>
      </c>
      <c r="V20" s="12">
        <v>4573.1499999999996</v>
      </c>
      <c r="W20" s="12">
        <f t="shared" si="21"/>
        <v>383.67050000000017</v>
      </c>
      <c r="X20" s="76">
        <f t="shared" si="22"/>
        <v>4.163995007597137E-2</v>
      </c>
      <c r="Y20" s="72">
        <v>54.360347113040255</v>
      </c>
      <c r="AI20" s="13">
        <v>9214</v>
      </c>
      <c r="AM20" s="19">
        <v>0</v>
      </c>
      <c r="AN20" s="19">
        <v>0</v>
      </c>
      <c r="AP20" s="31" t="s">
        <v>127</v>
      </c>
      <c r="AQ20" s="13" t="s">
        <v>128</v>
      </c>
      <c r="AR20" s="55">
        <v>8830</v>
      </c>
      <c r="AS20" s="55">
        <v>4450</v>
      </c>
      <c r="AT20" s="34">
        <f t="shared" si="2"/>
        <v>0</v>
      </c>
      <c r="AU20" s="14"/>
      <c r="AV20" s="34">
        <f t="shared" si="3"/>
        <v>0</v>
      </c>
      <c r="AW20" s="14"/>
      <c r="AX20" s="34">
        <f t="shared" si="4"/>
        <v>4450</v>
      </c>
      <c r="AY20" s="34">
        <f t="shared" si="5"/>
        <v>0</v>
      </c>
      <c r="AZ20" s="19">
        <v>4455</v>
      </c>
      <c r="BA20" s="36">
        <f t="shared" si="6"/>
        <v>1.9842696629213483</v>
      </c>
      <c r="BB20" s="37">
        <f t="shared" si="7"/>
        <v>1.9820426487093155</v>
      </c>
      <c r="BC20" s="38">
        <f t="shared" si="8"/>
        <v>8839.9213483146068</v>
      </c>
      <c r="BD20" s="19">
        <v>8830</v>
      </c>
      <c r="BE20" s="19">
        <v>0</v>
      </c>
      <c r="BF20" s="19">
        <v>0</v>
      </c>
      <c r="BG20" s="39">
        <f t="shared" si="23"/>
        <v>-9.9213483146068029</v>
      </c>
      <c r="BI20" s="22"/>
      <c r="BJ20" s="22"/>
      <c r="BK20" s="23">
        <f t="shared" si="9"/>
        <v>0</v>
      </c>
      <c r="BL20" s="23">
        <f t="shared" si="10"/>
        <v>4450</v>
      </c>
      <c r="BM20" s="23">
        <f t="shared" si="11"/>
        <v>0</v>
      </c>
      <c r="BN20" s="13">
        <v>2</v>
      </c>
      <c r="BO20" s="39">
        <f t="shared" si="12"/>
        <v>13350</v>
      </c>
      <c r="BP20" s="39">
        <f t="shared" si="13"/>
        <v>-4510.0786516853932</v>
      </c>
      <c r="BQ20" s="40">
        <f t="shared" si="14"/>
        <v>-0.51019443205173665</v>
      </c>
      <c r="BS20" s="41">
        <f t="shared" si="15"/>
        <v>0</v>
      </c>
      <c r="BT20" s="42">
        <f t="shared" si="16"/>
        <v>-9.9213483146068029</v>
      </c>
      <c r="CG20" s="43" t="s">
        <v>521</v>
      </c>
      <c r="CH20" s="43" t="s">
        <v>522</v>
      </c>
      <c r="CI20" s="43" t="s">
        <v>523</v>
      </c>
      <c r="CJ20" s="43" t="s">
        <v>524</v>
      </c>
      <c r="CK20" s="43" t="s">
        <v>261</v>
      </c>
      <c r="CL20" s="43" t="s">
        <v>525</v>
      </c>
      <c r="CM20" s="43" t="s">
        <v>526</v>
      </c>
      <c r="CN20" s="43" t="s">
        <v>263</v>
      </c>
      <c r="CO20" s="43" t="s">
        <v>527</v>
      </c>
      <c r="CP20" s="43" t="s">
        <v>528</v>
      </c>
      <c r="CQ20" s="43" t="s">
        <v>529</v>
      </c>
      <c r="CR20" s="43" t="s">
        <v>530</v>
      </c>
      <c r="CS20" s="43" t="s">
        <v>531</v>
      </c>
      <c r="CT20" s="44">
        <v>7504</v>
      </c>
      <c r="CU20" s="44">
        <v>3741</v>
      </c>
      <c r="CV20" s="44">
        <v>0</v>
      </c>
      <c r="CW20" s="43" t="s">
        <v>263</v>
      </c>
      <c r="CX20" s="43" t="s">
        <v>532</v>
      </c>
      <c r="CY20" s="43" t="s">
        <v>290</v>
      </c>
      <c r="CZ20" s="43" t="s">
        <v>270</v>
      </c>
      <c r="DA20" s="43" t="s">
        <v>263</v>
      </c>
      <c r="DB20" s="43" t="s">
        <v>263</v>
      </c>
      <c r="DC20" s="43" t="s">
        <v>263</v>
      </c>
      <c r="DD20" s="43" t="s">
        <v>272</v>
      </c>
      <c r="DE20" s="43" t="s">
        <v>533</v>
      </c>
      <c r="DF20" s="43" t="s">
        <v>274</v>
      </c>
      <c r="DG20" s="43" t="s">
        <v>263</v>
      </c>
      <c r="DH20" s="43" t="s">
        <v>263</v>
      </c>
      <c r="DI20" s="45">
        <v>0</v>
      </c>
      <c r="DJ20" s="43" t="s">
        <v>263</v>
      </c>
      <c r="DK20" s="43" t="s">
        <v>281</v>
      </c>
      <c r="DL20" s="43" t="s">
        <v>1222</v>
      </c>
      <c r="DM20" s="46" t="s">
        <v>127</v>
      </c>
      <c r="DN20" s="47" t="s">
        <v>128</v>
      </c>
      <c r="DO20" s="48">
        <v>9214</v>
      </c>
      <c r="DP20" s="48">
        <v>4600</v>
      </c>
      <c r="DQ20" s="49">
        <f t="shared" si="24"/>
        <v>0</v>
      </c>
      <c r="DR20" s="48"/>
      <c r="DS20" s="49">
        <f t="shared" si="25"/>
        <v>0</v>
      </c>
      <c r="DT20" s="47"/>
      <c r="DU20" s="49">
        <f t="shared" si="26"/>
        <v>4600</v>
      </c>
      <c r="DV20" s="49">
        <f t="shared" si="27"/>
        <v>0</v>
      </c>
      <c r="DW20" s="21">
        <v>4573</v>
      </c>
      <c r="DX20" s="21">
        <f t="shared" si="28"/>
        <v>-0.1499999999996362</v>
      </c>
      <c r="DY20" s="50">
        <f t="shared" si="29"/>
        <v>2.0030434782608695</v>
      </c>
      <c r="DZ20" s="50">
        <f t="shared" si="30"/>
        <v>2.0148698884758365</v>
      </c>
      <c r="EA20" s="51">
        <f t="shared" si="31"/>
        <v>9159.9178260869558</v>
      </c>
      <c r="EB20" s="21">
        <v>9214</v>
      </c>
      <c r="EC20" s="21">
        <v>0</v>
      </c>
      <c r="ED20" s="21">
        <v>100</v>
      </c>
      <c r="EE20" s="52">
        <f t="shared" si="32"/>
        <v>54.082173913044244</v>
      </c>
      <c r="EF20" s="47"/>
      <c r="EG20" s="47"/>
      <c r="EH20" s="47"/>
      <c r="EI20" s="47">
        <f t="shared" si="33"/>
        <v>0</v>
      </c>
      <c r="EJ20" s="47">
        <f t="shared" si="34"/>
        <v>4600</v>
      </c>
      <c r="EK20" s="47">
        <f t="shared" si="35"/>
        <v>0</v>
      </c>
      <c r="EL20" s="47">
        <v>2</v>
      </c>
      <c r="EM20" s="52">
        <f t="shared" si="36"/>
        <v>13800</v>
      </c>
      <c r="EN20" s="52">
        <f t="shared" si="37"/>
        <v>-4640.0821739130442</v>
      </c>
      <c r="EO20" s="53">
        <f t="shared" si="38"/>
        <v>-0.50656373365035423</v>
      </c>
      <c r="EP20" s="47"/>
      <c r="EQ20" s="54">
        <f t="shared" si="39"/>
        <v>0</v>
      </c>
      <c r="ER20" s="52">
        <f t="shared" si="40"/>
        <v>54.082173913044244</v>
      </c>
    </row>
    <row r="21" spans="1:148" ht="20.100000000000001" customHeight="1" x14ac:dyDescent="0.25">
      <c r="A21" s="29" t="s">
        <v>129</v>
      </c>
      <c r="B21" s="11" t="s">
        <v>130</v>
      </c>
      <c r="C21" s="12">
        <v>6443.22</v>
      </c>
      <c r="D21" s="12">
        <f t="shared" si="0"/>
        <v>6443.22</v>
      </c>
      <c r="E21" s="12">
        <v>227.41</v>
      </c>
      <c r="F21" s="12"/>
      <c r="G21" s="12">
        <v>4152.99</v>
      </c>
      <c r="H21" s="12">
        <v>134.5</v>
      </c>
      <c r="I21" s="32">
        <f t="shared" si="1"/>
        <v>146.57755841023587</v>
      </c>
      <c r="J21" s="11"/>
      <c r="K21" s="11"/>
      <c r="P21" s="72">
        <v>4152.99</v>
      </c>
      <c r="Q21" s="13">
        <f t="shared" si="17"/>
        <v>7683.0315000000001</v>
      </c>
      <c r="R21" s="74">
        <f t="shared" si="18"/>
        <v>2290.2300000000005</v>
      </c>
      <c r="S21" s="74">
        <f t="shared" si="19"/>
        <v>343.53450000000004</v>
      </c>
      <c r="T21" s="74">
        <f t="shared" si="20"/>
        <v>14469.785999999998</v>
      </c>
      <c r="V21" s="12">
        <v>6443.22</v>
      </c>
      <c r="W21" s="12">
        <f t="shared" si="21"/>
        <v>-2697.7859999999982</v>
      </c>
      <c r="X21" s="76">
        <f t="shared" si="22"/>
        <v>-0.22916972477064204</v>
      </c>
      <c r="Y21" s="72">
        <v>146.57755841023587</v>
      </c>
      <c r="AI21" s="13">
        <v>11772</v>
      </c>
      <c r="AM21" s="19">
        <v>0</v>
      </c>
      <c r="AN21" s="19">
        <v>300</v>
      </c>
      <c r="AP21" s="31" t="s">
        <v>129</v>
      </c>
      <c r="AQ21" s="13" t="s">
        <v>130</v>
      </c>
      <c r="AR21" s="33">
        <v>13885</v>
      </c>
      <c r="AS21" s="55">
        <v>7550</v>
      </c>
      <c r="AT21" s="34">
        <f>AS21*AR22/AR21</f>
        <v>5437.5225063017642</v>
      </c>
      <c r="AU21" s="14"/>
      <c r="AV21" s="34">
        <f t="shared" si="3"/>
        <v>0</v>
      </c>
      <c r="AW21" s="14"/>
      <c r="AX21" s="34">
        <f t="shared" si="4"/>
        <v>7550</v>
      </c>
      <c r="AY21" s="34">
        <f t="shared" si="5"/>
        <v>5437.5225063017642</v>
      </c>
      <c r="AZ21" s="19">
        <v>6216</v>
      </c>
      <c r="BA21" s="36">
        <f t="shared" si="6"/>
        <v>1.8390728476821192</v>
      </c>
      <c r="BB21" s="37">
        <f t="shared" si="7"/>
        <v>1.8938223938223939</v>
      </c>
      <c r="BC21" s="38">
        <f t="shared" si="8"/>
        <v>11431.676821192053</v>
      </c>
      <c r="BD21" s="19">
        <v>11772</v>
      </c>
      <c r="BE21" s="19">
        <v>0</v>
      </c>
      <c r="BF21" s="19">
        <v>300</v>
      </c>
      <c r="BG21" s="39">
        <f t="shared" si="23"/>
        <v>340.32317880794653</v>
      </c>
      <c r="BI21" s="56"/>
      <c r="BJ21" s="57"/>
      <c r="BK21" s="23">
        <f t="shared" si="9"/>
        <v>0</v>
      </c>
      <c r="BL21" s="23">
        <f t="shared" si="10"/>
        <v>7550</v>
      </c>
      <c r="BM21" s="23">
        <f t="shared" si="11"/>
        <v>0</v>
      </c>
      <c r="BN21" s="13">
        <v>2</v>
      </c>
      <c r="BO21" s="39">
        <f t="shared" si="12"/>
        <v>22650</v>
      </c>
      <c r="BP21" s="39">
        <f t="shared" si="13"/>
        <v>-11218.323178807947</v>
      </c>
      <c r="BQ21" s="40">
        <f t="shared" si="14"/>
        <v>-0.98133662753756368</v>
      </c>
      <c r="BS21" s="41">
        <f t="shared" si="15"/>
        <v>2113</v>
      </c>
      <c r="BT21" s="42">
        <f t="shared" si="16"/>
        <v>2453.3231788079465</v>
      </c>
      <c r="CG21" s="43" t="s">
        <v>534</v>
      </c>
      <c r="CH21" s="43" t="s">
        <v>535</v>
      </c>
      <c r="CI21" s="43" t="s">
        <v>536</v>
      </c>
      <c r="CJ21" s="43" t="s">
        <v>537</v>
      </c>
      <c r="CK21" s="43" t="s">
        <v>261</v>
      </c>
      <c r="CL21" s="43" t="s">
        <v>538</v>
      </c>
      <c r="CM21" s="43" t="s">
        <v>263</v>
      </c>
      <c r="CN21" s="43" t="s">
        <v>263</v>
      </c>
      <c r="CO21" s="43" t="s">
        <v>539</v>
      </c>
      <c r="CP21" s="43" t="s">
        <v>540</v>
      </c>
      <c r="CQ21" s="43" t="s">
        <v>541</v>
      </c>
      <c r="CR21" s="43" t="s">
        <v>542</v>
      </c>
      <c r="CS21" s="43" t="s">
        <v>484</v>
      </c>
      <c r="CT21" s="44">
        <v>22102</v>
      </c>
      <c r="CU21" s="44">
        <v>8796</v>
      </c>
      <c r="CV21" s="44">
        <v>0</v>
      </c>
      <c r="CW21" s="43" t="s">
        <v>263</v>
      </c>
      <c r="CX21" s="43" t="s">
        <v>543</v>
      </c>
      <c r="CY21" s="43" t="s">
        <v>298</v>
      </c>
      <c r="CZ21" s="43" t="s">
        <v>299</v>
      </c>
      <c r="DA21" s="43" t="s">
        <v>263</v>
      </c>
      <c r="DB21" s="43" t="s">
        <v>263</v>
      </c>
      <c r="DC21" s="43" t="s">
        <v>263</v>
      </c>
      <c r="DD21" s="43" t="s">
        <v>263</v>
      </c>
      <c r="DE21" s="43" t="s">
        <v>544</v>
      </c>
      <c r="DF21" s="43" t="s">
        <v>389</v>
      </c>
      <c r="DG21" s="43" t="s">
        <v>274</v>
      </c>
      <c r="DH21" s="43" t="s">
        <v>274</v>
      </c>
      <c r="DI21" s="45">
        <v>0</v>
      </c>
      <c r="DJ21" s="43" t="s">
        <v>263</v>
      </c>
      <c r="DK21" s="43" t="s">
        <v>281</v>
      </c>
      <c r="DL21" s="43" t="s">
        <v>1222</v>
      </c>
      <c r="DM21" s="46" t="s">
        <v>129</v>
      </c>
      <c r="DN21" s="47" t="s">
        <v>130</v>
      </c>
      <c r="DO21" s="48">
        <v>13885</v>
      </c>
      <c r="DP21" s="48">
        <v>7550</v>
      </c>
      <c r="DQ21" s="49">
        <f t="shared" si="24"/>
        <v>0</v>
      </c>
      <c r="DR21" s="47"/>
      <c r="DS21" s="49">
        <f t="shared" si="25"/>
        <v>0</v>
      </c>
      <c r="DT21" s="47"/>
      <c r="DU21" s="49">
        <f t="shared" si="26"/>
        <v>7550</v>
      </c>
      <c r="DV21" s="49">
        <f t="shared" si="27"/>
        <v>0</v>
      </c>
      <c r="DW21" s="21">
        <v>6399</v>
      </c>
      <c r="DX21" s="21">
        <f t="shared" si="28"/>
        <v>-44.220000000000255</v>
      </c>
      <c r="DY21" s="50">
        <f t="shared" si="29"/>
        <v>1.8390728476821192</v>
      </c>
      <c r="DZ21" s="50">
        <f t="shared" si="30"/>
        <v>1.8396624472573839</v>
      </c>
      <c r="EA21" s="51">
        <f t="shared" si="31"/>
        <v>11768.227152317881</v>
      </c>
      <c r="EB21" s="21">
        <v>11772</v>
      </c>
      <c r="EC21" s="21">
        <v>0</v>
      </c>
      <c r="ED21" s="21">
        <v>0</v>
      </c>
      <c r="EE21" s="52">
        <f t="shared" si="32"/>
        <v>3.7728476821193908</v>
      </c>
      <c r="EF21" s="47"/>
      <c r="EG21" s="21"/>
      <c r="EH21" s="52"/>
      <c r="EI21" s="47">
        <f t="shared" si="33"/>
        <v>0</v>
      </c>
      <c r="EJ21" s="47">
        <f t="shared" si="34"/>
        <v>7550</v>
      </c>
      <c r="EK21" s="47">
        <f t="shared" si="35"/>
        <v>0</v>
      </c>
      <c r="EL21" s="47">
        <v>2</v>
      </c>
      <c r="EM21" s="52">
        <f t="shared" si="36"/>
        <v>22650</v>
      </c>
      <c r="EN21" s="52">
        <f t="shared" si="37"/>
        <v>-10881.772847682119</v>
      </c>
      <c r="EO21" s="53">
        <f t="shared" si="38"/>
        <v>-0.92467392979738972</v>
      </c>
      <c r="EP21" s="47"/>
      <c r="EQ21" s="54">
        <f t="shared" si="39"/>
        <v>2113</v>
      </c>
      <c r="ER21" s="52">
        <f t="shared" si="40"/>
        <v>2116.7728476821194</v>
      </c>
    </row>
    <row r="22" spans="1:148" ht="20.100000000000001" customHeight="1" x14ac:dyDescent="0.25">
      <c r="A22" s="29" t="s">
        <v>50</v>
      </c>
      <c r="B22" s="11" t="s">
        <v>51</v>
      </c>
      <c r="C22" s="12">
        <v>2216.98</v>
      </c>
      <c r="D22" s="12">
        <f t="shared" si="0"/>
        <v>2216.98</v>
      </c>
      <c r="E22" s="12">
        <v>1204.98</v>
      </c>
      <c r="F22" s="12"/>
      <c r="G22" s="12">
        <v>1842.37</v>
      </c>
      <c r="H22" s="12">
        <v>62</v>
      </c>
      <c r="I22" s="32">
        <f t="shared" si="1"/>
        <v>1001.3707848514645</v>
      </c>
      <c r="J22" s="11"/>
      <c r="K22" s="11"/>
      <c r="L22" s="31" t="s">
        <v>50</v>
      </c>
      <c r="M22" s="13" t="s">
        <v>51</v>
      </c>
      <c r="N22" s="33">
        <v>10000</v>
      </c>
      <c r="O22" s="33">
        <v>3600</v>
      </c>
      <c r="P22" s="73">
        <v>1842.37</v>
      </c>
      <c r="Q22" s="13">
        <f t="shared" si="17"/>
        <v>3408.3845000000001</v>
      </c>
      <c r="R22" s="74">
        <f t="shared" si="18"/>
        <v>374.61000000000013</v>
      </c>
      <c r="S22" s="74">
        <f t="shared" si="19"/>
        <v>56.191500000000019</v>
      </c>
      <c r="T22" s="74">
        <f t="shared" si="20"/>
        <v>5681.5559999999996</v>
      </c>
      <c r="V22" s="12">
        <v>2216.98</v>
      </c>
      <c r="W22" s="12">
        <f t="shared" si="21"/>
        <v>511.44400000000041</v>
      </c>
      <c r="X22" s="76">
        <f t="shared" si="22"/>
        <v>8.2584207976748009E-2</v>
      </c>
      <c r="Y22" s="73">
        <v>1001.3707848514645</v>
      </c>
      <c r="Z22" s="35"/>
      <c r="AA22" s="34">
        <f>AB22/0.15</f>
        <v>0</v>
      </c>
      <c r="AB22" s="14"/>
      <c r="AC22" s="34">
        <f>V22+Z22+AB22</f>
        <v>2216.98</v>
      </c>
      <c r="AD22" s="34">
        <f>SUM(Y22:AB22)</f>
        <v>1001.3707848514645</v>
      </c>
      <c r="AE22" s="19"/>
      <c r="AF22" s="36">
        <f>N22/O22</f>
        <v>2.7777777777777777</v>
      </c>
      <c r="AG22" s="37">
        <f>AI22/V22</f>
        <v>2.7934397243096463</v>
      </c>
      <c r="AH22" s="38">
        <f>N22*V22/O22</f>
        <v>6158.2777777777774</v>
      </c>
      <c r="AI22" s="19">
        <v>6193</v>
      </c>
      <c r="AJ22" s="19"/>
      <c r="AK22" s="19">
        <v>0</v>
      </c>
      <c r="AL22" s="19">
        <v>0</v>
      </c>
      <c r="AM22" s="19">
        <v>0</v>
      </c>
      <c r="AN22" s="19">
        <v>0</v>
      </c>
      <c r="AO22" s="39">
        <f>AI22-AH22</f>
        <v>34.722222222222626</v>
      </c>
      <c r="AP22" s="31" t="s">
        <v>50</v>
      </c>
      <c r="AQ22" s="13" t="s">
        <v>51</v>
      </c>
      <c r="AR22" s="33">
        <v>10000</v>
      </c>
      <c r="AS22" s="33">
        <v>3450</v>
      </c>
      <c r="AT22" s="34">
        <f>AS22*AR23/AR22</f>
        <v>862.5</v>
      </c>
      <c r="AU22" s="14"/>
      <c r="AV22" s="34">
        <f t="shared" si="3"/>
        <v>0</v>
      </c>
      <c r="AW22" s="14"/>
      <c r="AX22" s="34">
        <f t="shared" si="4"/>
        <v>3450</v>
      </c>
      <c r="AY22" s="34">
        <f t="shared" si="5"/>
        <v>862.5</v>
      </c>
      <c r="AZ22" s="19">
        <v>1012</v>
      </c>
      <c r="BA22" s="36">
        <f t="shared" si="6"/>
        <v>2.8985507246376812</v>
      </c>
      <c r="BB22" s="37">
        <f t="shared" si="7"/>
        <v>2.8972332015810278</v>
      </c>
      <c r="BC22" s="38">
        <f t="shared" si="8"/>
        <v>2933.3333333333335</v>
      </c>
      <c r="BD22" s="19">
        <v>2932</v>
      </c>
      <c r="BE22" s="19">
        <v>0</v>
      </c>
      <c r="BF22" s="19">
        <v>0</v>
      </c>
      <c r="BG22" s="39">
        <f t="shared" si="23"/>
        <v>-1.3333333333334849</v>
      </c>
      <c r="BI22" s="56"/>
      <c r="BJ22" s="57"/>
      <c r="BK22" s="23">
        <f t="shared" si="9"/>
        <v>0</v>
      </c>
      <c r="BL22" s="23">
        <f t="shared" si="10"/>
        <v>3450</v>
      </c>
      <c r="BM22" s="23">
        <f t="shared" si="11"/>
        <v>0</v>
      </c>
      <c r="BN22" s="13">
        <v>2</v>
      </c>
      <c r="BO22" s="39">
        <f t="shared" si="12"/>
        <v>10350</v>
      </c>
      <c r="BP22" s="39">
        <f t="shared" si="13"/>
        <v>-7416.6666666666661</v>
      </c>
      <c r="BQ22" s="40">
        <f t="shared" si="14"/>
        <v>-2.5284090909090904</v>
      </c>
      <c r="BS22" s="41">
        <f t="shared" si="15"/>
        <v>7068</v>
      </c>
      <c r="BT22" s="42">
        <f t="shared" si="16"/>
        <v>7066.6666666666661</v>
      </c>
      <c r="CG22" s="43" t="s">
        <v>545</v>
      </c>
      <c r="CH22" s="43" t="s">
        <v>546</v>
      </c>
      <c r="CI22" s="43" t="s">
        <v>263</v>
      </c>
      <c r="CJ22" s="43" t="s">
        <v>547</v>
      </c>
      <c r="CK22" s="43" t="s">
        <v>261</v>
      </c>
      <c r="CL22" s="43" t="s">
        <v>387</v>
      </c>
      <c r="CM22" s="43" t="s">
        <v>263</v>
      </c>
      <c r="CN22" s="43" t="s">
        <v>263</v>
      </c>
      <c r="CO22" s="43" t="s">
        <v>263</v>
      </c>
      <c r="CP22" s="43" t="s">
        <v>283</v>
      </c>
      <c r="CQ22" s="43" t="s">
        <v>548</v>
      </c>
      <c r="CR22" s="43" t="s">
        <v>542</v>
      </c>
      <c r="CS22" s="43" t="s">
        <v>407</v>
      </c>
      <c r="CT22" s="44">
        <v>10000</v>
      </c>
      <c r="CU22" s="44">
        <v>3330</v>
      </c>
      <c r="CV22" s="44">
        <v>0</v>
      </c>
      <c r="CW22" s="43" t="s">
        <v>263</v>
      </c>
      <c r="CX22" s="43" t="s">
        <v>549</v>
      </c>
      <c r="CY22" s="43" t="s">
        <v>290</v>
      </c>
      <c r="CZ22" s="43" t="s">
        <v>263</v>
      </c>
      <c r="DA22" s="43" t="s">
        <v>263</v>
      </c>
      <c r="DB22" s="43" t="s">
        <v>263</v>
      </c>
      <c r="DC22" s="43" t="s">
        <v>263</v>
      </c>
      <c r="DD22" s="43" t="s">
        <v>263</v>
      </c>
      <c r="DE22" s="43" t="s">
        <v>550</v>
      </c>
      <c r="DF22" s="43" t="s">
        <v>263</v>
      </c>
      <c r="DG22" s="43" t="s">
        <v>263</v>
      </c>
      <c r="DH22" s="43" t="s">
        <v>274</v>
      </c>
      <c r="DI22" s="45">
        <v>0</v>
      </c>
      <c r="DJ22" s="43" t="s">
        <v>263</v>
      </c>
      <c r="DK22" s="43" t="s">
        <v>281</v>
      </c>
      <c r="DL22" s="43"/>
    </row>
    <row r="23" spans="1:148" ht="20.100000000000001" customHeight="1" x14ac:dyDescent="0.25">
      <c r="A23" s="29" t="s">
        <v>131</v>
      </c>
      <c r="B23" s="11" t="s">
        <v>132</v>
      </c>
      <c r="C23" s="12">
        <v>4.91</v>
      </c>
      <c r="D23" s="12">
        <f t="shared" si="0"/>
        <v>4.91</v>
      </c>
      <c r="E23" s="12">
        <v>-60.58</v>
      </c>
      <c r="F23" s="12"/>
      <c r="G23" s="12"/>
      <c r="H23" s="12"/>
      <c r="I23" s="32">
        <f t="shared" si="1"/>
        <v>0</v>
      </c>
      <c r="J23" s="11"/>
      <c r="K23" s="11"/>
      <c r="Q23" s="13">
        <f t="shared" si="17"/>
        <v>0</v>
      </c>
      <c r="R23" s="74">
        <f t="shared" si="18"/>
        <v>4.91</v>
      </c>
      <c r="S23" s="74">
        <f t="shared" si="19"/>
        <v>0.73650000000000004</v>
      </c>
      <c r="T23" s="74">
        <f t="shared" si="20"/>
        <v>5.6465000000000005</v>
      </c>
      <c r="V23" s="12">
        <v>4.91</v>
      </c>
      <c r="W23" s="12">
        <f t="shared" si="21"/>
        <v>-5.6465000000000005</v>
      </c>
      <c r="X23" s="76" t="e">
        <f t="shared" si="22"/>
        <v>#DIV/0!</v>
      </c>
      <c r="Y23" s="72">
        <v>0</v>
      </c>
      <c r="AI23" s="13">
        <v>0</v>
      </c>
      <c r="AM23" s="19">
        <v>200</v>
      </c>
      <c r="AN23" s="19">
        <v>0</v>
      </c>
      <c r="AP23" s="31" t="s">
        <v>131</v>
      </c>
      <c r="AQ23" s="13" t="s">
        <v>132</v>
      </c>
      <c r="AR23" s="33">
        <v>2500</v>
      </c>
      <c r="AS23" s="13">
        <v>815</v>
      </c>
      <c r="AT23" s="34">
        <f>AS23*AR24/AR23</f>
        <v>0</v>
      </c>
      <c r="AU23" s="14"/>
      <c r="AV23" s="34">
        <f t="shared" si="3"/>
        <v>0</v>
      </c>
      <c r="AW23" s="14"/>
      <c r="AX23" s="34">
        <f t="shared" si="4"/>
        <v>815</v>
      </c>
      <c r="AY23" s="34">
        <f t="shared" si="5"/>
        <v>0</v>
      </c>
      <c r="AZ23" s="19">
        <v>65</v>
      </c>
      <c r="BA23" s="36">
        <f t="shared" si="6"/>
        <v>3.0674846625766872</v>
      </c>
      <c r="BB23" s="37">
        <f t="shared" si="7"/>
        <v>0</v>
      </c>
      <c r="BC23" s="38">
        <f t="shared" si="8"/>
        <v>199.38650306748465</v>
      </c>
      <c r="BD23" s="19"/>
      <c r="BE23" s="19">
        <v>200</v>
      </c>
      <c r="BF23" s="19">
        <v>0</v>
      </c>
      <c r="BG23" s="39">
        <f t="shared" si="23"/>
        <v>-199.38650306748465</v>
      </c>
      <c r="BI23" s="22"/>
      <c r="BJ23" s="22"/>
      <c r="BK23" s="23">
        <f t="shared" si="9"/>
        <v>0</v>
      </c>
      <c r="BL23" s="23">
        <f t="shared" si="10"/>
        <v>815</v>
      </c>
      <c r="BM23" s="23">
        <f t="shared" si="11"/>
        <v>0</v>
      </c>
      <c r="BN23" s="13">
        <v>2</v>
      </c>
      <c r="BO23" s="39">
        <f t="shared" si="12"/>
        <v>2445</v>
      </c>
      <c r="BP23" s="39">
        <f t="shared" si="13"/>
        <v>-2245.6134969325153</v>
      </c>
      <c r="BQ23" s="40">
        <f t="shared" si="14"/>
        <v>-11.262615384615385</v>
      </c>
      <c r="BS23" s="41">
        <f t="shared" si="15"/>
        <v>2500</v>
      </c>
      <c r="BT23" s="42">
        <f t="shared" si="16"/>
        <v>2300.6134969325153</v>
      </c>
      <c r="CG23" s="43" t="s">
        <v>552</v>
      </c>
      <c r="CH23" s="43" t="s">
        <v>553</v>
      </c>
      <c r="CI23" s="43" t="s">
        <v>554</v>
      </c>
      <c r="CJ23" s="43" t="s">
        <v>132</v>
      </c>
      <c r="CK23" s="43" t="s">
        <v>261</v>
      </c>
      <c r="CL23" s="43" t="s">
        <v>555</v>
      </c>
      <c r="CM23" s="43" t="s">
        <v>263</v>
      </c>
      <c r="CN23" s="43" t="s">
        <v>263</v>
      </c>
      <c r="CO23" s="43" t="s">
        <v>556</v>
      </c>
      <c r="CP23" s="43" t="s">
        <v>557</v>
      </c>
      <c r="CQ23" s="43" t="s">
        <v>558</v>
      </c>
      <c r="CR23" s="43" t="s">
        <v>559</v>
      </c>
      <c r="CS23" s="43" t="s">
        <v>560</v>
      </c>
      <c r="CT23" s="44">
        <v>2500</v>
      </c>
      <c r="CU23" s="44">
        <v>815</v>
      </c>
      <c r="CV23" s="44">
        <v>0</v>
      </c>
      <c r="CW23" s="43" t="s">
        <v>263</v>
      </c>
      <c r="CX23" s="43" t="s">
        <v>561</v>
      </c>
      <c r="CY23" s="43" t="s">
        <v>289</v>
      </c>
      <c r="CZ23" s="43" t="s">
        <v>263</v>
      </c>
      <c r="DA23" s="43" t="s">
        <v>263</v>
      </c>
      <c r="DB23" s="43" t="s">
        <v>295</v>
      </c>
      <c r="DC23" s="43" t="s">
        <v>272</v>
      </c>
      <c r="DD23" s="43" t="s">
        <v>263</v>
      </c>
      <c r="DE23" s="43" t="s">
        <v>562</v>
      </c>
      <c r="DF23" s="43" t="s">
        <v>263</v>
      </c>
      <c r="DG23" s="43" t="s">
        <v>263</v>
      </c>
      <c r="DH23" s="43" t="s">
        <v>274</v>
      </c>
      <c r="DI23" s="45">
        <v>0</v>
      </c>
      <c r="DJ23" s="43" t="s">
        <v>263</v>
      </c>
      <c r="DK23" s="43" t="s">
        <v>281</v>
      </c>
      <c r="DL23" s="43" t="s">
        <v>1222</v>
      </c>
      <c r="DM23" s="46" t="s">
        <v>131</v>
      </c>
      <c r="DN23" s="47" t="s">
        <v>132</v>
      </c>
      <c r="DO23" s="48">
        <v>2500</v>
      </c>
      <c r="DP23" s="47">
        <v>815</v>
      </c>
      <c r="DQ23" s="49">
        <f>DR23/1.25</f>
        <v>0</v>
      </c>
      <c r="DR23" s="47"/>
      <c r="DS23" s="49">
        <f>DT23/0.15</f>
        <v>0</v>
      </c>
      <c r="DT23" s="47"/>
      <c r="DU23" s="49">
        <f>DP23+DR23+DT23</f>
        <v>815</v>
      </c>
      <c r="DV23" s="49">
        <f>SUM(DQ23:DT23)</f>
        <v>0</v>
      </c>
      <c r="DW23" s="21">
        <v>5</v>
      </c>
      <c r="DX23" s="21">
        <f>DW23-D23</f>
        <v>8.9999999999999858E-2</v>
      </c>
      <c r="DY23" s="50">
        <f>DO23/DP23</f>
        <v>3.0674846625766872</v>
      </c>
      <c r="DZ23" s="50">
        <f>EB23/DW23</f>
        <v>0</v>
      </c>
      <c r="EA23" s="51">
        <f>DO23*DW23/DP23</f>
        <v>15.337423312883436</v>
      </c>
      <c r="EB23" s="21"/>
      <c r="EC23" s="21">
        <v>0</v>
      </c>
      <c r="ED23" s="21">
        <v>0</v>
      </c>
      <c r="EE23" s="52">
        <f>EB23-EA23</f>
        <v>-15.337423312883436</v>
      </c>
      <c r="EF23" s="47"/>
      <c r="EG23" s="47"/>
      <c r="EH23" s="47"/>
      <c r="EI23" s="47">
        <f>DT23/0.15</f>
        <v>0</v>
      </c>
      <c r="EJ23" s="47">
        <f>DP23-EI23</f>
        <v>815</v>
      </c>
      <c r="EK23" s="47">
        <f>DR23/EJ23</f>
        <v>0</v>
      </c>
      <c r="EL23" s="47">
        <v>2</v>
      </c>
      <c r="EM23" s="52">
        <f>EI23*1.15+EJ23*(1+EL23)</f>
        <v>2445</v>
      </c>
      <c r="EN23" s="52">
        <f>EA23-EM23</f>
        <v>-2429.6625766871166</v>
      </c>
      <c r="EO23" s="53">
        <f>EN23/EA23</f>
        <v>-158.41399999999999</v>
      </c>
      <c r="EP23" s="47"/>
      <c r="EQ23" s="54">
        <f>DO23-EB23</f>
        <v>2500</v>
      </c>
      <c r="ER23" s="52">
        <f>EE23+EQ23</f>
        <v>2484.6625766871166</v>
      </c>
    </row>
    <row r="24" spans="1:148" ht="20.100000000000001" customHeight="1" x14ac:dyDescent="0.25">
      <c r="A24" s="29" t="s">
        <v>52</v>
      </c>
      <c r="B24" s="11" t="s">
        <v>53</v>
      </c>
      <c r="C24" s="12">
        <v>6233.54</v>
      </c>
      <c r="D24" s="12">
        <f t="shared" si="0"/>
        <v>4034.8</v>
      </c>
      <c r="E24" s="12">
        <v>4034.8</v>
      </c>
      <c r="F24" s="12">
        <v>2198.7399999999998</v>
      </c>
      <c r="G24" s="12">
        <v>2718.81</v>
      </c>
      <c r="H24" s="12">
        <v>100.75</v>
      </c>
      <c r="I24" s="32">
        <f t="shared" si="1"/>
        <v>1759.8113733127566</v>
      </c>
      <c r="J24" s="11"/>
      <c r="K24" s="12"/>
      <c r="L24" s="31" t="s">
        <v>52</v>
      </c>
      <c r="M24" s="13" t="s">
        <v>53</v>
      </c>
      <c r="N24" s="33">
        <v>12050</v>
      </c>
      <c r="O24" s="33">
        <v>6250</v>
      </c>
      <c r="P24" s="73">
        <v>2718.81</v>
      </c>
      <c r="Q24" s="13">
        <f t="shared" si="17"/>
        <v>5029.7984999999999</v>
      </c>
      <c r="R24" s="74">
        <f t="shared" si="18"/>
        <v>3514.73</v>
      </c>
      <c r="S24" s="74">
        <f t="shared" si="19"/>
        <v>527.20949999999993</v>
      </c>
      <c r="T24" s="74">
        <f t="shared" si="20"/>
        <v>11790.547999999999</v>
      </c>
      <c r="V24" s="12">
        <v>6233.54</v>
      </c>
      <c r="W24" s="12">
        <f t="shared" si="21"/>
        <v>-4040.5479999999989</v>
      </c>
      <c r="X24" s="76">
        <f t="shared" si="22"/>
        <v>-0.52136103225806441</v>
      </c>
      <c r="Y24" s="73">
        <v>1759.8113733127566</v>
      </c>
      <c r="Z24" s="14"/>
      <c r="AA24" s="34">
        <f>AB24/0.15</f>
        <v>0</v>
      </c>
      <c r="AB24" s="14"/>
      <c r="AC24" s="34">
        <f>V24+Z24+AB24</f>
        <v>6233.54</v>
      </c>
      <c r="AD24" s="34">
        <f>SUM(Y24:AB24)</f>
        <v>1759.8113733127566</v>
      </c>
      <c r="AE24" s="19"/>
      <c r="AF24" s="36">
        <f>N24/O24</f>
        <v>1.9279999999999999</v>
      </c>
      <c r="AG24" s="37">
        <f>AI24/V24</f>
        <v>1.2432742871626716</v>
      </c>
      <c r="AH24" s="38">
        <f>N24*V24/O24</f>
        <v>12018.26512</v>
      </c>
      <c r="AI24" s="19">
        <v>7750</v>
      </c>
      <c r="AJ24" s="19"/>
      <c r="AK24" s="19">
        <v>0</v>
      </c>
      <c r="AL24" s="19">
        <v>0</v>
      </c>
      <c r="AO24" s="39">
        <f>AI24-AH24</f>
        <v>-4268.26512</v>
      </c>
      <c r="CG24" s="43" t="s">
        <v>563</v>
      </c>
      <c r="CH24" s="43" t="s">
        <v>564</v>
      </c>
      <c r="CI24" s="43" t="s">
        <v>565</v>
      </c>
      <c r="CJ24" s="43" t="s">
        <v>566</v>
      </c>
      <c r="CK24" s="43" t="s">
        <v>373</v>
      </c>
      <c r="CL24" s="43" t="s">
        <v>379</v>
      </c>
      <c r="CM24" s="43" t="s">
        <v>263</v>
      </c>
      <c r="CN24" s="43" t="s">
        <v>263</v>
      </c>
      <c r="CO24" s="43" t="s">
        <v>509</v>
      </c>
      <c r="CP24" s="43" t="s">
        <v>380</v>
      </c>
      <c r="CQ24" s="43" t="s">
        <v>277</v>
      </c>
      <c r="CR24" s="43" t="s">
        <v>567</v>
      </c>
      <c r="CS24" s="43" t="s">
        <v>568</v>
      </c>
      <c r="CT24" s="44">
        <v>12050</v>
      </c>
      <c r="CU24" s="44">
        <v>2300.19</v>
      </c>
      <c r="CV24" s="44">
        <v>0</v>
      </c>
      <c r="CW24" s="43" t="s">
        <v>443</v>
      </c>
      <c r="CX24" s="43" t="s">
        <v>569</v>
      </c>
      <c r="CY24" s="43" t="s">
        <v>290</v>
      </c>
      <c r="CZ24" s="43" t="s">
        <v>270</v>
      </c>
      <c r="DA24" s="43" t="s">
        <v>263</v>
      </c>
      <c r="DB24" s="43" t="s">
        <v>271</v>
      </c>
      <c r="DC24" s="43" t="s">
        <v>263</v>
      </c>
      <c r="DD24" s="43" t="s">
        <v>263</v>
      </c>
      <c r="DE24" s="43" t="s">
        <v>570</v>
      </c>
      <c r="DF24" s="43" t="s">
        <v>274</v>
      </c>
      <c r="DG24" s="43" t="s">
        <v>263</v>
      </c>
      <c r="DH24" s="43" t="s">
        <v>263</v>
      </c>
      <c r="DI24" s="45">
        <v>0</v>
      </c>
      <c r="DJ24" s="43" t="s">
        <v>263</v>
      </c>
      <c r="DK24" s="43" t="s">
        <v>281</v>
      </c>
      <c r="DL24" s="43"/>
    </row>
    <row r="25" spans="1:148" ht="20.100000000000001" customHeight="1" x14ac:dyDescent="0.25">
      <c r="A25" s="29" t="s">
        <v>133</v>
      </c>
      <c r="B25" s="11" t="s">
        <v>134</v>
      </c>
      <c r="C25" s="12">
        <v>1351.86</v>
      </c>
      <c r="D25" s="12">
        <f t="shared" si="0"/>
        <v>1351.86</v>
      </c>
      <c r="E25" s="12">
        <v>1351.86</v>
      </c>
      <c r="F25" s="12"/>
      <c r="G25" s="12">
        <v>951.96</v>
      </c>
      <c r="H25" s="12">
        <v>32</v>
      </c>
      <c r="I25" s="32">
        <f t="shared" si="1"/>
        <v>951.96</v>
      </c>
      <c r="J25" s="11"/>
      <c r="K25" s="11"/>
      <c r="P25" s="72">
        <v>951.96</v>
      </c>
      <c r="Q25" s="13">
        <f t="shared" si="17"/>
        <v>1761.1260000000002</v>
      </c>
      <c r="R25" s="74">
        <f t="shared" si="18"/>
        <v>399.89999999999986</v>
      </c>
      <c r="S25" s="74">
        <f t="shared" si="19"/>
        <v>59.984999999999978</v>
      </c>
      <c r="T25" s="74">
        <f t="shared" si="20"/>
        <v>3172.971</v>
      </c>
      <c r="V25" s="12">
        <v>1351.86</v>
      </c>
      <c r="W25" s="12">
        <f t="shared" si="21"/>
        <v>-1172.971</v>
      </c>
      <c r="X25" s="76">
        <f t="shared" si="22"/>
        <v>-0.58648549999999999</v>
      </c>
      <c r="Y25" s="72">
        <v>951.96</v>
      </c>
      <c r="AI25" s="13">
        <v>2000</v>
      </c>
      <c r="AM25" s="19">
        <v>0</v>
      </c>
      <c r="AN25" s="19">
        <v>0</v>
      </c>
      <c r="AP25" s="31" t="s">
        <v>133</v>
      </c>
      <c r="AQ25" s="13" t="s">
        <v>134</v>
      </c>
      <c r="AR25" s="33">
        <v>2300</v>
      </c>
      <c r="AS25" s="13">
        <v>750</v>
      </c>
      <c r="AT25" s="34">
        <f>AS25*AR26/AR25</f>
        <v>13245.652173913044</v>
      </c>
      <c r="AU25" s="14"/>
      <c r="AV25" s="34">
        <f>AW25/0.15</f>
        <v>0</v>
      </c>
      <c r="AW25" s="14"/>
      <c r="AX25" s="34">
        <f>AS25+AU25+AW25</f>
        <v>750</v>
      </c>
      <c r="AY25" s="34">
        <f>SUM(AT25:AW25)</f>
        <v>13245.652173913044</v>
      </c>
      <c r="AZ25" s="19"/>
      <c r="BA25" s="36">
        <f>AR25/AS25</f>
        <v>3.0666666666666669</v>
      </c>
      <c r="BB25" s="37" t="e">
        <f>BD25/AZ25</f>
        <v>#DIV/0!</v>
      </c>
      <c r="BC25" s="38">
        <f>AR25*AZ25/AS25</f>
        <v>0</v>
      </c>
      <c r="BD25" s="19"/>
      <c r="BE25" s="19">
        <v>0</v>
      </c>
      <c r="BF25" s="19">
        <v>0</v>
      </c>
      <c r="BG25" s="39">
        <f>BD25-BC25</f>
        <v>0</v>
      </c>
      <c r="BI25" s="22"/>
      <c r="BJ25" s="22"/>
      <c r="BK25" s="23">
        <f>AW25/0.15</f>
        <v>0</v>
      </c>
      <c r="BL25" s="23">
        <f>AS25-BK25</f>
        <v>750</v>
      </c>
      <c r="BM25" s="23">
        <f>AU25/BL25</f>
        <v>0</v>
      </c>
      <c r="BN25" s="13">
        <v>2</v>
      </c>
      <c r="BO25" s="39">
        <f>BK25*1.15+BL25*(1+BN25)</f>
        <v>2250</v>
      </c>
      <c r="BP25" s="39">
        <f>BC25-BO25</f>
        <v>-2250</v>
      </c>
      <c r="BQ25" s="40" t="e">
        <f>BP25/BC25</f>
        <v>#DIV/0!</v>
      </c>
      <c r="BS25" s="41">
        <f>AR25-BD25</f>
        <v>2300</v>
      </c>
      <c r="BT25" s="42">
        <f>BG25+BS25</f>
        <v>2300</v>
      </c>
      <c r="CG25" s="43" t="s">
        <v>571</v>
      </c>
      <c r="CH25" s="43" t="s">
        <v>572</v>
      </c>
      <c r="CI25" s="43" t="s">
        <v>573</v>
      </c>
      <c r="CJ25" s="43" t="s">
        <v>134</v>
      </c>
      <c r="CK25" s="43" t="s">
        <v>276</v>
      </c>
      <c r="CL25" s="43" t="s">
        <v>574</v>
      </c>
      <c r="CM25" s="43" t="s">
        <v>575</v>
      </c>
      <c r="CN25" s="43" t="s">
        <v>263</v>
      </c>
      <c r="CO25" s="43" t="s">
        <v>576</v>
      </c>
      <c r="CP25" s="43" t="s">
        <v>574</v>
      </c>
      <c r="CQ25" s="43" t="s">
        <v>302</v>
      </c>
      <c r="CR25" s="43" t="s">
        <v>484</v>
      </c>
      <c r="CS25" s="43" t="s">
        <v>396</v>
      </c>
      <c r="CT25" s="44">
        <v>2300</v>
      </c>
      <c r="CU25" s="44">
        <v>750.12</v>
      </c>
      <c r="CV25" s="44">
        <v>0</v>
      </c>
      <c r="CW25" s="43" t="s">
        <v>577</v>
      </c>
      <c r="CX25" s="43" t="s">
        <v>578</v>
      </c>
      <c r="CY25" s="43" t="s">
        <v>270</v>
      </c>
      <c r="CZ25" s="43" t="s">
        <v>263</v>
      </c>
      <c r="DA25" s="43" t="s">
        <v>263</v>
      </c>
      <c r="DB25" s="43" t="s">
        <v>279</v>
      </c>
      <c r="DC25" s="43" t="s">
        <v>280</v>
      </c>
      <c r="DD25" s="43" t="s">
        <v>297</v>
      </c>
      <c r="DE25" s="43" t="s">
        <v>328</v>
      </c>
      <c r="DF25" s="43" t="s">
        <v>274</v>
      </c>
      <c r="DG25" s="43" t="s">
        <v>263</v>
      </c>
      <c r="DH25" s="43" t="s">
        <v>263</v>
      </c>
      <c r="DI25" s="45">
        <v>0</v>
      </c>
      <c r="DJ25" s="43" t="s">
        <v>263</v>
      </c>
      <c r="DK25" s="43" t="s">
        <v>281</v>
      </c>
      <c r="DL25" s="43" t="s">
        <v>1222</v>
      </c>
      <c r="DM25" s="46" t="s">
        <v>133</v>
      </c>
      <c r="DN25" s="47" t="s">
        <v>134</v>
      </c>
      <c r="DO25" s="48">
        <v>2300</v>
      </c>
      <c r="DP25" s="47">
        <v>750</v>
      </c>
      <c r="DQ25" s="49">
        <f>DR25/1.25</f>
        <v>0</v>
      </c>
      <c r="DR25" s="47"/>
      <c r="DS25" s="49">
        <f>DT25/0.15</f>
        <v>0</v>
      </c>
      <c r="DT25" s="47"/>
      <c r="DU25" s="49">
        <f>DP25+DR25+DT25</f>
        <v>750</v>
      </c>
      <c r="DV25" s="49">
        <f>SUM(DQ25:DT25)</f>
        <v>0</v>
      </c>
      <c r="DW25" s="48">
        <v>1352</v>
      </c>
      <c r="DX25" s="21">
        <f>DW25-D25</f>
        <v>0.14000000000010004</v>
      </c>
      <c r="DY25" s="50">
        <f>DO25/DP25</f>
        <v>3.0666666666666669</v>
      </c>
      <c r="DZ25" s="50">
        <f>EB25/DW25</f>
        <v>1.4792899408284024</v>
      </c>
      <c r="EA25" s="51">
        <f>DO25*DW25/DP25</f>
        <v>4146.1333333333332</v>
      </c>
      <c r="EB25" s="21">
        <v>2000</v>
      </c>
      <c r="EC25" s="21">
        <v>300</v>
      </c>
      <c r="ED25" s="21">
        <v>0</v>
      </c>
      <c r="EE25" s="52">
        <f>EB25-EA25</f>
        <v>-2146.1333333333332</v>
      </c>
      <c r="EF25" s="47"/>
      <c r="EG25" s="21"/>
      <c r="EH25" s="52"/>
      <c r="EI25" s="47">
        <f>DT25/0.15</f>
        <v>0</v>
      </c>
      <c r="EJ25" s="47">
        <f>DP25-EI25</f>
        <v>750</v>
      </c>
      <c r="EK25" s="47">
        <f>DR25/EJ25</f>
        <v>0</v>
      </c>
      <c r="EL25" s="47">
        <v>2</v>
      </c>
      <c r="EM25" s="52">
        <f>EI25*1.15+EJ25*(1+EL25)</f>
        <v>2250</v>
      </c>
      <c r="EN25" s="52">
        <f>EA25-EM25</f>
        <v>1896.1333333333332</v>
      </c>
      <c r="EO25" s="53">
        <f>EN25/EA25</f>
        <v>0.45732570105479803</v>
      </c>
      <c r="EP25" s="47"/>
      <c r="EQ25" s="54">
        <f>DO25-EB25</f>
        <v>300</v>
      </c>
      <c r="ER25" s="52">
        <f>EE25+EQ25</f>
        <v>-1846.1333333333332</v>
      </c>
    </row>
    <row r="26" spans="1:148" ht="20.100000000000001" customHeight="1" x14ac:dyDescent="0.25">
      <c r="A26" s="29" t="s">
        <v>135</v>
      </c>
      <c r="B26" s="11" t="s">
        <v>136</v>
      </c>
      <c r="C26" s="12">
        <v>11037.79</v>
      </c>
      <c r="D26" s="12">
        <f t="shared" si="0"/>
        <v>11037.79</v>
      </c>
      <c r="E26" s="12">
        <v>10658.22</v>
      </c>
      <c r="F26" s="12"/>
      <c r="G26" s="12">
        <v>8750.49</v>
      </c>
      <c r="H26" s="12">
        <v>231</v>
      </c>
      <c r="I26" s="32">
        <f t="shared" si="1"/>
        <v>8449.5761857944381</v>
      </c>
      <c r="J26" s="11"/>
      <c r="K26" s="11"/>
      <c r="P26" s="72">
        <v>8750.49</v>
      </c>
      <c r="Q26" s="13">
        <f t="shared" si="17"/>
        <v>16188.406500000001</v>
      </c>
      <c r="R26" s="74">
        <f t="shared" si="18"/>
        <v>2287.3000000000011</v>
      </c>
      <c r="S26" s="74">
        <f t="shared" si="19"/>
        <v>343.09500000000014</v>
      </c>
      <c r="T26" s="74">
        <f t="shared" si="20"/>
        <v>27569.291500000007</v>
      </c>
      <c r="V26" s="12">
        <v>11037.79</v>
      </c>
      <c r="W26" s="12">
        <f t="shared" si="21"/>
        <v>7465.7084999999934</v>
      </c>
      <c r="X26" s="76">
        <f t="shared" si="22"/>
        <v>0.21309286427857838</v>
      </c>
      <c r="Y26" s="72">
        <v>8449.5761857944381</v>
      </c>
      <c r="AI26" s="13">
        <v>35035</v>
      </c>
      <c r="AM26" s="19">
        <v>1300</v>
      </c>
      <c r="AN26" s="19">
        <v>0</v>
      </c>
      <c r="AP26" s="31" t="s">
        <v>135</v>
      </c>
      <c r="AQ26" s="13" t="s">
        <v>136</v>
      </c>
      <c r="AR26" s="33">
        <v>40620</v>
      </c>
      <c r="AS26" s="33">
        <v>12273</v>
      </c>
      <c r="AT26" s="34">
        <f>AS26*AR27/AR26</f>
        <v>0</v>
      </c>
      <c r="AU26" s="14"/>
      <c r="AV26" s="34">
        <f>AW26/0.15</f>
        <v>0</v>
      </c>
      <c r="AW26" s="14"/>
      <c r="AX26" s="34">
        <f>AS26+AU26+AW26</f>
        <v>12273</v>
      </c>
      <c r="AY26" s="34">
        <f>SUM(AT26:AW26)</f>
        <v>0</v>
      </c>
      <c r="AZ26" s="19">
        <v>380</v>
      </c>
      <c r="BA26" s="36">
        <f>AR26/AS26</f>
        <v>3.3097042287949159</v>
      </c>
      <c r="BB26" s="37">
        <f>BD26/AZ26</f>
        <v>0</v>
      </c>
      <c r="BC26" s="38">
        <f>AR26*AZ26/AS26</f>
        <v>1257.687606942068</v>
      </c>
      <c r="BD26" s="19"/>
      <c r="BE26" s="19">
        <v>1300</v>
      </c>
      <c r="BF26" s="19">
        <v>0</v>
      </c>
      <c r="BG26" s="39">
        <f>BD26-BC26</f>
        <v>-1257.687606942068</v>
      </c>
      <c r="BI26" s="22"/>
      <c r="BJ26" s="22"/>
      <c r="BK26" s="23">
        <f>AW26/0.15</f>
        <v>0</v>
      </c>
      <c r="BL26" s="23">
        <f>AS26-BK26</f>
        <v>12273</v>
      </c>
      <c r="BM26" s="23">
        <f>AU26/BL26</f>
        <v>0</v>
      </c>
      <c r="BN26" s="13">
        <v>2</v>
      </c>
      <c r="BO26" s="39">
        <f>BK26*1.15+BL26*(1+BN26)</f>
        <v>36819</v>
      </c>
      <c r="BP26" s="39">
        <f>BC26-BO26</f>
        <v>-35561.312393057931</v>
      </c>
      <c r="BQ26" s="40">
        <f>BP26/BC26</f>
        <v>-28.275155290367721</v>
      </c>
      <c r="BS26" s="41">
        <f>AR26-BD26</f>
        <v>40620</v>
      </c>
      <c r="BT26" s="42">
        <f>BG26+BS26</f>
        <v>39362.312393057931</v>
      </c>
      <c r="CG26" s="43" t="s">
        <v>579</v>
      </c>
      <c r="CH26" s="43" t="s">
        <v>580</v>
      </c>
      <c r="CI26" s="43" t="s">
        <v>581</v>
      </c>
      <c r="CJ26" s="43" t="s">
        <v>582</v>
      </c>
      <c r="CK26" s="43" t="s">
        <v>373</v>
      </c>
      <c r="CL26" s="43" t="s">
        <v>583</v>
      </c>
      <c r="CM26" s="43" t="s">
        <v>584</v>
      </c>
      <c r="CN26" s="43" t="s">
        <v>263</v>
      </c>
      <c r="CO26" s="43" t="s">
        <v>585</v>
      </c>
      <c r="CP26" s="43" t="s">
        <v>586</v>
      </c>
      <c r="CQ26" s="43" t="s">
        <v>587</v>
      </c>
      <c r="CR26" s="43" t="s">
        <v>588</v>
      </c>
      <c r="CS26" s="43" t="s">
        <v>429</v>
      </c>
      <c r="CT26" s="44">
        <v>40620</v>
      </c>
      <c r="CU26" s="44">
        <v>12273</v>
      </c>
      <c r="CV26" s="44">
        <v>28347</v>
      </c>
      <c r="CW26" s="43" t="s">
        <v>589</v>
      </c>
      <c r="CX26" s="43" t="s">
        <v>590</v>
      </c>
      <c r="CY26" s="43" t="s">
        <v>290</v>
      </c>
      <c r="CZ26" s="43" t="s">
        <v>263</v>
      </c>
      <c r="DA26" s="43" t="s">
        <v>263</v>
      </c>
      <c r="DB26" s="43" t="s">
        <v>263</v>
      </c>
      <c r="DC26" s="43" t="s">
        <v>263</v>
      </c>
      <c r="DD26" s="43" t="s">
        <v>263</v>
      </c>
      <c r="DE26" s="43" t="s">
        <v>591</v>
      </c>
      <c r="DF26" s="43" t="s">
        <v>274</v>
      </c>
      <c r="DG26" s="43" t="s">
        <v>263</v>
      </c>
      <c r="DH26" s="43" t="s">
        <v>263</v>
      </c>
      <c r="DI26" s="45">
        <v>0</v>
      </c>
      <c r="DJ26" s="43" t="s">
        <v>263</v>
      </c>
      <c r="DK26" s="43" t="s">
        <v>275</v>
      </c>
      <c r="DL26" s="43" t="s">
        <v>1222</v>
      </c>
      <c r="DM26" s="46" t="s">
        <v>135</v>
      </c>
      <c r="DN26" s="47" t="s">
        <v>136</v>
      </c>
      <c r="DO26" s="48">
        <v>40620</v>
      </c>
      <c r="DP26" s="48">
        <v>13000</v>
      </c>
      <c r="DQ26" s="49">
        <f>DR26/1.25</f>
        <v>0</v>
      </c>
      <c r="DR26" s="47"/>
      <c r="DS26" s="49">
        <f>DT26/0.15</f>
        <v>0</v>
      </c>
      <c r="DT26" s="47"/>
      <c r="DU26" s="49">
        <f>DP26+DR26+DT26</f>
        <v>13000</v>
      </c>
      <c r="DV26" s="49">
        <f>SUM(DQ26:DT26)</f>
        <v>0</v>
      </c>
      <c r="DW26" s="21">
        <v>11038</v>
      </c>
      <c r="DX26" s="21">
        <f>DW26-D26</f>
        <v>0.20999999999912689</v>
      </c>
      <c r="DY26" s="50">
        <f>DO26/DP26</f>
        <v>3.1246153846153848</v>
      </c>
      <c r="DZ26" s="50">
        <f>EB26/DW26</f>
        <v>3.1740351512955245</v>
      </c>
      <c r="EA26" s="51">
        <f>DO26*DW26/DP26</f>
        <v>34489.504615384612</v>
      </c>
      <c r="EB26" s="21">
        <v>35035</v>
      </c>
      <c r="EC26" s="21">
        <v>0</v>
      </c>
      <c r="ED26" s="21">
        <v>500</v>
      </c>
      <c r="EE26" s="52">
        <f>EB26-EA26</f>
        <v>545.49538461538759</v>
      </c>
      <c r="EF26" s="47"/>
      <c r="EG26" s="21"/>
      <c r="EH26" s="52"/>
      <c r="EI26" s="47">
        <f>DT26/0.15</f>
        <v>0</v>
      </c>
      <c r="EJ26" s="47">
        <f>DP26-EI26</f>
        <v>13000</v>
      </c>
      <c r="EK26" s="47">
        <f>DR26/EJ26</f>
        <v>0</v>
      </c>
      <c r="EL26" s="47">
        <v>2</v>
      </c>
      <c r="EM26" s="52">
        <f>EI26*1.15+EJ26*(1+EL26)</f>
        <v>39000</v>
      </c>
      <c r="EN26" s="52">
        <f>EA26-EM26</f>
        <v>-4510.4953846153876</v>
      </c>
      <c r="EO26" s="53">
        <f>EN26/EA26</f>
        <v>-0.13077878139784607</v>
      </c>
      <c r="EP26" s="47"/>
      <c r="EQ26" s="54">
        <f>DO26-EB26</f>
        <v>5585</v>
      </c>
      <c r="ER26" s="52">
        <f>EE26+EQ26</f>
        <v>6130.4953846153876</v>
      </c>
    </row>
    <row r="27" spans="1:148" ht="20.100000000000001" customHeight="1" x14ac:dyDescent="0.25">
      <c r="A27" s="60" t="s">
        <v>151</v>
      </c>
      <c r="B27" s="61" t="s">
        <v>152</v>
      </c>
      <c r="C27" s="62">
        <v>221.81</v>
      </c>
      <c r="D27" s="12">
        <f t="shared" si="0"/>
        <v>221.81</v>
      </c>
      <c r="E27" s="68">
        <v>60.58</v>
      </c>
      <c r="F27" s="62"/>
      <c r="G27" s="62">
        <v>151.44999999999999</v>
      </c>
      <c r="H27" s="62">
        <v>5</v>
      </c>
      <c r="I27" s="32">
        <f t="shared" si="1"/>
        <v>41.363513818132631</v>
      </c>
      <c r="J27" s="11"/>
      <c r="K27" s="11"/>
      <c r="P27" s="72">
        <v>151.44999999999999</v>
      </c>
      <c r="Q27" s="13">
        <f t="shared" si="17"/>
        <v>280.1825</v>
      </c>
      <c r="R27" s="74">
        <f t="shared" si="18"/>
        <v>70.360000000000014</v>
      </c>
      <c r="S27" s="74">
        <f t="shared" si="19"/>
        <v>10.554000000000002</v>
      </c>
      <c r="T27" s="74">
        <f t="shared" si="20"/>
        <v>512.54650000000004</v>
      </c>
      <c r="V27" s="62">
        <v>221.81</v>
      </c>
      <c r="W27" s="12">
        <f t="shared" si="21"/>
        <v>-512.54650000000004</v>
      </c>
      <c r="X27" s="76" t="e">
        <f t="shared" si="22"/>
        <v>#DIV/0!</v>
      </c>
      <c r="Y27" s="72">
        <v>41.363513818132631</v>
      </c>
      <c r="AI27" s="13">
        <v>0</v>
      </c>
      <c r="CG27" s="43" t="s">
        <v>592</v>
      </c>
      <c r="CH27" s="43" t="s">
        <v>593</v>
      </c>
      <c r="CI27" s="43" t="s">
        <v>263</v>
      </c>
      <c r="CJ27" s="43" t="s">
        <v>152</v>
      </c>
      <c r="CK27" s="43" t="s">
        <v>276</v>
      </c>
      <c r="CL27" s="43" t="s">
        <v>594</v>
      </c>
      <c r="CM27" s="43" t="s">
        <v>595</v>
      </c>
      <c r="CN27" s="43" t="s">
        <v>383</v>
      </c>
      <c r="CO27" s="43" t="s">
        <v>263</v>
      </c>
      <c r="CP27" s="43" t="s">
        <v>596</v>
      </c>
      <c r="CQ27" s="43" t="s">
        <v>300</v>
      </c>
      <c r="CR27" s="43" t="s">
        <v>597</v>
      </c>
      <c r="CS27" s="43" t="s">
        <v>598</v>
      </c>
      <c r="CT27" s="44">
        <v>500</v>
      </c>
      <c r="CU27" s="44">
        <v>0</v>
      </c>
      <c r="CV27" s="44">
        <v>163.56</v>
      </c>
      <c r="CW27" s="43" t="s">
        <v>599</v>
      </c>
      <c r="CX27" s="43" t="s">
        <v>600</v>
      </c>
      <c r="CY27" s="43" t="s">
        <v>290</v>
      </c>
      <c r="CZ27" s="43" t="s">
        <v>270</v>
      </c>
      <c r="DA27" s="43" t="s">
        <v>263</v>
      </c>
      <c r="DB27" s="43" t="s">
        <v>279</v>
      </c>
      <c r="DC27" s="43" t="s">
        <v>280</v>
      </c>
      <c r="DD27" s="43" t="s">
        <v>263</v>
      </c>
      <c r="DE27" s="43" t="s">
        <v>601</v>
      </c>
      <c r="DF27" s="43" t="s">
        <v>274</v>
      </c>
      <c r="DG27" s="43" t="s">
        <v>263</v>
      </c>
      <c r="DH27" s="43" t="s">
        <v>263</v>
      </c>
      <c r="DI27" s="45">
        <v>0</v>
      </c>
      <c r="DJ27" s="43" t="s">
        <v>263</v>
      </c>
      <c r="DK27" s="43" t="s">
        <v>281</v>
      </c>
      <c r="DL27" s="43"/>
    </row>
    <row r="28" spans="1:148" ht="20.100000000000001" customHeight="1" x14ac:dyDescent="0.25">
      <c r="A28" s="29" t="s">
        <v>137</v>
      </c>
      <c r="B28" s="11" t="s">
        <v>138</v>
      </c>
      <c r="C28" s="12">
        <v>3195.8</v>
      </c>
      <c r="D28" s="12">
        <f t="shared" si="0"/>
        <v>3195.8</v>
      </c>
      <c r="E28" s="12">
        <v>3195.8</v>
      </c>
      <c r="F28" s="12"/>
      <c r="G28" s="12">
        <v>1780.44</v>
      </c>
      <c r="H28" s="12">
        <v>52.5</v>
      </c>
      <c r="I28" s="32">
        <f t="shared" si="1"/>
        <v>1780.44</v>
      </c>
      <c r="J28" s="11"/>
      <c r="K28" s="11"/>
      <c r="P28" s="72">
        <v>1780.44</v>
      </c>
      <c r="Q28" s="13">
        <f t="shared" si="17"/>
        <v>3293.8140000000003</v>
      </c>
      <c r="R28" s="74">
        <f t="shared" si="18"/>
        <v>1415.3600000000001</v>
      </c>
      <c r="S28" s="74">
        <f t="shared" si="19"/>
        <v>212.304</v>
      </c>
      <c r="T28" s="74">
        <f t="shared" si="20"/>
        <v>6701.9180000000015</v>
      </c>
      <c r="V28" s="12">
        <v>3195.8</v>
      </c>
      <c r="W28" s="12">
        <f t="shared" si="21"/>
        <v>-280.91800000000148</v>
      </c>
      <c r="X28" s="76">
        <f t="shared" si="22"/>
        <v>-4.374988319576413E-2</v>
      </c>
      <c r="Y28" s="72">
        <v>1780.44</v>
      </c>
      <c r="AI28" s="13">
        <v>6421</v>
      </c>
      <c r="AM28" s="19">
        <v>0</v>
      </c>
      <c r="AN28" s="19">
        <v>0</v>
      </c>
      <c r="AP28" s="31" t="s">
        <v>137</v>
      </c>
      <c r="AQ28" s="13" t="s">
        <v>138</v>
      </c>
      <c r="AR28" s="33">
        <v>8700</v>
      </c>
      <c r="AS28" s="33">
        <v>2411</v>
      </c>
      <c r="AT28" s="34">
        <f>AS28*AR29/AR28</f>
        <v>6715.0506896551724</v>
      </c>
      <c r="AU28" s="14"/>
      <c r="AV28" s="34">
        <f>AW28/0.15</f>
        <v>0</v>
      </c>
      <c r="AW28" s="14"/>
      <c r="AX28" s="34">
        <f>AS28+AU28+AW28</f>
        <v>2411</v>
      </c>
      <c r="AY28" s="34">
        <f>SUM(AT28:AW28)</f>
        <v>6715.0506896551724</v>
      </c>
      <c r="AZ28" s="19"/>
      <c r="BA28" s="36">
        <f>AR28/AS28</f>
        <v>3.6084612194110326</v>
      </c>
      <c r="BB28" s="37" t="e">
        <f>BD28/AZ28</f>
        <v>#DIV/0!</v>
      </c>
      <c r="BC28" s="38">
        <f>AR28*AZ28/AS28</f>
        <v>0</v>
      </c>
      <c r="BD28" s="19"/>
      <c r="BE28" s="19">
        <v>0</v>
      </c>
      <c r="BF28" s="19">
        <v>0</v>
      </c>
      <c r="BG28" s="39">
        <f>BD28-BC28</f>
        <v>0</v>
      </c>
      <c r="BI28" s="22"/>
      <c r="BJ28" s="22"/>
      <c r="BK28" s="23">
        <f>AW28/0.15</f>
        <v>0</v>
      </c>
      <c r="BL28" s="23">
        <f>AS28-BK28</f>
        <v>2411</v>
      </c>
      <c r="BM28" s="23">
        <f>AU28/BL28</f>
        <v>0</v>
      </c>
      <c r="BN28" s="13">
        <v>2</v>
      </c>
      <c r="BO28" s="39">
        <f>BK28*1.15+BL28*(1+BN28)</f>
        <v>7233</v>
      </c>
      <c r="BP28" s="39">
        <f>BC28-BO28</f>
        <v>-7233</v>
      </c>
      <c r="BQ28" s="40" t="e">
        <f>BP28/BC28</f>
        <v>#DIV/0!</v>
      </c>
      <c r="BS28" s="41">
        <f>AR28-BD28</f>
        <v>8700</v>
      </c>
      <c r="BT28" s="42">
        <f>BG28+BS28</f>
        <v>8700</v>
      </c>
      <c r="CG28" s="43" t="s">
        <v>602</v>
      </c>
      <c r="CH28" s="43" t="s">
        <v>603</v>
      </c>
      <c r="CI28" s="43" t="s">
        <v>604</v>
      </c>
      <c r="CJ28" s="43" t="s">
        <v>605</v>
      </c>
      <c r="CK28" s="43" t="s">
        <v>276</v>
      </c>
      <c r="CL28" s="43" t="s">
        <v>606</v>
      </c>
      <c r="CM28" s="43" t="s">
        <v>607</v>
      </c>
      <c r="CN28" s="43" t="s">
        <v>263</v>
      </c>
      <c r="CO28" s="43" t="s">
        <v>608</v>
      </c>
      <c r="CP28" s="43" t="s">
        <v>609</v>
      </c>
      <c r="CQ28" s="43" t="s">
        <v>610</v>
      </c>
      <c r="CR28" s="43" t="s">
        <v>551</v>
      </c>
      <c r="CS28" s="43" t="s">
        <v>611</v>
      </c>
      <c r="CT28" s="44">
        <v>8700</v>
      </c>
      <c r="CU28" s="44">
        <v>2410.7600000000002</v>
      </c>
      <c r="CV28" s="44">
        <v>0</v>
      </c>
      <c r="CW28" s="43" t="s">
        <v>263</v>
      </c>
      <c r="CX28" s="43" t="s">
        <v>612</v>
      </c>
      <c r="CY28" s="43" t="s">
        <v>290</v>
      </c>
      <c r="CZ28" s="43" t="s">
        <v>270</v>
      </c>
      <c r="DA28" s="43" t="s">
        <v>263</v>
      </c>
      <c r="DB28" s="43" t="s">
        <v>279</v>
      </c>
      <c r="DC28" s="43" t="s">
        <v>280</v>
      </c>
      <c r="DD28" s="43" t="s">
        <v>263</v>
      </c>
      <c r="DE28" s="43" t="s">
        <v>613</v>
      </c>
      <c r="DF28" s="43" t="s">
        <v>274</v>
      </c>
      <c r="DG28" s="43" t="s">
        <v>274</v>
      </c>
      <c r="DH28" s="43" t="s">
        <v>263</v>
      </c>
      <c r="DI28" s="45">
        <v>0</v>
      </c>
      <c r="DJ28" s="43" t="s">
        <v>263</v>
      </c>
      <c r="DK28" s="43" t="s">
        <v>281</v>
      </c>
      <c r="DL28" s="43" t="s">
        <v>1222</v>
      </c>
      <c r="DM28" s="46" t="s">
        <v>137</v>
      </c>
      <c r="DN28" s="47" t="s">
        <v>138</v>
      </c>
      <c r="DO28" s="48">
        <v>8700</v>
      </c>
      <c r="DP28" s="48">
        <v>3500</v>
      </c>
      <c r="DQ28" s="49">
        <f>DR28/1.25</f>
        <v>0</v>
      </c>
      <c r="DR28" s="47"/>
      <c r="DS28" s="49">
        <f>DT28/0.15</f>
        <v>0</v>
      </c>
      <c r="DT28" s="47"/>
      <c r="DU28" s="49">
        <f>DP28+DR28+DT28</f>
        <v>3500</v>
      </c>
      <c r="DV28" s="49">
        <f>SUM(DQ28:DT28)</f>
        <v>0</v>
      </c>
      <c r="DW28" s="21">
        <v>3196</v>
      </c>
      <c r="DX28" s="21">
        <f>DW28-D28</f>
        <v>0.1999999999998181</v>
      </c>
      <c r="DY28" s="50">
        <f>DO28/DP28</f>
        <v>2.4857142857142858</v>
      </c>
      <c r="DZ28" s="50">
        <f>EB28/DW28</f>
        <v>2.0090738423028784</v>
      </c>
      <c r="EA28" s="51">
        <f>DO28*DW28/DP28</f>
        <v>7944.3428571428567</v>
      </c>
      <c r="EB28" s="21">
        <v>6421</v>
      </c>
      <c r="EC28" s="21">
        <v>1500</v>
      </c>
      <c r="ED28" s="21">
        <v>0</v>
      </c>
      <c r="EE28" s="52">
        <f>EB28-EA28</f>
        <v>-1523.3428571428567</v>
      </c>
      <c r="EF28" s="47"/>
      <c r="EG28" s="21"/>
      <c r="EH28" s="52"/>
      <c r="EI28" s="47">
        <f>DT28/0.15</f>
        <v>0</v>
      </c>
      <c r="EJ28" s="47">
        <f>DP28-EI28</f>
        <v>3500</v>
      </c>
      <c r="EK28" s="47">
        <f>DR28/EJ28</f>
        <v>0</v>
      </c>
      <c r="EL28" s="47">
        <v>2</v>
      </c>
      <c r="EM28" s="52">
        <f>EI28*1.15+EJ28*(1+EL28)</f>
        <v>10500</v>
      </c>
      <c r="EN28" s="52">
        <f>EA28-EM28</f>
        <v>-2555.6571428571433</v>
      </c>
      <c r="EO28" s="53">
        <f>EN28/EA28</f>
        <v>-0.32169522247637139</v>
      </c>
      <c r="EP28" s="47"/>
      <c r="EQ28" s="54">
        <f>DO28-EB28</f>
        <v>2279</v>
      </c>
      <c r="ER28" s="52">
        <f>EE28+EQ28</f>
        <v>755.6571428571433</v>
      </c>
    </row>
    <row r="29" spans="1:148" ht="20.100000000000001" customHeight="1" x14ac:dyDescent="0.25">
      <c r="A29" s="29" t="s">
        <v>54</v>
      </c>
      <c r="B29" s="11" t="s">
        <v>55</v>
      </c>
      <c r="C29" s="12">
        <v>8930.49</v>
      </c>
      <c r="D29" s="12">
        <f t="shared" si="0"/>
        <v>8930.49</v>
      </c>
      <c r="E29" s="12">
        <v>8930.49</v>
      </c>
      <c r="F29" s="12"/>
      <c r="G29" s="12">
        <v>6225.7</v>
      </c>
      <c r="H29" s="12">
        <v>211.5</v>
      </c>
      <c r="I29" s="32">
        <f t="shared" si="1"/>
        <v>6225.7</v>
      </c>
      <c r="J29" s="11"/>
      <c r="K29" s="11"/>
      <c r="L29" s="31" t="s">
        <v>54</v>
      </c>
      <c r="M29" s="13" t="s">
        <v>55</v>
      </c>
      <c r="N29" s="33">
        <v>24231</v>
      </c>
      <c r="O29" s="33">
        <v>12200</v>
      </c>
      <c r="P29" s="73">
        <v>6225.7</v>
      </c>
      <c r="Q29" s="13">
        <f t="shared" si="17"/>
        <v>11517.545</v>
      </c>
      <c r="R29" s="74">
        <f t="shared" si="18"/>
        <v>2704.79</v>
      </c>
      <c r="S29" s="74">
        <f t="shared" si="19"/>
        <v>405.71850000000001</v>
      </c>
      <c r="T29" s="74">
        <f t="shared" si="20"/>
        <v>20853.753499999999</v>
      </c>
      <c r="V29" s="12">
        <v>8930.49</v>
      </c>
      <c r="W29" s="12">
        <f t="shared" si="21"/>
        <v>-3097.7534999999989</v>
      </c>
      <c r="X29" s="76">
        <f t="shared" si="22"/>
        <v>-0.17446235075467442</v>
      </c>
      <c r="Y29" s="73">
        <v>6225.7</v>
      </c>
      <c r="Z29" s="35"/>
      <c r="AA29" s="34">
        <f>AB29/0.15</f>
        <v>0</v>
      </c>
      <c r="AB29" s="14"/>
      <c r="AC29" s="34">
        <f>V29+Z29+AB29</f>
        <v>8930.49</v>
      </c>
      <c r="AD29" s="34">
        <f>SUM(Y29:AB29)</f>
        <v>6225.7</v>
      </c>
      <c r="AE29" s="19"/>
      <c r="AF29" s="36">
        <f>N29/O29</f>
        <v>1.9861475409836065</v>
      </c>
      <c r="AG29" s="37">
        <f>AI29/V29</f>
        <v>1.9882447659646896</v>
      </c>
      <c r="AH29" s="38">
        <f>N29*V29/O29</f>
        <v>17737.270753278688</v>
      </c>
      <c r="AI29" s="19">
        <v>17756</v>
      </c>
      <c r="AJ29" s="19"/>
      <c r="AK29" s="19">
        <v>0</v>
      </c>
      <c r="AL29" s="19">
        <v>0</v>
      </c>
      <c r="AM29" s="19">
        <v>0</v>
      </c>
      <c r="AN29" s="19">
        <v>0</v>
      </c>
      <c r="AO29" s="39">
        <f>AI29-AH29</f>
        <v>18.729246721311938</v>
      </c>
      <c r="AP29" s="31" t="s">
        <v>54</v>
      </c>
      <c r="AQ29" s="13" t="s">
        <v>55</v>
      </c>
      <c r="AR29" s="33">
        <v>24231</v>
      </c>
      <c r="AS29" s="33">
        <v>11500</v>
      </c>
      <c r="AT29" s="34">
        <f>AS29*AR30/AR29</f>
        <v>0</v>
      </c>
      <c r="AU29" s="14"/>
      <c r="AV29" s="34">
        <f>AW29/0.15</f>
        <v>0</v>
      </c>
      <c r="AW29" s="14"/>
      <c r="AX29" s="34">
        <f>AS29+AU29+AW29</f>
        <v>11500</v>
      </c>
      <c r="AY29" s="34">
        <f>SUM(AT29:AW29)</f>
        <v>0</v>
      </c>
      <c r="AZ29" s="19"/>
      <c r="BA29" s="36">
        <f>AR29/AS29</f>
        <v>2.1070434782608696</v>
      </c>
      <c r="BB29" s="37" t="e">
        <f>BD29/AZ29</f>
        <v>#DIV/0!</v>
      </c>
      <c r="BC29" s="38">
        <f>AR29*AZ29/AS29</f>
        <v>0</v>
      </c>
      <c r="BD29" s="19"/>
      <c r="BE29" s="19">
        <v>0</v>
      </c>
      <c r="BF29" s="19">
        <v>0</v>
      </c>
      <c r="BG29" s="63">
        <f>BD29-BC29</f>
        <v>0</v>
      </c>
      <c r="BI29" s="64">
        <f>BG29+3317</f>
        <v>3317</v>
      </c>
      <c r="BJ29" s="22"/>
      <c r="BK29" s="23"/>
      <c r="BL29" s="23"/>
      <c r="BM29" s="23"/>
      <c r="BO29" s="15"/>
      <c r="BP29" s="15"/>
      <c r="BQ29" s="15"/>
      <c r="BS29" s="41">
        <f>AR29-BD29</f>
        <v>24231</v>
      </c>
      <c r="BT29" s="42">
        <f>BG29+BS29</f>
        <v>24231</v>
      </c>
      <c r="CG29" s="43" t="s">
        <v>614</v>
      </c>
      <c r="CH29" s="43" t="s">
        <v>615</v>
      </c>
      <c r="CI29" s="43" t="s">
        <v>616</v>
      </c>
      <c r="CJ29" s="43" t="s">
        <v>617</v>
      </c>
      <c r="CK29" s="43" t="s">
        <v>276</v>
      </c>
      <c r="CL29" s="43" t="s">
        <v>344</v>
      </c>
      <c r="CM29" s="43" t="s">
        <v>618</v>
      </c>
      <c r="CN29" s="43" t="s">
        <v>263</v>
      </c>
      <c r="CO29" s="43" t="s">
        <v>263</v>
      </c>
      <c r="CP29" s="43" t="s">
        <v>619</v>
      </c>
      <c r="CQ29" s="43" t="s">
        <v>620</v>
      </c>
      <c r="CR29" s="43" t="s">
        <v>551</v>
      </c>
      <c r="CS29" s="43" t="s">
        <v>407</v>
      </c>
      <c r="CT29" s="44">
        <v>24230.79</v>
      </c>
      <c r="CU29" s="44">
        <v>11500</v>
      </c>
      <c r="CV29" s="44">
        <v>0</v>
      </c>
      <c r="CW29" s="43" t="s">
        <v>263</v>
      </c>
      <c r="CX29" s="43" t="s">
        <v>621</v>
      </c>
      <c r="CY29" s="43" t="s">
        <v>270</v>
      </c>
      <c r="CZ29" s="43" t="s">
        <v>290</v>
      </c>
      <c r="DA29" s="43" t="s">
        <v>263</v>
      </c>
      <c r="DB29" s="43" t="s">
        <v>279</v>
      </c>
      <c r="DC29" s="43" t="s">
        <v>280</v>
      </c>
      <c r="DD29" s="43" t="s">
        <v>297</v>
      </c>
      <c r="DE29" s="43" t="s">
        <v>622</v>
      </c>
      <c r="DF29" s="43" t="s">
        <v>263</v>
      </c>
      <c r="DG29" s="43" t="s">
        <v>274</v>
      </c>
      <c r="DH29" s="43" t="s">
        <v>263</v>
      </c>
      <c r="DI29" s="45">
        <v>0</v>
      </c>
      <c r="DJ29" s="43" t="s">
        <v>263</v>
      </c>
      <c r="DK29" s="43" t="s">
        <v>275</v>
      </c>
      <c r="DL29" s="43"/>
    </row>
    <row r="30" spans="1:148" ht="20.100000000000001" customHeight="1" x14ac:dyDescent="0.25">
      <c r="A30" s="29" t="s">
        <v>56</v>
      </c>
      <c r="B30" s="11" t="s">
        <v>57</v>
      </c>
      <c r="C30" s="12">
        <v>2558.0100000000002</v>
      </c>
      <c r="D30" s="12">
        <f t="shared" si="0"/>
        <v>2558.0100000000002</v>
      </c>
      <c r="E30" s="12">
        <v>2558.0100000000002</v>
      </c>
      <c r="F30" s="12"/>
      <c r="G30" s="12">
        <v>2006.56</v>
      </c>
      <c r="H30" s="12">
        <v>69.25</v>
      </c>
      <c r="I30" s="32">
        <f t="shared" si="1"/>
        <v>2006.56</v>
      </c>
      <c r="J30" s="11"/>
      <c r="K30" s="11"/>
      <c r="L30" s="31" t="s">
        <v>56</v>
      </c>
      <c r="M30" s="13" t="s">
        <v>57</v>
      </c>
      <c r="N30" s="33">
        <v>4857</v>
      </c>
      <c r="O30" s="33">
        <v>3040</v>
      </c>
      <c r="P30" s="73">
        <v>2006.56</v>
      </c>
      <c r="Q30" s="13">
        <f t="shared" si="17"/>
        <v>3712.136</v>
      </c>
      <c r="R30" s="74">
        <f t="shared" si="18"/>
        <v>551.45000000000027</v>
      </c>
      <c r="S30" s="74">
        <f t="shared" si="19"/>
        <v>82.717500000000044</v>
      </c>
      <c r="T30" s="74">
        <f t="shared" si="20"/>
        <v>6352.8635000000004</v>
      </c>
      <c r="V30" s="12">
        <v>2558.0100000000002</v>
      </c>
      <c r="W30" s="12">
        <f t="shared" si="21"/>
        <v>-2267.8635000000004</v>
      </c>
      <c r="X30" s="76">
        <f t="shared" si="22"/>
        <v>-0.55516854345165245</v>
      </c>
      <c r="Y30" s="73">
        <v>2006.56</v>
      </c>
      <c r="Z30" s="14"/>
      <c r="AA30" s="34">
        <f>AB30/0.15</f>
        <v>0</v>
      </c>
      <c r="AB30" s="14"/>
      <c r="AC30" s="34">
        <f>V30+Z30+AB30</f>
        <v>2558.0100000000002</v>
      </c>
      <c r="AD30" s="34">
        <f>SUM(Y30:AB30)</f>
        <v>2006.56</v>
      </c>
      <c r="AE30" s="19"/>
      <c r="AF30" s="36">
        <f>N30/O30</f>
        <v>1.5976973684210527</v>
      </c>
      <c r="AG30" s="37">
        <f>AI30/V30</f>
        <v>1.5969444998260365</v>
      </c>
      <c r="AH30" s="38">
        <f>N30*V30/O30</f>
        <v>4086.9258453947368</v>
      </c>
      <c r="AI30" s="19">
        <v>4085</v>
      </c>
      <c r="AJ30" s="19"/>
      <c r="AK30" s="19">
        <v>0</v>
      </c>
      <c r="AL30" s="19">
        <v>0</v>
      </c>
      <c r="AO30" s="39">
        <f>AI30-AH30</f>
        <v>-1.9258453947368253</v>
      </c>
      <c r="CG30" s="43" t="s">
        <v>623</v>
      </c>
      <c r="CH30" s="43" t="s">
        <v>624</v>
      </c>
      <c r="CI30" s="43" t="s">
        <v>616</v>
      </c>
      <c r="CJ30" s="43" t="s">
        <v>625</v>
      </c>
      <c r="CK30" s="43" t="s">
        <v>276</v>
      </c>
      <c r="CL30" s="43" t="s">
        <v>626</v>
      </c>
      <c r="CM30" s="43" t="s">
        <v>627</v>
      </c>
      <c r="CN30" s="43" t="s">
        <v>263</v>
      </c>
      <c r="CO30" s="43" t="s">
        <v>628</v>
      </c>
      <c r="CP30" s="43" t="s">
        <v>629</v>
      </c>
      <c r="CQ30" s="43" t="s">
        <v>630</v>
      </c>
      <c r="CR30" s="43" t="s">
        <v>551</v>
      </c>
      <c r="CS30" s="43" t="s">
        <v>407</v>
      </c>
      <c r="CT30" s="44">
        <v>3381.11</v>
      </c>
      <c r="CU30" s="44">
        <v>1600</v>
      </c>
      <c r="CV30" s="44">
        <v>0</v>
      </c>
      <c r="CW30" s="43" t="s">
        <v>263</v>
      </c>
      <c r="CX30" s="43" t="s">
        <v>621</v>
      </c>
      <c r="CY30" s="43" t="s">
        <v>270</v>
      </c>
      <c r="CZ30" s="43" t="s">
        <v>290</v>
      </c>
      <c r="DA30" s="43" t="s">
        <v>263</v>
      </c>
      <c r="DB30" s="43" t="s">
        <v>279</v>
      </c>
      <c r="DC30" s="43" t="s">
        <v>280</v>
      </c>
      <c r="DD30" s="43" t="s">
        <v>297</v>
      </c>
      <c r="DE30" s="43" t="s">
        <v>631</v>
      </c>
      <c r="DF30" s="43" t="s">
        <v>263</v>
      </c>
      <c r="DG30" s="43" t="s">
        <v>274</v>
      </c>
      <c r="DH30" s="43" t="s">
        <v>263</v>
      </c>
      <c r="DI30" s="45">
        <v>0</v>
      </c>
      <c r="DJ30" s="43" t="s">
        <v>263</v>
      </c>
      <c r="DK30" s="43" t="s">
        <v>281</v>
      </c>
      <c r="DL30" s="43"/>
    </row>
    <row r="31" spans="1:148" ht="20.100000000000001" customHeight="1" x14ac:dyDescent="0.25">
      <c r="A31" s="29" t="s">
        <v>139</v>
      </c>
      <c r="B31" s="11" t="s">
        <v>140</v>
      </c>
      <c r="C31" s="12">
        <v>1610.87</v>
      </c>
      <c r="D31" s="12">
        <f t="shared" si="0"/>
        <v>1610.87</v>
      </c>
      <c r="E31" s="12">
        <v>1610.87</v>
      </c>
      <c r="F31" s="12"/>
      <c r="G31" s="12">
        <v>848.12</v>
      </c>
      <c r="H31" s="12">
        <v>28</v>
      </c>
      <c r="I31" s="32">
        <f t="shared" si="1"/>
        <v>848.12</v>
      </c>
      <c r="J31" s="11"/>
      <c r="K31" s="11"/>
      <c r="P31" s="72">
        <v>848.12</v>
      </c>
      <c r="Q31" s="13">
        <f t="shared" si="17"/>
        <v>1569.0220000000002</v>
      </c>
      <c r="R31" s="74">
        <f t="shared" si="18"/>
        <v>762.74999999999989</v>
      </c>
      <c r="S31" s="74">
        <f t="shared" si="19"/>
        <v>114.41249999999998</v>
      </c>
      <c r="T31" s="74">
        <f t="shared" si="20"/>
        <v>3294.3045000000002</v>
      </c>
      <c r="V31" s="12">
        <v>1610.87</v>
      </c>
      <c r="W31" s="12">
        <f t="shared" si="21"/>
        <v>-894.30450000000019</v>
      </c>
      <c r="X31" s="76">
        <f t="shared" si="22"/>
        <v>-0.37262687500000008</v>
      </c>
      <c r="Y31" s="72">
        <v>848.12</v>
      </c>
      <c r="AI31" s="13">
        <v>2400</v>
      </c>
      <c r="AM31" s="19">
        <v>0</v>
      </c>
      <c r="AN31" s="19">
        <v>0</v>
      </c>
      <c r="AP31" s="31" t="s">
        <v>139</v>
      </c>
      <c r="AQ31" s="13" t="s">
        <v>140</v>
      </c>
      <c r="AR31" s="33">
        <v>1200</v>
      </c>
      <c r="AS31" s="13">
        <v>464</v>
      </c>
      <c r="AT31" s="34">
        <f>AS31*AR32/AR31</f>
        <v>0</v>
      </c>
      <c r="AU31" s="14"/>
      <c r="AV31" s="34">
        <f>AW31/0.15</f>
        <v>0</v>
      </c>
      <c r="AW31" s="14"/>
      <c r="AX31" s="34">
        <f>AS31+AU31+AW31</f>
        <v>464</v>
      </c>
      <c r="AY31" s="34">
        <f>SUM(AT31:AW31)</f>
        <v>0</v>
      </c>
      <c r="AZ31" s="19"/>
      <c r="BA31" s="36">
        <f>AR31/AS31</f>
        <v>2.5862068965517242</v>
      </c>
      <c r="BB31" s="37" t="e">
        <f>BD31/AZ31</f>
        <v>#DIV/0!</v>
      </c>
      <c r="BC31" s="38">
        <f>AR31*AZ31/AS31</f>
        <v>0</v>
      </c>
      <c r="BD31" s="19"/>
      <c r="BE31" s="19">
        <v>0</v>
      </c>
      <c r="BF31" s="19">
        <v>0</v>
      </c>
      <c r="BG31" s="39">
        <f>BD31-BC31</f>
        <v>0</v>
      </c>
      <c r="BI31" s="22"/>
      <c r="BJ31" s="22"/>
      <c r="BK31" s="23"/>
      <c r="BL31" s="23"/>
      <c r="BM31" s="23"/>
      <c r="BO31" s="15"/>
      <c r="BP31" s="15"/>
      <c r="BQ31" s="15"/>
      <c r="BS31" s="41">
        <f>AR31-BD31</f>
        <v>1200</v>
      </c>
      <c r="BT31" s="42">
        <f>BG31+BS31</f>
        <v>1200</v>
      </c>
      <c r="CG31" s="43" t="s">
        <v>632</v>
      </c>
      <c r="CH31" s="43" t="s">
        <v>633</v>
      </c>
      <c r="CI31" s="43" t="s">
        <v>634</v>
      </c>
      <c r="CJ31" s="43" t="s">
        <v>635</v>
      </c>
      <c r="CK31" s="43" t="s">
        <v>276</v>
      </c>
      <c r="CL31" s="43" t="s">
        <v>636</v>
      </c>
      <c r="CM31" s="43" t="s">
        <v>637</v>
      </c>
      <c r="CN31" s="43" t="s">
        <v>263</v>
      </c>
      <c r="CO31" s="43" t="s">
        <v>638</v>
      </c>
      <c r="CP31" s="43" t="s">
        <v>639</v>
      </c>
      <c r="CQ31" s="43" t="s">
        <v>640</v>
      </c>
      <c r="CR31" s="43" t="s">
        <v>641</v>
      </c>
      <c r="CS31" s="43" t="s">
        <v>642</v>
      </c>
      <c r="CT31" s="44">
        <v>1200</v>
      </c>
      <c r="CU31" s="44">
        <v>46.42</v>
      </c>
      <c r="CV31" s="44">
        <v>0</v>
      </c>
      <c r="CW31" s="43" t="s">
        <v>263</v>
      </c>
      <c r="CX31" s="43" t="s">
        <v>643</v>
      </c>
      <c r="CY31" s="43" t="s">
        <v>270</v>
      </c>
      <c r="CZ31" s="43" t="s">
        <v>263</v>
      </c>
      <c r="DA31" s="43" t="s">
        <v>263</v>
      </c>
      <c r="DB31" s="43" t="s">
        <v>263</v>
      </c>
      <c r="DC31" s="43" t="s">
        <v>263</v>
      </c>
      <c r="DD31" s="43" t="s">
        <v>297</v>
      </c>
      <c r="DE31" s="43" t="s">
        <v>644</v>
      </c>
      <c r="DF31" s="43" t="s">
        <v>274</v>
      </c>
      <c r="DG31" s="43" t="s">
        <v>263</v>
      </c>
      <c r="DH31" s="43" t="s">
        <v>263</v>
      </c>
      <c r="DI31" s="45">
        <v>0</v>
      </c>
      <c r="DJ31" s="43" t="s">
        <v>263</v>
      </c>
      <c r="DK31" s="43" t="s">
        <v>281</v>
      </c>
      <c r="DL31" s="43" t="s">
        <v>1222</v>
      </c>
      <c r="DM31" s="46" t="s">
        <v>139</v>
      </c>
      <c r="DN31" s="47" t="s">
        <v>140</v>
      </c>
      <c r="DO31" s="48">
        <v>1200</v>
      </c>
      <c r="DP31" s="47">
        <v>464</v>
      </c>
      <c r="DQ31" s="49">
        <f>DP31*DO32/DO31</f>
        <v>1519.6</v>
      </c>
      <c r="DR31" s="47"/>
      <c r="DS31" s="49">
        <f>DT31/0.15</f>
        <v>0</v>
      </c>
      <c r="DT31" s="47"/>
      <c r="DU31" s="49">
        <f>DP31+DR31+DT31</f>
        <v>464</v>
      </c>
      <c r="DV31" s="49">
        <f>SUM(DQ31:DT31)</f>
        <v>1519.6</v>
      </c>
      <c r="DW31" s="48">
        <v>1611</v>
      </c>
      <c r="DX31" s="21">
        <f>DW31-D31</f>
        <v>0.13000000000010914</v>
      </c>
      <c r="DY31" s="50">
        <f>DO31/DP31</f>
        <v>2.5862068965517242</v>
      </c>
      <c r="DZ31" s="50">
        <f>EB31/DW31</f>
        <v>1.4897579143389199</v>
      </c>
      <c r="EA31" s="51">
        <f>DO31*DW31/DP31</f>
        <v>4166.3793103448279</v>
      </c>
      <c r="EB31" s="21">
        <v>2400</v>
      </c>
      <c r="EC31" s="21">
        <v>0</v>
      </c>
      <c r="ED31" s="21">
        <v>1200</v>
      </c>
      <c r="EE31" s="52">
        <f>EB31-EA31</f>
        <v>-1766.3793103448279</v>
      </c>
      <c r="EF31" s="47"/>
      <c r="EG31" s="47"/>
      <c r="EH31" s="21"/>
      <c r="EI31" s="47">
        <f>DT31/0.15</f>
        <v>0</v>
      </c>
      <c r="EJ31" s="47">
        <f>DP31-EI31</f>
        <v>464</v>
      </c>
      <c r="EK31" s="47">
        <f>DR31/EJ31</f>
        <v>0</v>
      </c>
      <c r="EL31" s="47">
        <v>2</v>
      </c>
      <c r="EM31" s="52">
        <f>EI31*1.15+EJ31*(1+EL31)</f>
        <v>1392</v>
      </c>
      <c r="EN31" s="52">
        <f>EA31-EM31</f>
        <v>2774.3793103448279</v>
      </c>
      <c r="EO31" s="53">
        <f>EN31/EA31</f>
        <v>0.66589695841092489</v>
      </c>
      <c r="EP31" s="47"/>
      <c r="EQ31" s="54">
        <f>DO31-EB31</f>
        <v>-1200</v>
      </c>
      <c r="ER31" s="52">
        <f>EE31+EQ31</f>
        <v>-2966.3793103448279</v>
      </c>
    </row>
    <row r="32" spans="1:148" ht="20.100000000000001" customHeight="1" x14ac:dyDescent="0.25">
      <c r="A32" s="29" t="s">
        <v>153</v>
      </c>
      <c r="B32" s="11" t="s">
        <v>154</v>
      </c>
      <c r="C32" s="12">
        <v>1307.81</v>
      </c>
      <c r="D32" s="12">
        <f t="shared" si="0"/>
        <v>1307.81</v>
      </c>
      <c r="E32" s="12">
        <v>1307.81</v>
      </c>
      <c r="F32" s="12"/>
      <c r="G32" s="12">
        <v>651.92999999999995</v>
      </c>
      <c r="H32" s="12">
        <v>22</v>
      </c>
      <c r="I32" s="32">
        <f t="shared" si="1"/>
        <v>651.92999999999995</v>
      </c>
      <c r="J32" s="11"/>
      <c r="K32" s="11"/>
      <c r="P32" s="72">
        <v>651.92999999999995</v>
      </c>
      <c r="Q32" s="13">
        <f t="shared" si="17"/>
        <v>1206.0705</v>
      </c>
      <c r="R32" s="74">
        <f t="shared" si="18"/>
        <v>655.88</v>
      </c>
      <c r="S32" s="74">
        <f t="shared" si="19"/>
        <v>98.381999999999991</v>
      </c>
      <c r="T32" s="74">
        <f t="shared" si="20"/>
        <v>2612.2625000000003</v>
      </c>
      <c r="V32" s="12">
        <v>1307.81</v>
      </c>
      <c r="W32" s="12">
        <f t="shared" si="21"/>
        <v>1317.7374999999997</v>
      </c>
      <c r="X32" s="76">
        <f t="shared" si="22"/>
        <v>0.33530216284987269</v>
      </c>
      <c r="Y32" s="72">
        <v>651.92999999999995</v>
      </c>
      <c r="AI32" s="13">
        <v>3930</v>
      </c>
      <c r="CG32" s="43" t="s">
        <v>645</v>
      </c>
      <c r="CH32" s="43" t="s">
        <v>646</v>
      </c>
      <c r="CI32" s="43" t="s">
        <v>647</v>
      </c>
      <c r="CJ32" s="43" t="s">
        <v>648</v>
      </c>
      <c r="CK32" s="43" t="s">
        <v>276</v>
      </c>
      <c r="CL32" s="43" t="s">
        <v>649</v>
      </c>
      <c r="CM32" s="43" t="s">
        <v>650</v>
      </c>
      <c r="CN32" s="43" t="s">
        <v>651</v>
      </c>
      <c r="CO32" s="43" t="s">
        <v>263</v>
      </c>
      <c r="CP32" s="43" t="s">
        <v>652</v>
      </c>
      <c r="CQ32" s="43" t="s">
        <v>653</v>
      </c>
      <c r="CR32" s="43" t="s">
        <v>654</v>
      </c>
      <c r="CS32" s="43" t="s">
        <v>655</v>
      </c>
      <c r="CT32" s="44">
        <v>3930</v>
      </c>
      <c r="CU32" s="44">
        <v>1754.27</v>
      </c>
      <c r="CV32" s="44">
        <v>2163.98</v>
      </c>
      <c r="CW32" s="43" t="s">
        <v>263</v>
      </c>
      <c r="CX32" s="43" t="s">
        <v>656</v>
      </c>
      <c r="CY32" s="43" t="s">
        <v>270</v>
      </c>
      <c r="CZ32" s="43" t="s">
        <v>263</v>
      </c>
      <c r="DA32" s="43" t="s">
        <v>263</v>
      </c>
      <c r="DB32" s="43" t="s">
        <v>279</v>
      </c>
      <c r="DC32" s="43" t="s">
        <v>326</v>
      </c>
      <c r="DD32" s="43" t="s">
        <v>263</v>
      </c>
      <c r="DE32" s="43" t="s">
        <v>657</v>
      </c>
      <c r="DF32" s="43" t="s">
        <v>274</v>
      </c>
      <c r="DG32" s="43" t="s">
        <v>263</v>
      </c>
      <c r="DH32" s="43" t="s">
        <v>263</v>
      </c>
      <c r="DI32" s="45">
        <v>0</v>
      </c>
      <c r="DJ32" s="43" t="s">
        <v>263</v>
      </c>
      <c r="DK32" s="43" t="s">
        <v>281</v>
      </c>
      <c r="DL32" s="43" t="s">
        <v>1222</v>
      </c>
      <c r="DM32" s="46" t="s">
        <v>153</v>
      </c>
      <c r="DN32" s="47" t="s">
        <v>154</v>
      </c>
      <c r="DO32" s="48">
        <v>3930</v>
      </c>
      <c r="DP32" s="48">
        <v>1754</v>
      </c>
      <c r="DQ32" s="49">
        <f>DP32*DO33/DO32</f>
        <v>0</v>
      </c>
      <c r="DR32" s="47"/>
      <c r="DS32" s="49">
        <f>DT32/0.15</f>
        <v>0</v>
      </c>
      <c r="DT32" s="47"/>
      <c r="DU32" s="49">
        <f>DP32+DR32+DT32</f>
        <v>1754</v>
      </c>
      <c r="DV32" s="49">
        <f>SUM(DQ32:DT32)</f>
        <v>0</v>
      </c>
      <c r="DW32" s="48">
        <v>1308</v>
      </c>
      <c r="DX32" s="21">
        <f>DW32-D32</f>
        <v>0.19000000000005457</v>
      </c>
      <c r="DY32" s="50">
        <f>DO32/DP32</f>
        <v>2.2405929304446977</v>
      </c>
      <c r="DZ32" s="50">
        <f>EB32/DW32</f>
        <v>3.0045871559633026</v>
      </c>
      <c r="EA32" s="51">
        <f>DO32*DW32/DP32</f>
        <v>2930.6955530216646</v>
      </c>
      <c r="EB32" s="21">
        <v>3930</v>
      </c>
      <c r="EC32" s="21">
        <v>0</v>
      </c>
      <c r="ED32" s="21">
        <v>1000</v>
      </c>
      <c r="EE32" s="52">
        <f>EB32-EA32</f>
        <v>999.30444697833536</v>
      </c>
      <c r="EF32" s="47"/>
      <c r="EG32" s="47"/>
      <c r="EH32" s="47"/>
      <c r="EI32" s="47">
        <f>DT32/0.15</f>
        <v>0</v>
      </c>
      <c r="EJ32" s="47">
        <f>DP32-EI32</f>
        <v>1754</v>
      </c>
      <c r="EK32" s="47">
        <f>DR32/EJ32</f>
        <v>0</v>
      </c>
      <c r="EL32" s="47">
        <v>2</v>
      </c>
      <c r="EM32" s="52">
        <f>EI32*1.15+EJ32*(1+EL32)</f>
        <v>5262</v>
      </c>
      <c r="EN32" s="52">
        <f>EA32-EM32</f>
        <v>-2331.3044469783354</v>
      </c>
      <c r="EO32" s="53">
        <f>EN32/EA32</f>
        <v>-0.79547820809113623</v>
      </c>
      <c r="EP32" s="47"/>
      <c r="EQ32" s="54">
        <f>DO32-EB32</f>
        <v>0</v>
      </c>
      <c r="ER32" s="52">
        <f>EE32+EQ32</f>
        <v>999.30444697833536</v>
      </c>
    </row>
    <row r="33" spans="1:148" ht="20.100000000000001" customHeight="1" x14ac:dyDescent="0.25">
      <c r="A33" s="29" t="s">
        <v>58</v>
      </c>
      <c r="B33" s="11" t="s">
        <v>59</v>
      </c>
      <c r="C33" s="12">
        <v>11296.97</v>
      </c>
      <c r="D33" s="12">
        <f t="shared" si="0"/>
        <v>11296.97</v>
      </c>
      <c r="E33" s="12">
        <v>11296.97</v>
      </c>
      <c r="F33" s="12"/>
      <c r="G33" s="12">
        <v>3631.34</v>
      </c>
      <c r="H33" s="12">
        <v>132.5</v>
      </c>
      <c r="I33" s="32">
        <f t="shared" si="1"/>
        <v>3631.34</v>
      </c>
      <c r="J33" s="11"/>
      <c r="K33" s="11"/>
      <c r="L33" s="31" t="s">
        <v>58</v>
      </c>
      <c r="M33" s="13" t="s">
        <v>59</v>
      </c>
      <c r="N33" s="33">
        <v>26000</v>
      </c>
      <c r="O33" s="33">
        <v>12700</v>
      </c>
      <c r="P33" s="73">
        <v>3631.34</v>
      </c>
      <c r="Q33" s="13">
        <f t="shared" si="17"/>
        <v>6717.9790000000003</v>
      </c>
      <c r="R33" s="74">
        <f t="shared" si="18"/>
        <v>7665.6299999999992</v>
      </c>
      <c r="S33" s="74">
        <f t="shared" si="19"/>
        <v>1149.8444999999999</v>
      </c>
      <c r="T33" s="74">
        <f t="shared" si="20"/>
        <v>19164.7935</v>
      </c>
      <c r="V33" s="12">
        <v>11296.97</v>
      </c>
      <c r="W33" s="12">
        <f t="shared" si="21"/>
        <v>3975.2065000000002</v>
      </c>
      <c r="X33" s="76">
        <f t="shared" si="22"/>
        <v>0.17178939066551427</v>
      </c>
      <c r="Y33" s="73">
        <v>3631.34</v>
      </c>
      <c r="Z33" s="35"/>
      <c r="AA33" s="34">
        <f>AB33/0.15</f>
        <v>0</v>
      </c>
      <c r="AB33" s="14"/>
      <c r="AC33" s="34">
        <f>V33+Z33+AB33</f>
        <v>11296.97</v>
      </c>
      <c r="AD33" s="34">
        <f>SUM(Y33:AB33)</f>
        <v>3631.34</v>
      </c>
      <c r="AE33" s="19"/>
      <c r="AF33" s="36">
        <f>N33/O33</f>
        <v>2.0472440944881889</v>
      </c>
      <c r="AG33" s="37">
        <f>AI33/V33</f>
        <v>2.0483368549265868</v>
      </c>
      <c r="AH33" s="38">
        <f>N33*V33/O33</f>
        <v>23127.655118110237</v>
      </c>
      <c r="AI33" s="19">
        <v>23140</v>
      </c>
      <c r="AJ33" s="19"/>
      <c r="AK33" s="19">
        <v>0</v>
      </c>
      <c r="AL33" s="19">
        <v>0</v>
      </c>
      <c r="AO33" s="39">
        <f>AI33-AH33</f>
        <v>12.344881889763201</v>
      </c>
      <c r="CG33" s="43" t="s">
        <v>658</v>
      </c>
      <c r="CH33" s="43" t="s">
        <v>329</v>
      </c>
      <c r="CI33" s="43" t="s">
        <v>647</v>
      </c>
      <c r="CJ33" s="43" t="s">
        <v>659</v>
      </c>
      <c r="CK33" s="43" t="s">
        <v>276</v>
      </c>
      <c r="CL33" s="43" t="s">
        <v>660</v>
      </c>
      <c r="CM33" s="43" t="s">
        <v>661</v>
      </c>
      <c r="CN33" s="43" t="s">
        <v>263</v>
      </c>
      <c r="CO33" s="43" t="s">
        <v>263</v>
      </c>
      <c r="CP33" s="43" t="s">
        <v>662</v>
      </c>
      <c r="CQ33" s="43" t="s">
        <v>663</v>
      </c>
      <c r="CR33" s="43" t="s">
        <v>664</v>
      </c>
      <c r="CS33" s="43" t="s">
        <v>665</v>
      </c>
      <c r="CT33" s="44">
        <v>10000</v>
      </c>
      <c r="CU33" s="44">
        <v>3758.3</v>
      </c>
      <c r="CV33" s="44">
        <v>6318.3</v>
      </c>
      <c r="CW33" s="43" t="s">
        <v>263</v>
      </c>
      <c r="CX33" s="43" t="s">
        <v>666</v>
      </c>
      <c r="CY33" s="43" t="s">
        <v>290</v>
      </c>
      <c r="CZ33" s="43" t="s">
        <v>270</v>
      </c>
      <c r="DA33" s="43" t="s">
        <v>263</v>
      </c>
      <c r="DB33" s="43" t="s">
        <v>667</v>
      </c>
      <c r="DC33" s="43" t="s">
        <v>280</v>
      </c>
      <c r="DD33" s="43" t="s">
        <v>668</v>
      </c>
      <c r="DE33" s="43" t="s">
        <v>669</v>
      </c>
      <c r="DF33" s="43" t="s">
        <v>263</v>
      </c>
      <c r="DG33" s="43" t="s">
        <v>263</v>
      </c>
      <c r="DH33" s="43" t="s">
        <v>274</v>
      </c>
      <c r="DI33" s="45">
        <v>0</v>
      </c>
      <c r="DJ33" s="43" t="s">
        <v>263</v>
      </c>
      <c r="DK33" s="43" t="s">
        <v>281</v>
      </c>
      <c r="DL33" s="43"/>
    </row>
    <row r="34" spans="1:148" ht="20.100000000000001" customHeight="1" x14ac:dyDescent="0.25">
      <c r="A34" s="29" t="s">
        <v>155</v>
      </c>
      <c r="B34" s="11" t="s">
        <v>156</v>
      </c>
      <c r="C34" s="12">
        <v>749.78</v>
      </c>
      <c r="D34" s="12">
        <f t="shared" si="0"/>
        <v>749.78</v>
      </c>
      <c r="E34" s="12">
        <v>749.78</v>
      </c>
      <c r="F34" s="12"/>
      <c r="G34" s="12">
        <v>599.27</v>
      </c>
      <c r="H34" s="12">
        <v>20.75</v>
      </c>
      <c r="I34" s="32">
        <f t="shared" si="1"/>
        <v>599.27</v>
      </c>
      <c r="J34" s="11"/>
      <c r="K34" s="11"/>
      <c r="P34" s="72">
        <v>599.27</v>
      </c>
      <c r="Q34" s="13">
        <f t="shared" si="17"/>
        <v>1108.6495</v>
      </c>
      <c r="R34" s="74">
        <f t="shared" si="18"/>
        <v>150.51</v>
      </c>
      <c r="S34" s="74">
        <f t="shared" si="19"/>
        <v>22.576499999999999</v>
      </c>
      <c r="T34" s="74">
        <f t="shared" si="20"/>
        <v>1881.0059999999999</v>
      </c>
      <c r="V34" s="12">
        <v>749.78</v>
      </c>
      <c r="W34" s="12">
        <f t="shared" si="21"/>
        <v>611.99400000000014</v>
      </c>
      <c r="X34" s="76">
        <f t="shared" si="22"/>
        <v>0.24548495788206987</v>
      </c>
      <c r="Y34" s="72">
        <v>599.27</v>
      </c>
      <c r="AI34" s="13">
        <v>2493</v>
      </c>
      <c r="CG34" s="43" t="s">
        <v>670</v>
      </c>
      <c r="CH34" s="43" t="s">
        <v>671</v>
      </c>
      <c r="CI34" s="43" t="s">
        <v>672</v>
      </c>
      <c r="CJ34" s="43" t="s">
        <v>673</v>
      </c>
      <c r="CK34" s="43" t="s">
        <v>276</v>
      </c>
      <c r="CL34" s="43" t="s">
        <v>674</v>
      </c>
      <c r="CM34" s="43" t="s">
        <v>308</v>
      </c>
      <c r="CN34" s="43" t="s">
        <v>309</v>
      </c>
      <c r="CO34" s="43" t="s">
        <v>412</v>
      </c>
      <c r="CP34" s="43" t="s">
        <v>310</v>
      </c>
      <c r="CQ34" s="43" t="s">
        <v>675</v>
      </c>
      <c r="CR34" s="43" t="s">
        <v>676</v>
      </c>
      <c r="CS34" s="43" t="s">
        <v>677</v>
      </c>
      <c r="CT34" s="44">
        <v>2492.9699999999998</v>
      </c>
      <c r="CU34" s="44">
        <v>1055.03</v>
      </c>
      <c r="CV34" s="44">
        <v>1437.94</v>
      </c>
      <c r="CW34" s="43" t="s">
        <v>413</v>
      </c>
      <c r="CX34" s="43" t="s">
        <v>678</v>
      </c>
      <c r="CY34" s="43" t="s">
        <v>270</v>
      </c>
      <c r="CZ34" s="43" t="s">
        <v>339</v>
      </c>
      <c r="DA34" s="43" t="s">
        <v>263</v>
      </c>
      <c r="DB34" s="43" t="s">
        <v>667</v>
      </c>
      <c r="DC34" s="43" t="s">
        <v>326</v>
      </c>
      <c r="DD34" s="43" t="s">
        <v>263</v>
      </c>
      <c r="DE34" s="43" t="s">
        <v>679</v>
      </c>
      <c r="DF34" s="43" t="s">
        <v>274</v>
      </c>
      <c r="DG34" s="43" t="s">
        <v>263</v>
      </c>
      <c r="DH34" s="43" t="s">
        <v>263</v>
      </c>
      <c r="DI34" s="45">
        <v>0</v>
      </c>
      <c r="DJ34" s="43" t="s">
        <v>263</v>
      </c>
      <c r="DK34" s="43" t="s">
        <v>263</v>
      </c>
      <c r="DL34" s="43" t="s">
        <v>1222</v>
      </c>
      <c r="DM34" s="46" t="s">
        <v>155</v>
      </c>
      <c r="DN34" s="47" t="s">
        <v>156</v>
      </c>
      <c r="DO34" s="48">
        <v>2493</v>
      </c>
      <c r="DP34" s="48">
        <v>1055</v>
      </c>
      <c r="DQ34" s="49">
        <f>DR34/1.25</f>
        <v>0</v>
      </c>
      <c r="DR34" s="47"/>
      <c r="DS34" s="49">
        <f>DT34/0.15</f>
        <v>0</v>
      </c>
      <c r="DT34" s="47"/>
      <c r="DU34" s="49">
        <f>DP34+DR34+DT34</f>
        <v>1055</v>
      </c>
      <c r="DV34" s="49">
        <f>SUM(DQ34:DT34)</f>
        <v>0</v>
      </c>
      <c r="DW34" s="21">
        <v>750</v>
      </c>
      <c r="DX34" s="21">
        <f>DW34-D34</f>
        <v>0.22000000000002728</v>
      </c>
      <c r="DY34" s="50">
        <f>DO34/DP34</f>
        <v>2.3630331753554503</v>
      </c>
      <c r="DZ34" s="50">
        <f>EB34/DW34</f>
        <v>3.3239999999999998</v>
      </c>
      <c r="EA34" s="51">
        <f>DO34*DW34/DP34</f>
        <v>1772.2748815165876</v>
      </c>
      <c r="EB34" s="21">
        <v>2493</v>
      </c>
      <c r="EC34" s="21">
        <v>0</v>
      </c>
      <c r="ED34" s="21">
        <v>700</v>
      </c>
      <c r="EE34" s="52">
        <f>EB34-EA34</f>
        <v>720.72511848341242</v>
      </c>
      <c r="EF34" s="47"/>
      <c r="EG34" s="21"/>
      <c r="EH34" s="52"/>
      <c r="EI34" s="47">
        <f>DT34/0.15</f>
        <v>0</v>
      </c>
      <c r="EJ34" s="47">
        <f>DP34-EI34</f>
        <v>1055</v>
      </c>
      <c r="EK34" s="47">
        <f>DR34/EJ34</f>
        <v>0</v>
      </c>
      <c r="EL34" s="47">
        <v>2</v>
      </c>
      <c r="EM34" s="52">
        <f>EI34*1.15+EJ34*(1+EL34)</f>
        <v>3165</v>
      </c>
      <c r="EN34" s="52">
        <f>EA34-EM34</f>
        <v>-1392.7251184834124</v>
      </c>
      <c r="EO34" s="53">
        <f>EN34/EA34</f>
        <v>-0.78584035298836752</v>
      </c>
      <c r="EP34" s="47"/>
      <c r="EQ34" s="54">
        <f>DO34-EB34</f>
        <v>0</v>
      </c>
      <c r="ER34" s="52">
        <f>EE34+EQ34</f>
        <v>720.72511848341242</v>
      </c>
    </row>
    <row r="35" spans="1:148" ht="20.100000000000001" customHeight="1" x14ac:dyDescent="0.25">
      <c r="A35" s="29" t="s">
        <v>60</v>
      </c>
      <c r="B35" s="11" t="s">
        <v>61</v>
      </c>
      <c r="C35" s="12">
        <v>26277.75</v>
      </c>
      <c r="D35" s="12">
        <f t="shared" ref="D35:D66" si="41">C35-F35</f>
        <v>25886.74</v>
      </c>
      <c r="E35" s="12">
        <v>25886.74</v>
      </c>
      <c r="F35" s="12">
        <v>391.01</v>
      </c>
      <c r="G35" s="12">
        <v>5740.51</v>
      </c>
      <c r="H35" s="12">
        <v>173.75</v>
      </c>
      <c r="I35" s="32">
        <f t="shared" ref="I35:I66" si="42">E35/C35*G35</f>
        <v>5655.091849089059</v>
      </c>
      <c r="J35" s="11"/>
      <c r="K35" s="11"/>
      <c r="L35" s="31" t="s">
        <v>60</v>
      </c>
      <c r="M35" s="13" t="s">
        <v>61</v>
      </c>
      <c r="N35" s="33">
        <v>40000</v>
      </c>
      <c r="O35" s="33">
        <v>27750</v>
      </c>
      <c r="P35" s="73">
        <v>5740.51</v>
      </c>
      <c r="Q35" s="13">
        <f t="shared" si="17"/>
        <v>10619.943500000001</v>
      </c>
      <c r="R35" s="74">
        <f t="shared" si="18"/>
        <v>20537.239999999998</v>
      </c>
      <c r="S35" s="74">
        <f t="shared" si="19"/>
        <v>3080.5859999999998</v>
      </c>
      <c r="T35" s="74">
        <f t="shared" si="20"/>
        <v>39978.279500000004</v>
      </c>
      <c r="V35" s="12">
        <v>26277.75</v>
      </c>
      <c r="W35" s="12">
        <f t="shared" si="21"/>
        <v>-2667.2795000000042</v>
      </c>
      <c r="X35" s="76">
        <f t="shared" si="22"/>
        <v>-7.1487751601404526E-2</v>
      </c>
      <c r="Y35" s="73">
        <v>5655.091849089059</v>
      </c>
      <c r="Z35" s="35"/>
      <c r="AA35" s="34">
        <f>AB35/0.15</f>
        <v>0</v>
      </c>
      <c r="AB35" s="35"/>
      <c r="AC35" s="34">
        <f>V35+Z35+AB35</f>
        <v>26277.75</v>
      </c>
      <c r="AD35" s="34">
        <f>SUM(Y35:AB35)</f>
        <v>5655.091849089059</v>
      </c>
      <c r="AE35" s="19"/>
      <c r="AF35" s="36">
        <f>N35/O35</f>
        <v>1.4414414414414414</v>
      </c>
      <c r="AG35" s="37">
        <f>AI35/V35</f>
        <v>1.4198704226960071</v>
      </c>
      <c r="AH35" s="38">
        <f>N35*V35/O35</f>
        <v>37877.83783783784</v>
      </c>
      <c r="AI35" s="19">
        <v>37311</v>
      </c>
      <c r="AJ35" s="19"/>
      <c r="AK35" s="19">
        <v>0</v>
      </c>
      <c r="AL35" s="19">
        <v>0</v>
      </c>
      <c r="AO35" s="39">
        <f>AI35-AH35</f>
        <v>-566.8378378378402</v>
      </c>
      <c r="CG35" s="43" t="s">
        <v>680</v>
      </c>
      <c r="CH35" s="43" t="s">
        <v>681</v>
      </c>
      <c r="CI35" s="43" t="s">
        <v>682</v>
      </c>
      <c r="CJ35" s="43" t="s">
        <v>61</v>
      </c>
      <c r="CK35" s="43" t="s">
        <v>261</v>
      </c>
      <c r="CL35" s="43" t="s">
        <v>683</v>
      </c>
      <c r="CM35" s="43" t="s">
        <v>263</v>
      </c>
      <c r="CN35" s="43" t="s">
        <v>263</v>
      </c>
      <c r="CO35" s="43" t="s">
        <v>263</v>
      </c>
      <c r="CP35" s="43" t="s">
        <v>684</v>
      </c>
      <c r="CQ35" s="43" t="s">
        <v>685</v>
      </c>
      <c r="CR35" s="43" t="s">
        <v>686</v>
      </c>
      <c r="CS35" s="43" t="s">
        <v>687</v>
      </c>
      <c r="CT35" s="44">
        <v>10000</v>
      </c>
      <c r="CU35" s="44">
        <v>3250</v>
      </c>
      <c r="CV35" s="44">
        <v>0</v>
      </c>
      <c r="CW35" s="43" t="s">
        <v>263</v>
      </c>
      <c r="CX35" s="43" t="s">
        <v>688</v>
      </c>
      <c r="CY35" s="43" t="s">
        <v>290</v>
      </c>
      <c r="CZ35" s="43" t="s">
        <v>289</v>
      </c>
      <c r="DA35" s="43" t="s">
        <v>263</v>
      </c>
      <c r="DB35" s="43" t="s">
        <v>263</v>
      </c>
      <c r="DC35" s="43" t="s">
        <v>263</v>
      </c>
      <c r="DD35" s="43" t="s">
        <v>263</v>
      </c>
      <c r="DE35" s="43" t="s">
        <v>689</v>
      </c>
      <c r="DF35" s="43" t="s">
        <v>263</v>
      </c>
      <c r="DG35" s="43" t="s">
        <v>263</v>
      </c>
      <c r="DH35" s="43" t="s">
        <v>274</v>
      </c>
      <c r="DI35" s="45">
        <v>0</v>
      </c>
      <c r="DJ35" s="43" t="s">
        <v>263</v>
      </c>
      <c r="DK35" s="43" t="s">
        <v>293</v>
      </c>
      <c r="DL35" s="43"/>
    </row>
    <row r="36" spans="1:148" ht="20.100000000000001" customHeight="1" x14ac:dyDescent="0.25">
      <c r="A36" s="29" t="s">
        <v>157</v>
      </c>
      <c r="B36" s="11" t="s">
        <v>158</v>
      </c>
      <c r="C36" s="12">
        <v>7374.46</v>
      </c>
      <c r="D36" s="12">
        <f t="shared" si="41"/>
        <v>7374.46</v>
      </c>
      <c r="E36" s="12">
        <v>7374.46</v>
      </c>
      <c r="F36" s="12"/>
      <c r="G36" s="12">
        <v>5092.1099999999997</v>
      </c>
      <c r="H36" s="12">
        <v>156</v>
      </c>
      <c r="I36" s="32">
        <f t="shared" si="42"/>
        <v>5092.1099999999997</v>
      </c>
      <c r="J36" s="11"/>
      <c r="K36" s="11"/>
      <c r="P36" s="72">
        <v>5092.1099999999997</v>
      </c>
      <c r="Q36" s="13">
        <f t="shared" si="17"/>
        <v>9420.4035000000003</v>
      </c>
      <c r="R36" s="74">
        <f t="shared" si="18"/>
        <v>2282.3500000000004</v>
      </c>
      <c r="S36" s="74">
        <f t="shared" si="19"/>
        <v>342.35250000000002</v>
      </c>
      <c r="T36" s="74">
        <f t="shared" si="20"/>
        <v>17137.216</v>
      </c>
      <c r="V36" s="12">
        <v>7374.46</v>
      </c>
      <c r="W36" s="12">
        <f t="shared" si="21"/>
        <v>4440.7839999999997</v>
      </c>
      <c r="X36" s="76">
        <f t="shared" si="22"/>
        <v>0.20580146445453701</v>
      </c>
      <c r="Y36" s="72">
        <v>5092.1099999999997</v>
      </c>
      <c r="AI36" s="13">
        <v>21578</v>
      </c>
      <c r="CG36" s="43" t="s">
        <v>690</v>
      </c>
      <c r="CH36" s="43" t="s">
        <v>342</v>
      </c>
      <c r="CI36" s="43" t="s">
        <v>691</v>
      </c>
      <c r="CJ36" s="43" t="s">
        <v>158</v>
      </c>
      <c r="CK36" s="43" t="s">
        <v>261</v>
      </c>
      <c r="CL36" s="43" t="s">
        <v>304</v>
      </c>
      <c r="CM36" s="43" t="s">
        <v>263</v>
      </c>
      <c r="CN36" s="43" t="s">
        <v>263</v>
      </c>
      <c r="CO36" s="43" t="s">
        <v>263</v>
      </c>
      <c r="CP36" s="43" t="s">
        <v>692</v>
      </c>
      <c r="CQ36" s="43" t="s">
        <v>693</v>
      </c>
      <c r="CR36" s="43" t="s">
        <v>694</v>
      </c>
      <c r="CS36" s="43" t="s">
        <v>407</v>
      </c>
      <c r="CT36" s="44">
        <v>5250</v>
      </c>
      <c r="CU36" s="44">
        <v>2300</v>
      </c>
      <c r="CV36" s="44">
        <v>0</v>
      </c>
      <c r="CW36" s="43" t="s">
        <v>263</v>
      </c>
      <c r="CX36" s="43" t="s">
        <v>336</v>
      </c>
      <c r="CY36" s="43" t="s">
        <v>270</v>
      </c>
      <c r="CZ36" s="43" t="s">
        <v>339</v>
      </c>
      <c r="DA36" s="43" t="s">
        <v>263</v>
      </c>
      <c r="DB36" s="43" t="s">
        <v>695</v>
      </c>
      <c r="DC36" s="43" t="s">
        <v>385</v>
      </c>
      <c r="DD36" s="43" t="s">
        <v>263</v>
      </c>
      <c r="DE36" s="43" t="s">
        <v>696</v>
      </c>
      <c r="DF36" s="43" t="s">
        <v>263</v>
      </c>
      <c r="DG36" s="43" t="s">
        <v>263</v>
      </c>
      <c r="DH36" s="43" t="s">
        <v>274</v>
      </c>
      <c r="DI36" s="45">
        <v>0</v>
      </c>
      <c r="DJ36" s="43" t="s">
        <v>263</v>
      </c>
      <c r="DK36" s="43" t="s">
        <v>287</v>
      </c>
      <c r="DL36" s="43" t="s">
        <v>1222</v>
      </c>
      <c r="DM36" s="46" t="s">
        <v>157</v>
      </c>
      <c r="DN36" s="47" t="s">
        <v>158</v>
      </c>
      <c r="DO36" s="48">
        <v>26986</v>
      </c>
      <c r="DP36" s="48">
        <v>7520</v>
      </c>
      <c r="DQ36" s="49">
        <f>DR36/1.25</f>
        <v>0</v>
      </c>
      <c r="DR36" s="48"/>
      <c r="DS36" s="49">
        <f t="shared" ref="DS36:DS41" si="43">DT36/0.15</f>
        <v>0</v>
      </c>
      <c r="DT36" s="48"/>
      <c r="DU36" s="49">
        <f t="shared" ref="DU36:DU41" si="44">DP36+DR36+DT36</f>
        <v>7520</v>
      </c>
      <c r="DV36" s="49">
        <f t="shared" ref="DV36:DV41" si="45">SUM(DQ36:DT36)</f>
        <v>0</v>
      </c>
      <c r="DW36" s="21">
        <v>7374</v>
      </c>
      <c r="DX36" s="21">
        <f t="shared" ref="DX36:DX41" si="46">DW36-D36</f>
        <v>-0.46000000000003638</v>
      </c>
      <c r="DY36" s="50">
        <f t="shared" ref="DY36:DY41" si="47">DO36/DP36</f>
        <v>3.5885638297872342</v>
      </c>
      <c r="DZ36" s="50">
        <f t="shared" ref="DZ36:DZ41" si="48">EB36/DW36</f>
        <v>2.9262272850556008</v>
      </c>
      <c r="EA36" s="51">
        <f t="shared" ref="EA36:EA41" si="49">DO36*DW36/DP36</f>
        <v>26462.069680851066</v>
      </c>
      <c r="EB36" s="21">
        <v>21578</v>
      </c>
      <c r="EC36" s="21">
        <v>4900</v>
      </c>
      <c r="ED36" s="21">
        <v>0</v>
      </c>
      <c r="EE36" s="52">
        <f t="shared" ref="EE36:EE41" si="50">EB36-EA36</f>
        <v>-4884.0696808510656</v>
      </c>
      <c r="EF36" s="47"/>
      <c r="EG36" s="47"/>
      <c r="EH36" s="47"/>
      <c r="EI36" s="47">
        <f>DT36/0.15</f>
        <v>0</v>
      </c>
      <c r="EJ36" s="47">
        <f>DP36-EI36</f>
        <v>7520</v>
      </c>
      <c r="EK36" s="47">
        <f>DR36/EJ36</f>
        <v>0</v>
      </c>
      <c r="EL36" s="47">
        <v>2</v>
      </c>
      <c r="EM36" s="52">
        <f>EI36*1.15+EJ36*(1+EL36)</f>
        <v>22560</v>
      </c>
      <c r="EN36" s="52">
        <f>EA36-EM36</f>
        <v>3902.0696808510656</v>
      </c>
      <c r="EO36" s="53">
        <f>EN36/EA36</f>
        <v>0.1474589753527385</v>
      </c>
      <c r="EP36" s="47"/>
      <c r="EQ36" s="54">
        <f>DO36-EB36</f>
        <v>5408</v>
      </c>
      <c r="ER36" s="52">
        <f>EE36+EQ36</f>
        <v>523.93031914893436</v>
      </c>
    </row>
    <row r="37" spans="1:148" ht="20.100000000000001" customHeight="1" x14ac:dyDescent="0.25">
      <c r="A37" s="29" t="s">
        <v>159</v>
      </c>
      <c r="B37" s="11" t="s">
        <v>160</v>
      </c>
      <c r="C37" s="12">
        <v>1177.98</v>
      </c>
      <c r="D37" s="12">
        <f t="shared" si="41"/>
        <v>1177.98</v>
      </c>
      <c r="E37" s="12">
        <v>1177.98</v>
      </c>
      <c r="F37" s="12"/>
      <c r="G37" s="12">
        <v>1080</v>
      </c>
      <c r="H37" s="12">
        <v>37.5</v>
      </c>
      <c r="I37" s="32">
        <f t="shared" si="42"/>
        <v>1080</v>
      </c>
      <c r="J37" s="11"/>
      <c r="K37" s="11"/>
      <c r="P37" s="72">
        <v>1080</v>
      </c>
      <c r="Q37" s="13">
        <f t="shared" si="17"/>
        <v>1998</v>
      </c>
      <c r="R37" s="74">
        <f t="shared" si="18"/>
        <v>97.980000000000018</v>
      </c>
      <c r="S37" s="74">
        <f t="shared" si="19"/>
        <v>14.697000000000003</v>
      </c>
      <c r="T37" s="74">
        <f t="shared" si="20"/>
        <v>3190.6770000000001</v>
      </c>
      <c r="V37" s="12">
        <v>1177.98</v>
      </c>
      <c r="W37" s="12">
        <f t="shared" si="21"/>
        <v>401.32299999999987</v>
      </c>
      <c r="X37" s="76">
        <f t="shared" si="22"/>
        <v>0.11172689309576833</v>
      </c>
      <c r="Y37" s="72">
        <v>1080</v>
      </c>
      <c r="AI37" s="13">
        <v>3592</v>
      </c>
      <c r="CG37" s="43" t="s">
        <v>697</v>
      </c>
      <c r="CH37" s="43" t="s">
        <v>698</v>
      </c>
      <c r="CI37" s="43" t="s">
        <v>699</v>
      </c>
      <c r="CJ37" s="43" t="s">
        <v>160</v>
      </c>
      <c r="CK37" s="43" t="s">
        <v>276</v>
      </c>
      <c r="CL37" s="43" t="s">
        <v>427</v>
      </c>
      <c r="CM37" s="43" t="s">
        <v>263</v>
      </c>
      <c r="CN37" s="43" t="s">
        <v>263</v>
      </c>
      <c r="CO37" s="43" t="s">
        <v>408</v>
      </c>
      <c r="CP37" s="43" t="s">
        <v>334</v>
      </c>
      <c r="CQ37" s="43" t="s">
        <v>700</v>
      </c>
      <c r="CR37" s="43" t="s">
        <v>701</v>
      </c>
      <c r="CS37" s="43" t="s">
        <v>702</v>
      </c>
      <c r="CT37" s="44">
        <v>3592</v>
      </c>
      <c r="CU37" s="44">
        <v>1090.3399999999999</v>
      </c>
      <c r="CV37" s="44">
        <v>0</v>
      </c>
      <c r="CW37" s="43" t="s">
        <v>263</v>
      </c>
      <c r="CX37" s="43" t="s">
        <v>703</v>
      </c>
      <c r="CY37" s="43" t="s">
        <v>290</v>
      </c>
      <c r="CZ37" s="43" t="s">
        <v>285</v>
      </c>
      <c r="DA37" s="43" t="s">
        <v>263</v>
      </c>
      <c r="DB37" s="43" t="s">
        <v>704</v>
      </c>
      <c r="DC37" s="43" t="s">
        <v>705</v>
      </c>
      <c r="DD37" s="43" t="s">
        <v>263</v>
      </c>
      <c r="DE37" s="43" t="s">
        <v>706</v>
      </c>
      <c r="DF37" s="43" t="s">
        <v>274</v>
      </c>
      <c r="DG37" s="43" t="s">
        <v>263</v>
      </c>
      <c r="DH37" s="43" t="s">
        <v>263</v>
      </c>
      <c r="DI37" s="45">
        <v>0</v>
      </c>
      <c r="DJ37" s="43" t="s">
        <v>263</v>
      </c>
      <c r="DK37" s="43" t="s">
        <v>281</v>
      </c>
      <c r="DL37" s="43" t="s">
        <v>1222</v>
      </c>
      <c r="DM37" s="46" t="s">
        <v>159</v>
      </c>
      <c r="DN37" s="47" t="s">
        <v>160</v>
      </c>
      <c r="DO37" s="48">
        <v>3592</v>
      </c>
      <c r="DP37" s="48">
        <v>1090</v>
      </c>
      <c r="DQ37" s="49">
        <f>DP37*DO38/DO37</f>
        <v>2511.0662583518929</v>
      </c>
      <c r="DR37" s="47"/>
      <c r="DS37" s="49">
        <f t="shared" si="43"/>
        <v>0</v>
      </c>
      <c r="DT37" s="47"/>
      <c r="DU37" s="49">
        <f t="shared" si="44"/>
        <v>1090</v>
      </c>
      <c r="DV37" s="49">
        <f t="shared" si="45"/>
        <v>2511.0662583518929</v>
      </c>
      <c r="DW37" s="21">
        <v>1178</v>
      </c>
      <c r="DX37" s="21">
        <f t="shared" si="46"/>
        <v>1.999999999998181E-2</v>
      </c>
      <c r="DY37" s="50">
        <f t="shared" si="47"/>
        <v>3.2954128440366972</v>
      </c>
      <c r="DZ37" s="50">
        <f t="shared" si="48"/>
        <v>3.0492359932088284</v>
      </c>
      <c r="EA37" s="51">
        <f t="shared" si="49"/>
        <v>3881.9963302752294</v>
      </c>
      <c r="EB37" s="21">
        <v>3592</v>
      </c>
      <c r="EC37" s="21">
        <v>0</v>
      </c>
      <c r="ED37" s="21">
        <v>0</v>
      </c>
      <c r="EE37" s="52">
        <f t="shared" si="50"/>
        <v>-289.99633027522941</v>
      </c>
      <c r="EF37" s="47"/>
      <c r="EG37" s="21"/>
      <c r="EH37" s="52"/>
      <c r="EI37" s="47">
        <f>DT37/0.15</f>
        <v>0</v>
      </c>
      <c r="EJ37" s="47">
        <f>DP37-EI37</f>
        <v>1090</v>
      </c>
      <c r="EK37" s="47">
        <f>DR37/EJ37</f>
        <v>0</v>
      </c>
      <c r="EL37" s="47">
        <v>2</v>
      </c>
      <c r="EM37" s="52">
        <f>EI37*1.15+EJ37*(1+EL37)</f>
        <v>3270</v>
      </c>
      <c r="EN37" s="52">
        <f>EA37-EM37</f>
        <v>611.99633027522941</v>
      </c>
      <c r="EO37" s="53">
        <f>EN37/EA37</f>
        <v>0.15764989922899786</v>
      </c>
      <c r="EP37" s="47"/>
      <c r="EQ37" s="54">
        <f>DO37-EB37</f>
        <v>0</v>
      </c>
      <c r="ER37" s="52">
        <f>EE37+EQ37</f>
        <v>-289.99633027522941</v>
      </c>
    </row>
    <row r="38" spans="1:148" ht="20.100000000000001" customHeight="1" x14ac:dyDescent="0.25">
      <c r="A38" s="29" t="s">
        <v>161</v>
      </c>
      <c r="B38" s="11" t="s">
        <v>162</v>
      </c>
      <c r="C38" s="12">
        <v>2736.46</v>
      </c>
      <c r="D38" s="12">
        <f t="shared" si="41"/>
        <v>2736.46</v>
      </c>
      <c r="E38" s="12">
        <v>2736.46</v>
      </c>
      <c r="F38" s="12"/>
      <c r="G38" s="12">
        <v>1670.25</v>
      </c>
      <c r="H38" s="12">
        <v>54</v>
      </c>
      <c r="I38" s="32">
        <f t="shared" si="42"/>
        <v>1670.25</v>
      </c>
      <c r="J38" s="11"/>
      <c r="K38" s="11"/>
      <c r="P38" s="72">
        <v>1670.25</v>
      </c>
      <c r="Q38" s="13">
        <f t="shared" si="17"/>
        <v>3089.9625000000001</v>
      </c>
      <c r="R38" s="74">
        <f t="shared" si="18"/>
        <v>1066.21</v>
      </c>
      <c r="S38" s="74">
        <f t="shared" si="19"/>
        <v>159.9315</v>
      </c>
      <c r="T38" s="74">
        <f t="shared" si="20"/>
        <v>5986.3539999999994</v>
      </c>
      <c r="V38" s="12">
        <v>2736.46</v>
      </c>
      <c r="W38" s="12">
        <f t="shared" si="21"/>
        <v>2288.6460000000006</v>
      </c>
      <c r="X38" s="76">
        <f t="shared" si="22"/>
        <v>0.27657353474320251</v>
      </c>
      <c r="Y38" s="72">
        <v>1670.25</v>
      </c>
      <c r="AI38" s="13">
        <v>8275</v>
      </c>
      <c r="CG38" s="43" t="s">
        <v>707</v>
      </c>
      <c r="CH38" s="43" t="s">
        <v>708</v>
      </c>
      <c r="CI38" s="43" t="s">
        <v>709</v>
      </c>
      <c r="CJ38" s="43" t="s">
        <v>710</v>
      </c>
      <c r="CK38" s="43" t="s">
        <v>373</v>
      </c>
      <c r="CL38" s="43" t="s">
        <v>711</v>
      </c>
      <c r="CM38" s="43" t="s">
        <v>712</v>
      </c>
      <c r="CN38" s="43" t="s">
        <v>713</v>
      </c>
      <c r="CO38" s="43" t="s">
        <v>714</v>
      </c>
      <c r="CP38" s="43" t="s">
        <v>715</v>
      </c>
      <c r="CQ38" s="43" t="s">
        <v>716</v>
      </c>
      <c r="CR38" s="43" t="s">
        <v>717</v>
      </c>
      <c r="CS38" s="43" t="s">
        <v>718</v>
      </c>
      <c r="CT38" s="44">
        <v>8275</v>
      </c>
      <c r="CU38" s="44">
        <v>2899.6</v>
      </c>
      <c r="CV38" s="44">
        <v>5375.4</v>
      </c>
      <c r="CW38" s="43" t="s">
        <v>719</v>
      </c>
      <c r="CX38" s="43" t="s">
        <v>720</v>
      </c>
      <c r="CY38" s="43" t="s">
        <v>298</v>
      </c>
      <c r="CZ38" s="43" t="s">
        <v>299</v>
      </c>
      <c r="DA38" s="43" t="s">
        <v>263</v>
      </c>
      <c r="DB38" s="43" t="s">
        <v>721</v>
      </c>
      <c r="DC38" s="43" t="s">
        <v>721</v>
      </c>
      <c r="DD38" s="43" t="s">
        <v>263</v>
      </c>
      <c r="DE38" s="43" t="s">
        <v>722</v>
      </c>
      <c r="DF38" s="43" t="s">
        <v>274</v>
      </c>
      <c r="DG38" s="43" t="s">
        <v>263</v>
      </c>
      <c r="DH38" s="43" t="s">
        <v>263</v>
      </c>
      <c r="DI38" s="45">
        <v>0</v>
      </c>
      <c r="DJ38" s="43" t="s">
        <v>263</v>
      </c>
      <c r="DK38" s="43" t="s">
        <v>281</v>
      </c>
      <c r="DL38" s="43" t="s">
        <v>1222</v>
      </c>
      <c r="DM38" s="46" t="s">
        <v>161</v>
      </c>
      <c r="DN38" s="47" t="s">
        <v>162</v>
      </c>
      <c r="DO38" s="48">
        <v>8275</v>
      </c>
      <c r="DP38" s="48">
        <v>2900</v>
      </c>
      <c r="DQ38" s="49">
        <f>DP38*DO39/DO38</f>
        <v>482.22356495468279</v>
      </c>
      <c r="DR38" s="47"/>
      <c r="DS38" s="49">
        <f t="shared" si="43"/>
        <v>0</v>
      </c>
      <c r="DT38" s="47"/>
      <c r="DU38" s="49">
        <f t="shared" si="44"/>
        <v>2900</v>
      </c>
      <c r="DV38" s="49">
        <f t="shared" si="45"/>
        <v>482.22356495468279</v>
      </c>
      <c r="DW38" s="21">
        <v>2736</v>
      </c>
      <c r="DX38" s="21">
        <f t="shared" si="46"/>
        <v>-0.46000000000003638</v>
      </c>
      <c r="DY38" s="50">
        <f t="shared" si="47"/>
        <v>2.853448275862069</v>
      </c>
      <c r="DZ38" s="50">
        <f t="shared" si="48"/>
        <v>3.0244883040935671</v>
      </c>
      <c r="EA38" s="51">
        <f t="shared" si="49"/>
        <v>7807.0344827586205</v>
      </c>
      <c r="EB38" s="21">
        <v>8275</v>
      </c>
      <c r="EC38" s="21">
        <v>0</v>
      </c>
      <c r="ED38" s="21">
        <v>500</v>
      </c>
      <c r="EE38" s="52">
        <f t="shared" si="50"/>
        <v>467.96551724137953</v>
      </c>
      <c r="EF38" s="47"/>
      <c r="EG38" s="21"/>
      <c r="EH38" s="52"/>
      <c r="EI38" s="47">
        <f>DT38/0.15</f>
        <v>0</v>
      </c>
      <c r="EJ38" s="47">
        <f>DP38-EI38</f>
        <v>2900</v>
      </c>
      <c r="EK38" s="47">
        <f>DR38/EJ38</f>
        <v>0</v>
      </c>
      <c r="EL38" s="47">
        <v>2</v>
      </c>
      <c r="EM38" s="52">
        <f>EI38*1.15+EJ38*(1+EL38)</f>
        <v>8700</v>
      </c>
      <c r="EN38" s="52">
        <f>EA38-EM38</f>
        <v>-892.96551724137953</v>
      </c>
      <c r="EO38" s="53">
        <f>EN38/EA38</f>
        <v>-0.11437960460062546</v>
      </c>
      <c r="EP38" s="47"/>
      <c r="EQ38" s="54">
        <f>DO38-EB38</f>
        <v>0</v>
      </c>
      <c r="ER38" s="52">
        <f>EE38+EQ38</f>
        <v>467.96551724137953</v>
      </c>
    </row>
    <row r="39" spans="1:148" ht="20.100000000000001" customHeight="1" x14ac:dyDescent="0.25">
      <c r="A39" s="29" t="s">
        <v>163</v>
      </c>
      <c r="B39" s="11" t="s">
        <v>164</v>
      </c>
      <c r="C39" s="12">
        <v>744.05</v>
      </c>
      <c r="D39" s="12">
        <f t="shared" si="41"/>
        <v>744.05</v>
      </c>
      <c r="E39" s="12">
        <v>744.05</v>
      </c>
      <c r="F39" s="12"/>
      <c r="G39" s="12">
        <v>395.48</v>
      </c>
      <c r="H39" s="12">
        <v>13.5</v>
      </c>
      <c r="I39" s="32">
        <f t="shared" si="42"/>
        <v>395.48</v>
      </c>
      <c r="J39" s="11"/>
      <c r="K39" s="11"/>
      <c r="P39" s="72">
        <v>395.48</v>
      </c>
      <c r="Q39" s="13">
        <f t="shared" si="17"/>
        <v>731.63800000000003</v>
      </c>
      <c r="R39" s="74">
        <f t="shared" si="18"/>
        <v>348.56999999999994</v>
      </c>
      <c r="S39" s="74">
        <f t="shared" si="19"/>
        <v>52.285499999999992</v>
      </c>
      <c r="T39" s="74">
        <f t="shared" si="20"/>
        <v>1527.9734999999998</v>
      </c>
      <c r="V39" s="12">
        <v>744.05</v>
      </c>
      <c r="W39" s="12">
        <f t="shared" si="21"/>
        <v>-150.97349999999983</v>
      </c>
      <c r="X39" s="76">
        <f t="shared" si="22"/>
        <v>-0.10963943355119814</v>
      </c>
      <c r="Y39" s="72">
        <v>395.48</v>
      </c>
      <c r="AI39" s="13">
        <v>1377</v>
      </c>
      <c r="CG39" s="43" t="s">
        <v>723</v>
      </c>
      <c r="CH39" s="43" t="s">
        <v>430</v>
      </c>
      <c r="CI39" s="43" t="s">
        <v>724</v>
      </c>
      <c r="CJ39" s="43" t="s">
        <v>725</v>
      </c>
      <c r="CK39" s="43" t="s">
        <v>276</v>
      </c>
      <c r="CL39" s="43" t="s">
        <v>381</v>
      </c>
      <c r="CM39" s="43" t="s">
        <v>382</v>
      </c>
      <c r="CN39" s="43" t="s">
        <v>263</v>
      </c>
      <c r="CO39" s="43" t="s">
        <v>263</v>
      </c>
      <c r="CP39" s="43" t="s">
        <v>384</v>
      </c>
      <c r="CQ39" s="43" t="s">
        <v>726</v>
      </c>
      <c r="CR39" s="43" t="s">
        <v>702</v>
      </c>
      <c r="CS39" s="43" t="s">
        <v>718</v>
      </c>
      <c r="CT39" s="44">
        <v>1376.5</v>
      </c>
      <c r="CU39" s="44">
        <v>603.66</v>
      </c>
      <c r="CV39" s="44">
        <v>0</v>
      </c>
      <c r="CW39" s="43" t="s">
        <v>727</v>
      </c>
      <c r="CX39" s="43" t="s">
        <v>728</v>
      </c>
      <c r="CY39" s="43" t="s">
        <v>270</v>
      </c>
      <c r="CZ39" s="43" t="s">
        <v>263</v>
      </c>
      <c r="DA39" s="43" t="s">
        <v>263</v>
      </c>
      <c r="DB39" s="43" t="s">
        <v>324</v>
      </c>
      <c r="DC39" s="43" t="s">
        <v>326</v>
      </c>
      <c r="DD39" s="43" t="s">
        <v>263</v>
      </c>
      <c r="DE39" s="43" t="s">
        <v>729</v>
      </c>
      <c r="DF39" s="43" t="s">
        <v>274</v>
      </c>
      <c r="DG39" s="43" t="s">
        <v>263</v>
      </c>
      <c r="DH39" s="43" t="s">
        <v>263</v>
      </c>
      <c r="DI39" s="45">
        <v>0</v>
      </c>
      <c r="DJ39" s="43" t="s">
        <v>263</v>
      </c>
      <c r="DK39" s="43" t="s">
        <v>281</v>
      </c>
      <c r="DL39" s="43" t="s">
        <v>1222</v>
      </c>
      <c r="DM39" s="46" t="s">
        <v>163</v>
      </c>
      <c r="DN39" s="47" t="s">
        <v>164</v>
      </c>
      <c r="DO39" s="48">
        <v>1376</v>
      </c>
      <c r="DP39" s="47">
        <v>604</v>
      </c>
      <c r="DQ39" s="49">
        <f>DP39*DO40/DO39</f>
        <v>5179.6511627906975</v>
      </c>
      <c r="DR39" s="47"/>
      <c r="DS39" s="49">
        <f t="shared" si="43"/>
        <v>0</v>
      </c>
      <c r="DT39" s="47"/>
      <c r="DU39" s="49">
        <f t="shared" si="44"/>
        <v>604</v>
      </c>
      <c r="DV39" s="49">
        <f t="shared" si="45"/>
        <v>5179.6511627906975</v>
      </c>
      <c r="DW39" s="21">
        <v>744</v>
      </c>
      <c r="DX39" s="21">
        <f t="shared" si="46"/>
        <v>-4.9999999999954525E-2</v>
      </c>
      <c r="DY39" s="50">
        <f t="shared" si="47"/>
        <v>2.2781456953642385</v>
      </c>
      <c r="DZ39" s="50">
        <f t="shared" si="48"/>
        <v>1.8508064516129032</v>
      </c>
      <c r="EA39" s="51">
        <f t="shared" si="49"/>
        <v>1694.9403973509934</v>
      </c>
      <c r="EB39" s="21">
        <v>1377</v>
      </c>
      <c r="EC39" s="21">
        <v>0</v>
      </c>
      <c r="ED39" s="21">
        <v>0</v>
      </c>
      <c r="EE39" s="52">
        <f t="shared" si="50"/>
        <v>-317.94039735099341</v>
      </c>
      <c r="EF39" s="47"/>
      <c r="EG39" s="47"/>
      <c r="EH39" s="21"/>
      <c r="EI39" s="47">
        <f>DT39/0.15</f>
        <v>0</v>
      </c>
      <c r="EJ39" s="47">
        <f>DP39-EI39</f>
        <v>604</v>
      </c>
      <c r="EK39" s="47">
        <f>DR39/EJ39</f>
        <v>0</v>
      </c>
      <c r="EL39" s="47">
        <v>2</v>
      </c>
      <c r="EM39" s="52">
        <f>EI39*1.15+EJ39*(1+EL39)</f>
        <v>1812</v>
      </c>
      <c r="EN39" s="52">
        <f>EA39-EM39</f>
        <v>-117.05960264900659</v>
      </c>
      <c r="EO39" s="53">
        <f>EN39/EA39</f>
        <v>-6.9064141035258791E-2</v>
      </c>
      <c r="EP39" s="47"/>
      <c r="EQ39" s="54">
        <f>DO39-EB39</f>
        <v>-1</v>
      </c>
      <c r="ER39" s="52">
        <f>EE39+EQ39</f>
        <v>-318.94039735099341</v>
      </c>
    </row>
    <row r="40" spans="1:148" ht="20.100000000000001" customHeight="1" x14ac:dyDescent="0.25">
      <c r="A40" s="29" t="s">
        <v>165</v>
      </c>
      <c r="B40" s="11" t="s">
        <v>166</v>
      </c>
      <c r="C40" s="12">
        <v>5780.84</v>
      </c>
      <c r="D40" s="12">
        <f t="shared" si="41"/>
        <v>5780.84</v>
      </c>
      <c r="E40" s="12">
        <v>5780.84</v>
      </c>
      <c r="F40" s="12"/>
      <c r="G40" s="12">
        <v>2047.88</v>
      </c>
      <c r="H40" s="12">
        <v>72</v>
      </c>
      <c r="I40" s="32">
        <f t="shared" si="42"/>
        <v>2047.88</v>
      </c>
      <c r="J40" s="11"/>
      <c r="K40" s="11"/>
      <c r="P40" s="72">
        <v>2047.88</v>
      </c>
      <c r="Q40" s="13">
        <f t="shared" si="17"/>
        <v>3788.5780000000004</v>
      </c>
      <c r="R40" s="74">
        <f t="shared" si="18"/>
        <v>3732.96</v>
      </c>
      <c r="S40" s="74">
        <f t="shared" si="19"/>
        <v>559.94399999999996</v>
      </c>
      <c r="T40" s="74">
        <f t="shared" si="20"/>
        <v>10129.362000000001</v>
      </c>
      <c r="V40" s="12">
        <v>5780.84</v>
      </c>
      <c r="W40" s="12">
        <f t="shared" si="21"/>
        <v>1670.637999999999</v>
      </c>
      <c r="X40" s="76">
        <f t="shared" si="22"/>
        <v>0.14157949152542365</v>
      </c>
      <c r="Y40" s="72">
        <v>2047.88</v>
      </c>
      <c r="AI40" s="13">
        <v>11800</v>
      </c>
      <c r="CG40" s="43" t="s">
        <v>730</v>
      </c>
      <c r="CH40" s="43" t="s">
        <v>731</v>
      </c>
      <c r="CI40" s="43" t="s">
        <v>732</v>
      </c>
      <c r="CJ40" s="43" t="s">
        <v>733</v>
      </c>
      <c r="CK40" s="43" t="s">
        <v>373</v>
      </c>
      <c r="CL40" s="43" t="s">
        <v>734</v>
      </c>
      <c r="CM40" s="43" t="s">
        <v>735</v>
      </c>
      <c r="CN40" s="43" t="s">
        <v>736</v>
      </c>
      <c r="CO40" s="43" t="s">
        <v>737</v>
      </c>
      <c r="CP40" s="43" t="s">
        <v>738</v>
      </c>
      <c r="CQ40" s="43" t="s">
        <v>343</v>
      </c>
      <c r="CR40" s="43" t="s">
        <v>739</v>
      </c>
      <c r="CS40" s="43" t="s">
        <v>740</v>
      </c>
      <c r="CT40" s="44">
        <v>11800</v>
      </c>
      <c r="CU40" s="44">
        <v>5865</v>
      </c>
      <c r="CV40" s="44">
        <v>0</v>
      </c>
      <c r="CW40" s="43" t="s">
        <v>263</v>
      </c>
      <c r="CX40" s="43" t="s">
        <v>741</v>
      </c>
      <c r="CY40" s="43" t="s">
        <v>270</v>
      </c>
      <c r="CZ40" s="43" t="s">
        <v>742</v>
      </c>
      <c r="DA40" s="43" t="s">
        <v>263</v>
      </c>
      <c r="DB40" s="43" t="s">
        <v>338</v>
      </c>
      <c r="DC40" s="43" t="s">
        <v>272</v>
      </c>
      <c r="DD40" s="43" t="s">
        <v>263</v>
      </c>
      <c r="DE40" s="43" t="s">
        <v>743</v>
      </c>
      <c r="DF40" s="43" t="s">
        <v>389</v>
      </c>
      <c r="DG40" s="43" t="s">
        <v>274</v>
      </c>
      <c r="DH40" s="43" t="s">
        <v>263</v>
      </c>
      <c r="DI40" s="45">
        <v>0</v>
      </c>
      <c r="DJ40" s="43" t="s">
        <v>263</v>
      </c>
      <c r="DK40" s="43" t="s">
        <v>275</v>
      </c>
      <c r="DL40" s="43" t="s">
        <v>1222</v>
      </c>
      <c r="DM40" s="46" t="s">
        <v>165</v>
      </c>
      <c r="DN40" s="47" t="s">
        <v>166</v>
      </c>
      <c r="DO40" s="48">
        <v>11800</v>
      </c>
      <c r="DP40" s="48">
        <v>5781</v>
      </c>
      <c r="DQ40" s="49">
        <f>DR40/1.25</f>
        <v>0</v>
      </c>
      <c r="DR40" s="48"/>
      <c r="DS40" s="49">
        <f t="shared" si="43"/>
        <v>0</v>
      </c>
      <c r="DT40" s="47"/>
      <c r="DU40" s="49">
        <f t="shared" si="44"/>
        <v>5781</v>
      </c>
      <c r="DV40" s="49">
        <f t="shared" si="45"/>
        <v>0</v>
      </c>
      <c r="DW40" s="21">
        <v>5781</v>
      </c>
      <c r="DX40" s="21">
        <f t="shared" si="46"/>
        <v>0.15999999999985448</v>
      </c>
      <c r="DY40" s="50">
        <f t="shared" si="47"/>
        <v>2.0411693478636912</v>
      </c>
      <c r="DZ40" s="50">
        <f t="shared" si="48"/>
        <v>2.0411693478636912</v>
      </c>
      <c r="EA40" s="51">
        <f t="shared" si="49"/>
        <v>11800</v>
      </c>
      <c r="EB40" s="21">
        <v>11800</v>
      </c>
      <c r="EC40" s="21">
        <v>0</v>
      </c>
      <c r="ED40" s="21">
        <v>0</v>
      </c>
      <c r="EE40" s="52">
        <f t="shared" si="50"/>
        <v>0</v>
      </c>
      <c r="EF40" s="47"/>
      <c r="EG40" s="21"/>
      <c r="EH40" s="52"/>
      <c r="EI40" s="47">
        <f>DT40/0.15</f>
        <v>0</v>
      </c>
      <c r="EJ40" s="47">
        <f>DP40-EI40</f>
        <v>5781</v>
      </c>
      <c r="EK40" s="47">
        <f>DR40/EJ40</f>
        <v>0</v>
      </c>
      <c r="EL40" s="47">
        <v>2</v>
      </c>
      <c r="EM40" s="52">
        <f>EI40*1.15+EJ40*(1+EL40)</f>
        <v>17343</v>
      </c>
      <c r="EN40" s="52">
        <f>EA40-EM40</f>
        <v>-5543</v>
      </c>
      <c r="EO40" s="53">
        <f>EN40/EA40</f>
        <v>-0.46974576271186441</v>
      </c>
      <c r="EP40" s="47"/>
      <c r="EQ40" s="54">
        <f>DO40-EB40</f>
        <v>0</v>
      </c>
      <c r="ER40" s="52">
        <f>EE40+EQ40</f>
        <v>0</v>
      </c>
    </row>
    <row r="41" spans="1:148" ht="20.100000000000001" customHeight="1" x14ac:dyDescent="0.25">
      <c r="A41" s="29" t="s">
        <v>167</v>
      </c>
      <c r="B41" s="11" t="s">
        <v>168</v>
      </c>
      <c r="C41" s="12">
        <v>1752.67</v>
      </c>
      <c r="D41" s="12">
        <f t="shared" si="41"/>
        <v>1752.67</v>
      </c>
      <c r="E41" s="12">
        <v>1752.67</v>
      </c>
      <c r="F41" s="12"/>
      <c r="G41" s="12">
        <v>1075.75</v>
      </c>
      <c r="H41" s="12">
        <v>39.5</v>
      </c>
      <c r="I41" s="32">
        <f t="shared" si="42"/>
        <v>1075.75</v>
      </c>
      <c r="J41" s="11"/>
      <c r="K41" s="11"/>
      <c r="P41" s="72">
        <v>1075.75</v>
      </c>
      <c r="Q41" s="13">
        <f t="shared" si="17"/>
        <v>1990.1375</v>
      </c>
      <c r="R41" s="74">
        <f t="shared" si="18"/>
        <v>676.92000000000007</v>
      </c>
      <c r="S41" s="74">
        <f t="shared" si="19"/>
        <v>101.53800000000001</v>
      </c>
      <c r="T41" s="74">
        <f t="shared" si="20"/>
        <v>3844.3454999999999</v>
      </c>
      <c r="V41" s="12">
        <v>1752.67</v>
      </c>
      <c r="W41" s="12">
        <f t="shared" si="21"/>
        <v>151.6545000000001</v>
      </c>
      <c r="X41" s="76">
        <f t="shared" si="22"/>
        <v>3.79515765765766E-2</v>
      </c>
      <c r="Y41" s="72">
        <v>1075.75</v>
      </c>
      <c r="AI41" s="13">
        <v>3996</v>
      </c>
      <c r="CG41" s="43" t="s">
        <v>744</v>
      </c>
      <c r="CH41" s="43" t="s">
        <v>291</v>
      </c>
      <c r="CI41" s="43" t="s">
        <v>263</v>
      </c>
      <c r="CJ41" s="43" t="s">
        <v>168</v>
      </c>
      <c r="CK41" s="43" t="s">
        <v>261</v>
      </c>
      <c r="CL41" s="43" t="s">
        <v>745</v>
      </c>
      <c r="CM41" s="43" t="s">
        <v>353</v>
      </c>
      <c r="CN41" s="43" t="s">
        <v>263</v>
      </c>
      <c r="CO41" s="43" t="s">
        <v>746</v>
      </c>
      <c r="CP41" s="43" t="s">
        <v>747</v>
      </c>
      <c r="CQ41" s="43" t="s">
        <v>378</v>
      </c>
      <c r="CR41" s="43" t="s">
        <v>739</v>
      </c>
      <c r="CS41" s="43" t="s">
        <v>748</v>
      </c>
      <c r="CT41" s="44">
        <v>2500</v>
      </c>
      <c r="CU41" s="44">
        <v>840</v>
      </c>
      <c r="CV41" s="44">
        <v>0</v>
      </c>
      <c r="CW41" s="43" t="s">
        <v>263</v>
      </c>
      <c r="CX41" s="43" t="s">
        <v>749</v>
      </c>
      <c r="CY41" s="43" t="s">
        <v>290</v>
      </c>
      <c r="CZ41" s="43" t="s">
        <v>409</v>
      </c>
      <c r="DA41" s="43" t="s">
        <v>263</v>
      </c>
      <c r="DB41" s="43" t="s">
        <v>263</v>
      </c>
      <c r="DC41" s="43" t="s">
        <v>263</v>
      </c>
      <c r="DD41" s="43" t="s">
        <v>263</v>
      </c>
      <c r="DE41" s="43" t="s">
        <v>750</v>
      </c>
      <c r="DF41" s="43" t="s">
        <v>263</v>
      </c>
      <c r="DG41" s="43" t="s">
        <v>263</v>
      </c>
      <c r="DH41" s="43" t="s">
        <v>274</v>
      </c>
      <c r="DI41" s="45">
        <v>0</v>
      </c>
      <c r="DJ41" s="43" t="s">
        <v>263</v>
      </c>
      <c r="DK41" s="43" t="s">
        <v>281</v>
      </c>
      <c r="DL41" s="43" t="s">
        <v>1222</v>
      </c>
      <c r="DM41" s="46" t="s">
        <v>167</v>
      </c>
      <c r="DN41" s="47" t="s">
        <v>168</v>
      </c>
      <c r="DO41" s="48">
        <v>6000</v>
      </c>
      <c r="DP41" s="48">
        <v>2660</v>
      </c>
      <c r="DQ41" s="49">
        <f>DR41/1.25</f>
        <v>0</v>
      </c>
      <c r="DR41" s="48"/>
      <c r="DS41" s="49">
        <f t="shared" si="43"/>
        <v>0</v>
      </c>
      <c r="DT41" s="47"/>
      <c r="DU41" s="49">
        <f t="shared" si="44"/>
        <v>2660</v>
      </c>
      <c r="DV41" s="49">
        <f t="shared" si="45"/>
        <v>0</v>
      </c>
      <c r="DW41" s="21">
        <v>1753</v>
      </c>
      <c r="DX41" s="21">
        <f t="shared" si="46"/>
        <v>0.32999999999992724</v>
      </c>
      <c r="DY41" s="50">
        <f t="shared" si="47"/>
        <v>2.255639097744361</v>
      </c>
      <c r="DZ41" s="50">
        <f t="shared" si="48"/>
        <v>2.2795208214489446</v>
      </c>
      <c r="EA41" s="51">
        <f t="shared" si="49"/>
        <v>3954.1353383458645</v>
      </c>
      <c r="EB41" s="21">
        <v>3996</v>
      </c>
      <c r="EC41" s="21">
        <v>0</v>
      </c>
      <c r="ED41" s="21">
        <v>0</v>
      </c>
      <c r="EE41" s="52">
        <f t="shared" si="50"/>
        <v>41.864661654135489</v>
      </c>
      <c r="EF41" s="47"/>
      <c r="EG41" s="21"/>
      <c r="EH41" s="52"/>
      <c r="EI41" s="47"/>
      <c r="EJ41" s="47"/>
      <c r="EK41" s="47"/>
      <c r="EL41" s="47"/>
      <c r="EM41" s="52"/>
      <c r="EN41" s="52"/>
      <c r="EO41" s="53"/>
      <c r="EP41" s="47"/>
      <c r="EQ41" s="54"/>
      <c r="ER41" s="52"/>
    </row>
    <row r="42" spans="1:148" ht="20.100000000000001" customHeight="1" x14ac:dyDescent="0.25">
      <c r="A42" s="29" t="s">
        <v>62</v>
      </c>
      <c r="B42" s="11" t="s">
        <v>63</v>
      </c>
      <c r="C42" s="12">
        <v>849.18</v>
      </c>
      <c r="D42" s="12">
        <f t="shared" si="41"/>
        <v>849.18</v>
      </c>
      <c r="E42" s="12">
        <v>849.18</v>
      </c>
      <c r="F42" s="12"/>
      <c r="G42" s="12">
        <v>630.79</v>
      </c>
      <c r="H42" s="12">
        <v>21.25</v>
      </c>
      <c r="I42" s="32">
        <f t="shared" si="42"/>
        <v>630.79</v>
      </c>
      <c r="J42" s="11"/>
      <c r="K42" s="11"/>
      <c r="L42" s="31" t="s">
        <v>62</v>
      </c>
      <c r="M42" s="13" t="s">
        <v>63</v>
      </c>
      <c r="N42" s="33">
        <v>15200</v>
      </c>
      <c r="O42" s="33">
        <v>4500</v>
      </c>
      <c r="P42" s="73">
        <v>630.79</v>
      </c>
      <c r="Q42" s="13">
        <f t="shared" si="17"/>
        <v>1166.9614999999999</v>
      </c>
      <c r="R42" s="74">
        <f t="shared" si="18"/>
        <v>218.39</v>
      </c>
      <c r="S42" s="74">
        <f t="shared" si="19"/>
        <v>32.758499999999998</v>
      </c>
      <c r="T42" s="74">
        <f t="shared" si="20"/>
        <v>2048.8999999999996</v>
      </c>
      <c r="V42" s="12">
        <v>849.18</v>
      </c>
      <c r="W42" s="12">
        <f t="shared" si="21"/>
        <v>1322.1000000000004</v>
      </c>
      <c r="X42" s="76">
        <f t="shared" si="22"/>
        <v>0.39219816078315051</v>
      </c>
      <c r="Y42" s="73">
        <v>630.79</v>
      </c>
      <c r="Z42" s="35"/>
      <c r="AA42" s="34">
        <f>AB42/0.15</f>
        <v>0</v>
      </c>
      <c r="AB42" s="35"/>
      <c r="AC42" s="34">
        <f>V42+Z42+AB42</f>
        <v>849.18</v>
      </c>
      <c r="AD42" s="34">
        <f>SUM(Y42:AB42)</f>
        <v>630.79</v>
      </c>
      <c r="AE42" s="19"/>
      <c r="AF42" s="36">
        <f>N42/O42</f>
        <v>3.3777777777777778</v>
      </c>
      <c r="AG42" s="37">
        <f>AI42/V42</f>
        <v>3.9697119574177444</v>
      </c>
      <c r="AH42" s="38">
        <f>N42*V42/O42</f>
        <v>2868.3413333333333</v>
      </c>
      <c r="AI42" s="19">
        <v>3371</v>
      </c>
      <c r="AJ42" s="19"/>
      <c r="AK42" s="19">
        <v>0</v>
      </c>
      <c r="AL42" s="19">
        <v>500</v>
      </c>
      <c r="AO42" s="39">
        <f>AI42-AH42</f>
        <v>502.6586666666667</v>
      </c>
      <c r="CG42" s="43" t="s">
        <v>751</v>
      </c>
      <c r="CH42" s="43" t="s">
        <v>752</v>
      </c>
      <c r="CI42" s="43" t="s">
        <v>753</v>
      </c>
      <c r="CJ42" s="43" t="s">
        <v>754</v>
      </c>
      <c r="CK42" s="43" t="s">
        <v>276</v>
      </c>
      <c r="CL42" s="43" t="s">
        <v>755</v>
      </c>
      <c r="CM42" s="43" t="s">
        <v>263</v>
      </c>
      <c r="CN42" s="43" t="s">
        <v>263</v>
      </c>
      <c r="CO42" s="43" t="s">
        <v>756</v>
      </c>
      <c r="CP42" s="43" t="s">
        <v>757</v>
      </c>
      <c r="CQ42" s="43" t="s">
        <v>758</v>
      </c>
      <c r="CR42" s="43" t="s">
        <v>759</v>
      </c>
      <c r="CS42" s="43" t="s">
        <v>760</v>
      </c>
      <c r="CT42" s="44">
        <v>15200</v>
      </c>
      <c r="CU42" s="44">
        <v>7893.71</v>
      </c>
      <c r="CV42" s="44">
        <v>0</v>
      </c>
      <c r="CW42" s="43" t="s">
        <v>761</v>
      </c>
      <c r="CX42" s="43" t="s">
        <v>762</v>
      </c>
      <c r="CY42" s="43" t="s">
        <v>290</v>
      </c>
      <c r="CZ42" s="43" t="s">
        <v>270</v>
      </c>
      <c r="DA42" s="43" t="s">
        <v>263</v>
      </c>
      <c r="DB42" s="43" t="s">
        <v>286</v>
      </c>
      <c r="DC42" s="43" t="s">
        <v>272</v>
      </c>
      <c r="DD42" s="43" t="s">
        <v>263</v>
      </c>
      <c r="DE42" s="43" t="s">
        <v>763</v>
      </c>
      <c r="DF42" s="43" t="s">
        <v>274</v>
      </c>
      <c r="DG42" s="43" t="s">
        <v>263</v>
      </c>
      <c r="DH42" s="43" t="s">
        <v>263</v>
      </c>
      <c r="DI42" s="45">
        <v>0</v>
      </c>
      <c r="DJ42" s="43" t="s">
        <v>263</v>
      </c>
      <c r="DK42" s="43" t="s">
        <v>281</v>
      </c>
      <c r="DL42" s="43"/>
    </row>
    <row r="43" spans="1:148" ht="20.100000000000001" customHeight="1" x14ac:dyDescent="0.25">
      <c r="A43" s="29" t="s">
        <v>64</v>
      </c>
      <c r="B43" s="11" t="s">
        <v>65</v>
      </c>
      <c r="C43" s="12">
        <v>149599.67000000001</v>
      </c>
      <c r="D43" s="12">
        <f t="shared" si="41"/>
        <v>149423.70000000001</v>
      </c>
      <c r="E43" s="12">
        <v>149423.70000000001</v>
      </c>
      <c r="F43" s="12">
        <v>175.97</v>
      </c>
      <c r="G43" s="12">
        <v>47658.16</v>
      </c>
      <c r="H43" s="12">
        <v>1119.75</v>
      </c>
      <c r="I43" s="32">
        <f t="shared" si="42"/>
        <v>47602.101009928701</v>
      </c>
      <c r="J43" s="11"/>
      <c r="K43" s="11"/>
      <c r="L43" s="31" t="s">
        <v>64</v>
      </c>
      <c r="M43" s="13" t="s">
        <v>65</v>
      </c>
      <c r="N43" s="33">
        <v>352560</v>
      </c>
      <c r="O43" s="33">
        <v>153950</v>
      </c>
      <c r="P43" s="73">
        <v>47658.16</v>
      </c>
      <c r="Q43" s="13">
        <f t="shared" si="17"/>
        <v>88167.596000000005</v>
      </c>
      <c r="R43" s="74">
        <f t="shared" si="18"/>
        <v>101941.51000000001</v>
      </c>
      <c r="S43" s="74">
        <f t="shared" si="19"/>
        <v>15291.226500000001</v>
      </c>
      <c r="T43" s="74">
        <f t="shared" si="20"/>
        <v>253058.49249999999</v>
      </c>
      <c r="V43" s="12">
        <v>149599.67000000001</v>
      </c>
      <c r="W43" s="12">
        <f t="shared" si="21"/>
        <v>89078.507500000007</v>
      </c>
      <c r="X43" s="76">
        <f t="shared" si="22"/>
        <v>0.26035917629487604</v>
      </c>
      <c r="Y43" s="73">
        <v>47602.101009928701</v>
      </c>
      <c r="Z43" s="35"/>
      <c r="AA43" s="34">
        <f>AB43/0.15</f>
        <v>0</v>
      </c>
      <c r="AB43" s="14"/>
      <c r="AC43" s="34">
        <f>V43+Z43+AB43</f>
        <v>149599.67000000001</v>
      </c>
      <c r="AD43" s="34">
        <f>SUM(Y43:AB43)</f>
        <v>47602.101009928701</v>
      </c>
      <c r="AE43" s="19"/>
      <c r="AF43" s="36">
        <f>N43/O43</f>
        <v>2.2900941864241635</v>
      </c>
      <c r="AG43" s="37">
        <f>AI43/V43</f>
        <v>2.2870170769761722</v>
      </c>
      <c r="AH43" s="38">
        <f>N43*V43/O43</f>
        <v>342597.33455797337</v>
      </c>
      <c r="AI43" s="19">
        <v>342137</v>
      </c>
      <c r="AJ43" s="19"/>
      <c r="AK43" s="19">
        <v>100</v>
      </c>
      <c r="AL43" s="19">
        <v>0</v>
      </c>
      <c r="AO43" s="39">
        <f>AI43-AH43</f>
        <v>-460.33455797337228</v>
      </c>
      <c r="CG43" s="43" t="s">
        <v>764</v>
      </c>
      <c r="CH43" s="43" t="s">
        <v>765</v>
      </c>
      <c r="CI43" s="43" t="s">
        <v>766</v>
      </c>
      <c r="CJ43" s="43" t="s">
        <v>767</v>
      </c>
      <c r="CK43" s="43" t="s">
        <v>373</v>
      </c>
      <c r="CL43" s="43" t="s">
        <v>768</v>
      </c>
      <c r="CM43" s="43" t="s">
        <v>345</v>
      </c>
      <c r="CN43" s="43" t="s">
        <v>769</v>
      </c>
      <c r="CO43" s="43" t="s">
        <v>770</v>
      </c>
      <c r="CP43" s="43" t="s">
        <v>346</v>
      </c>
      <c r="CQ43" s="43" t="s">
        <v>12</v>
      </c>
      <c r="CR43" s="43" t="s">
        <v>468</v>
      </c>
      <c r="CS43" s="43" t="s">
        <v>771</v>
      </c>
      <c r="CT43" s="44">
        <v>273135.78999999998</v>
      </c>
      <c r="CU43" s="44">
        <v>103604</v>
      </c>
      <c r="CV43" s="44">
        <v>0</v>
      </c>
      <c r="CW43" s="43" t="s">
        <v>263</v>
      </c>
      <c r="CX43" s="43" t="s">
        <v>772</v>
      </c>
      <c r="CY43" s="43" t="s">
        <v>270</v>
      </c>
      <c r="CZ43" s="43" t="s">
        <v>773</v>
      </c>
      <c r="DA43" s="43" t="s">
        <v>263</v>
      </c>
      <c r="DB43" s="43" t="s">
        <v>286</v>
      </c>
      <c r="DC43" s="43" t="s">
        <v>774</v>
      </c>
      <c r="DD43" s="43" t="s">
        <v>775</v>
      </c>
      <c r="DE43" s="43" t="s">
        <v>776</v>
      </c>
      <c r="DF43" s="43" t="s">
        <v>274</v>
      </c>
      <c r="DG43" s="43" t="s">
        <v>263</v>
      </c>
      <c r="DH43" s="43" t="s">
        <v>263</v>
      </c>
      <c r="DI43" s="45">
        <v>0</v>
      </c>
      <c r="DJ43" s="43" t="s">
        <v>263</v>
      </c>
      <c r="DK43" s="43" t="s">
        <v>293</v>
      </c>
      <c r="DL43" s="43"/>
    </row>
    <row r="44" spans="1:148" ht="20.100000000000001" customHeight="1" x14ac:dyDescent="0.25">
      <c r="A44" s="29" t="s">
        <v>169</v>
      </c>
      <c r="B44" s="11" t="s">
        <v>170</v>
      </c>
      <c r="C44" s="12">
        <v>1388.3</v>
      </c>
      <c r="D44" s="12">
        <f t="shared" si="41"/>
        <v>1388.3</v>
      </c>
      <c r="E44" s="12">
        <v>1388.3</v>
      </c>
      <c r="F44" s="12"/>
      <c r="G44" s="12">
        <v>539.37</v>
      </c>
      <c r="H44" s="12">
        <v>19.5</v>
      </c>
      <c r="I44" s="32">
        <f t="shared" si="42"/>
        <v>539.37</v>
      </c>
      <c r="J44" s="11"/>
      <c r="K44" s="11"/>
      <c r="P44" s="72">
        <v>539.37</v>
      </c>
      <c r="Q44" s="13">
        <f t="shared" si="17"/>
        <v>997.83450000000005</v>
      </c>
      <c r="R44" s="74">
        <f t="shared" si="18"/>
        <v>848.93</v>
      </c>
      <c r="S44" s="74">
        <f t="shared" si="19"/>
        <v>127.33949999999999</v>
      </c>
      <c r="T44" s="74">
        <f t="shared" si="20"/>
        <v>2513.4740000000002</v>
      </c>
      <c r="V44" s="12">
        <v>1388.3</v>
      </c>
      <c r="W44" s="12">
        <f t="shared" si="21"/>
        <v>-257.47400000000016</v>
      </c>
      <c r="X44" s="76">
        <f t="shared" si="22"/>
        <v>-0.11412854609929085</v>
      </c>
      <c r="Y44" s="72">
        <v>539.37</v>
      </c>
      <c r="AI44" s="13">
        <v>2256</v>
      </c>
      <c r="CG44" s="43" t="s">
        <v>777</v>
      </c>
      <c r="CH44" s="43" t="s">
        <v>414</v>
      </c>
      <c r="CI44" s="43" t="s">
        <v>672</v>
      </c>
      <c r="CJ44" s="43" t="s">
        <v>778</v>
      </c>
      <c r="CK44" s="43" t="s">
        <v>373</v>
      </c>
      <c r="CL44" s="43" t="s">
        <v>779</v>
      </c>
      <c r="CM44" s="43" t="s">
        <v>415</v>
      </c>
      <c r="CN44" s="43" t="s">
        <v>416</v>
      </c>
      <c r="CO44" s="43" t="s">
        <v>417</v>
      </c>
      <c r="CP44" s="43" t="s">
        <v>780</v>
      </c>
      <c r="CQ44" s="43" t="s">
        <v>781</v>
      </c>
      <c r="CR44" s="43" t="s">
        <v>782</v>
      </c>
      <c r="CS44" s="43" t="s">
        <v>429</v>
      </c>
      <c r="CT44" s="44">
        <v>2256</v>
      </c>
      <c r="CU44" s="44">
        <v>1174.3599999999999</v>
      </c>
      <c r="CV44" s="44">
        <v>0</v>
      </c>
      <c r="CW44" s="43" t="s">
        <v>263</v>
      </c>
      <c r="CX44" s="43" t="s">
        <v>783</v>
      </c>
      <c r="CY44" s="43" t="s">
        <v>290</v>
      </c>
      <c r="CZ44" s="43" t="s">
        <v>773</v>
      </c>
      <c r="DA44" s="43" t="s">
        <v>263</v>
      </c>
      <c r="DB44" s="43" t="s">
        <v>271</v>
      </c>
      <c r="DC44" s="43" t="s">
        <v>272</v>
      </c>
      <c r="DD44" s="43" t="s">
        <v>263</v>
      </c>
      <c r="DE44" s="43" t="s">
        <v>784</v>
      </c>
      <c r="DF44" s="43" t="s">
        <v>274</v>
      </c>
      <c r="DG44" s="43" t="s">
        <v>263</v>
      </c>
      <c r="DH44" s="43" t="s">
        <v>263</v>
      </c>
      <c r="DI44" s="45">
        <v>0</v>
      </c>
      <c r="DJ44" s="43" t="s">
        <v>263</v>
      </c>
      <c r="DK44" s="43" t="s">
        <v>281</v>
      </c>
      <c r="DL44" s="43" t="s">
        <v>1222</v>
      </c>
      <c r="DM44" s="46" t="s">
        <v>169</v>
      </c>
      <c r="DN44" s="47" t="s">
        <v>170</v>
      </c>
      <c r="DO44" s="48">
        <v>2256</v>
      </c>
      <c r="DP44" s="48">
        <v>1174</v>
      </c>
      <c r="DQ44" s="49">
        <f>DP44*DO47/DO44</f>
        <v>15611.702127659575</v>
      </c>
      <c r="DR44" s="47"/>
      <c r="DS44" s="49">
        <f>DT44/0.15</f>
        <v>0</v>
      </c>
      <c r="DT44" s="47"/>
      <c r="DU44" s="49">
        <f>DP44+DR44+DT44</f>
        <v>1174</v>
      </c>
      <c r="DV44" s="49">
        <f>SUM(DQ44:DT44)</f>
        <v>15611.702127659575</v>
      </c>
      <c r="DW44" s="21">
        <v>1388</v>
      </c>
      <c r="DX44" s="21">
        <f>DW44-D44</f>
        <v>-0.29999999999995453</v>
      </c>
      <c r="DY44" s="50">
        <f>DO44/DP44</f>
        <v>1.9216354344122657</v>
      </c>
      <c r="DZ44" s="50">
        <f>EB44/DW44</f>
        <v>1.6253602305475505</v>
      </c>
      <c r="EA44" s="51">
        <f>DO44*DW44/DP44</f>
        <v>2667.2299829642247</v>
      </c>
      <c r="EB44" s="21">
        <v>2256</v>
      </c>
      <c r="EC44" s="21">
        <v>0</v>
      </c>
      <c r="ED44" s="21">
        <v>0</v>
      </c>
      <c r="EE44" s="52">
        <f>EB44-EA44</f>
        <v>-411.22998296422475</v>
      </c>
      <c r="EF44" s="47"/>
      <c r="EG44" s="21"/>
      <c r="EH44" s="52"/>
      <c r="EI44" s="47">
        <f>DT44/0.15</f>
        <v>0</v>
      </c>
      <c r="EJ44" s="47">
        <f>DP44-EI44</f>
        <v>1174</v>
      </c>
      <c r="EK44" s="47">
        <f>DR44/EJ44</f>
        <v>0</v>
      </c>
      <c r="EL44" s="47">
        <v>2</v>
      </c>
      <c r="EM44" s="52">
        <f>EI44*1.15+EJ44*(1+EL44)</f>
        <v>3522</v>
      </c>
      <c r="EN44" s="52">
        <f>EA44-EM44</f>
        <v>-854.77001703577525</v>
      </c>
      <c r="EO44" s="53">
        <f>EN44/EA44</f>
        <v>-0.32047105892452027</v>
      </c>
      <c r="EP44" s="47"/>
      <c r="EQ44" s="54">
        <f>DO44-EB44</f>
        <v>0</v>
      </c>
      <c r="ER44" s="52">
        <f>EE44+EQ44</f>
        <v>-411.22998296422475</v>
      </c>
    </row>
    <row r="45" spans="1:148" ht="20.100000000000001" customHeight="1" x14ac:dyDescent="0.25">
      <c r="A45" s="29" t="s">
        <v>66</v>
      </c>
      <c r="B45" s="11" t="s">
        <v>67</v>
      </c>
      <c r="C45" s="12">
        <v>313.93</v>
      </c>
      <c r="D45" s="12">
        <f t="shared" si="41"/>
        <v>313.93</v>
      </c>
      <c r="E45" s="12">
        <v>313.93</v>
      </c>
      <c r="F45" s="12"/>
      <c r="G45" s="12">
        <v>288.52</v>
      </c>
      <c r="H45" s="12">
        <v>9.75</v>
      </c>
      <c r="I45" s="32">
        <f t="shared" si="42"/>
        <v>288.52</v>
      </c>
      <c r="J45" s="11"/>
      <c r="K45" s="11"/>
      <c r="L45" s="31" t="s">
        <v>66</v>
      </c>
      <c r="M45" s="13" t="s">
        <v>67</v>
      </c>
      <c r="N45" s="33">
        <v>6971</v>
      </c>
      <c r="O45" s="33">
        <v>3594</v>
      </c>
      <c r="P45" s="73">
        <v>288.52</v>
      </c>
      <c r="Q45" s="13">
        <f t="shared" si="17"/>
        <v>533.76199999999994</v>
      </c>
      <c r="R45" s="74">
        <f t="shared" si="18"/>
        <v>25.410000000000025</v>
      </c>
      <c r="S45" s="74">
        <f t="shared" si="19"/>
        <v>3.8115000000000037</v>
      </c>
      <c r="T45" s="74">
        <f t="shared" si="20"/>
        <v>851.50350000000003</v>
      </c>
      <c r="V45" s="12">
        <v>313.93</v>
      </c>
      <c r="W45" s="12">
        <f t="shared" si="21"/>
        <v>-1.5035000000000309</v>
      </c>
      <c r="X45" s="76">
        <f t="shared" si="22"/>
        <v>-1.7688235294118012E-3</v>
      </c>
      <c r="Y45" s="73">
        <v>288.52</v>
      </c>
      <c r="Z45" s="35"/>
      <c r="AA45" s="34">
        <f>AB45/0.15</f>
        <v>0</v>
      </c>
      <c r="AB45" s="14"/>
      <c r="AC45" s="34">
        <f>V45+Z45+AB45</f>
        <v>313.93</v>
      </c>
      <c r="AD45" s="34">
        <f>SUM(Y45:AB45)</f>
        <v>288.52</v>
      </c>
      <c r="AE45" s="19"/>
      <c r="AF45" s="36">
        <f>N45/O45</f>
        <v>1.9396215915414581</v>
      </c>
      <c r="AG45" s="37">
        <f>AI45/V45</f>
        <v>2.7076099767464084</v>
      </c>
      <c r="AH45" s="38">
        <f>N45*V45/O45</f>
        <v>608.90540623260995</v>
      </c>
      <c r="AI45" s="19">
        <v>850</v>
      </c>
      <c r="AJ45" s="19"/>
      <c r="AK45" s="19">
        <v>0</v>
      </c>
      <c r="AL45" s="19">
        <v>200</v>
      </c>
      <c r="AO45" s="39">
        <f>AI45-AH45</f>
        <v>241.09459376739005</v>
      </c>
      <c r="CG45" s="43" t="s">
        <v>785</v>
      </c>
      <c r="CH45" s="43" t="s">
        <v>786</v>
      </c>
      <c r="CI45" s="43" t="s">
        <v>787</v>
      </c>
      <c r="CJ45" s="43" t="s">
        <v>788</v>
      </c>
      <c r="CK45" s="43" t="s">
        <v>276</v>
      </c>
      <c r="CL45" s="43" t="s">
        <v>337</v>
      </c>
      <c r="CM45" s="43" t="s">
        <v>263</v>
      </c>
      <c r="CN45" s="43" t="s">
        <v>263</v>
      </c>
      <c r="CO45" s="43" t="s">
        <v>789</v>
      </c>
      <c r="CP45" s="43" t="s">
        <v>790</v>
      </c>
      <c r="CQ45" s="43" t="s">
        <v>791</v>
      </c>
      <c r="CR45" s="43" t="s">
        <v>792</v>
      </c>
      <c r="CS45" s="43" t="s">
        <v>793</v>
      </c>
      <c r="CT45" s="44">
        <v>6971</v>
      </c>
      <c r="CU45" s="44">
        <v>3594.44</v>
      </c>
      <c r="CV45" s="44">
        <v>0</v>
      </c>
      <c r="CW45" s="43" t="s">
        <v>263</v>
      </c>
      <c r="CX45" s="43" t="s">
        <v>794</v>
      </c>
      <c r="CY45" s="43" t="s">
        <v>270</v>
      </c>
      <c r="CZ45" s="43" t="s">
        <v>795</v>
      </c>
      <c r="DA45" s="43" t="s">
        <v>263</v>
      </c>
      <c r="DB45" s="43" t="s">
        <v>286</v>
      </c>
      <c r="DC45" s="43" t="s">
        <v>272</v>
      </c>
      <c r="DD45" s="43" t="s">
        <v>263</v>
      </c>
      <c r="DE45" s="43" t="s">
        <v>796</v>
      </c>
      <c r="DF45" s="43" t="s">
        <v>274</v>
      </c>
      <c r="DG45" s="43" t="s">
        <v>263</v>
      </c>
      <c r="DH45" s="43" t="s">
        <v>263</v>
      </c>
      <c r="DI45" s="45">
        <v>0</v>
      </c>
      <c r="DJ45" s="43" t="s">
        <v>263</v>
      </c>
      <c r="DK45" s="43" t="s">
        <v>281</v>
      </c>
      <c r="DL45" s="43"/>
    </row>
    <row r="46" spans="1:148" ht="20.100000000000001" customHeight="1" x14ac:dyDescent="0.25">
      <c r="A46" s="29" t="s">
        <v>171</v>
      </c>
      <c r="B46" s="11" t="s">
        <v>172</v>
      </c>
      <c r="C46" s="12">
        <v>1896.5</v>
      </c>
      <c r="D46" s="12">
        <f t="shared" si="41"/>
        <v>1896.5</v>
      </c>
      <c r="E46" s="12">
        <v>1896.5</v>
      </c>
      <c r="F46" s="12"/>
      <c r="G46" s="12">
        <v>1740.73</v>
      </c>
      <c r="H46" s="12">
        <v>57.5</v>
      </c>
      <c r="I46" s="32">
        <f t="shared" si="42"/>
        <v>1740.73</v>
      </c>
      <c r="J46" s="11"/>
      <c r="K46" s="11"/>
      <c r="P46" s="72">
        <v>1740.73</v>
      </c>
      <c r="Q46" s="13">
        <f t="shared" si="17"/>
        <v>3220.3505</v>
      </c>
      <c r="R46" s="74">
        <f t="shared" si="18"/>
        <v>155.76999999999998</v>
      </c>
      <c r="S46" s="74">
        <f t="shared" si="19"/>
        <v>23.365499999999997</v>
      </c>
      <c r="T46" s="74">
        <f t="shared" si="20"/>
        <v>5140.2160000000003</v>
      </c>
      <c r="V46" s="12">
        <v>1896.5</v>
      </c>
      <c r="W46" s="12">
        <f t="shared" si="21"/>
        <v>-3140.2160000000003</v>
      </c>
      <c r="X46" s="76">
        <f t="shared" si="22"/>
        <v>-1.5701080000000003</v>
      </c>
      <c r="Y46" s="72">
        <v>1740.73</v>
      </c>
      <c r="AI46" s="13">
        <v>2000</v>
      </c>
      <c r="CG46" s="43" t="s">
        <v>797</v>
      </c>
      <c r="CH46" s="43" t="s">
        <v>798</v>
      </c>
      <c r="CI46" s="43" t="s">
        <v>799</v>
      </c>
      <c r="CJ46" s="43" t="s">
        <v>172</v>
      </c>
      <c r="CK46" s="43" t="s">
        <v>276</v>
      </c>
      <c r="CL46" s="43" t="s">
        <v>800</v>
      </c>
      <c r="CM46" s="43" t="s">
        <v>801</v>
      </c>
      <c r="CN46" s="43" t="s">
        <v>263</v>
      </c>
      <c r="CO46" s="43" t="s">
        <v>802</v>
      </c>
      <c r="CP46" s="43" t="s">
        <v>540</v>
      </c>
      <c r="CQ46" s="43" t="s">
        <v>803</v>
      </c>
      <c r="CR46" s="43" t="s">
        <v>804</v>
      </c>
      <c r="CS46" s="43" t="s">
        <v>740</v>
      </c>
      <c r="CT46" s="44">
        <v>8100</v>
      </c>
      <c r="CU46" s="44">
        <v>3350</v>
      </c>
      <c r="CV46" s="44">
        <v>0</v>
      </c>
      <c r="CW46" s="43" t="s">
        <v>263</v>
      </c>
      <c r="CX46" s="43" t="s">
        <v>805</v>
      </c>
      <c r="CY46" s="43" t="s">
        <v>284</v>
      </c>
      <c r="CZ46" s="43" t="s">
        <v>773</v>
      </c>
      <c r="DA46" s="43" t="s">
        <v>263</v>
      </c>
      <c r="DB46" s="43" t="s">
        <v>286</v>
      </c>
      <c r="DC46" s="43" t="s">
        <v>272</v>
      </c>
      <c r="DD46" s="43" t="s">
        <v>263</v>
      </c>
      <c r="DE46" s="43" t="s">
        <v>806</v>
      </c>
      <c r="DF46" s="43" t="s">
        <v>263</v>
      </c>
      <c r="DG46" s="43" t="s">
        <v>263</v>
      </c>
      <c r="DH46" s="43" t="s">
        <v>274</v>
      </c>
      <c r="DI46" s="45">
        <v>0</v>
      </c>
      <c r="DJ46" s="43" t="s">
        <v>263</v>
      </c>
      <c r="DK46" s="43" t="s">
        <v>281</v>
      </c>
      <c r="DL46" s="43" t="s">
        <v>1222</v>
      </c>
      <c r="DM46" s="46" t="s">
        <v>171</v>
      </c>
      <c r="DN46" s="47" t="s">
        <v>172</v>
      </c>
      <c r="DO46" s="65">
        <v>2000</v>
      </c>
      <c r="DP46" s="65">
        <v>1897</v>
      </c>
      <c r="DQ46" s="49">
        <f>DR46/1.25</f>
        <v>0</v>
      </c>
      <c r="DR46" s="47"/>
      <c r="DS46" s="49">
        <f>DT46/0.15</f>
        <v>0</v>
      </c>
      <c r="DT46" s="47"/>
      <c r="DU46" s="49">
        <f>DP46+DR46+DT46</f>
        <v>1897</v>
      </c>
      <c r="DV46" s="49">
        <f>SUM(DQ46:DT46)</f>
        <v>0</v>
      </c>
      <c r="DW46" s="21">
        <v>2213</v>
      </c>
      <c r="DX46" s="21">
        <f>DW46-D46</f>
        <v>316.5</v>
      </c>
      <c r="DY46" s="50">
        <f>DO46/DP46</f>
        <v>1.0542962572482868</v>
      </c>
      <c r="DZ46" s="50">
        <f>EB46/DW46</f>
        <v>0.90375056484410299</v>
      </c>
      <c r="EA46" s="51">
        <f>DO46*DW46/DP46</f>
        <v>2333.1576172904588</v>
      </c>
      <c r="EB46" s="21">
        <v>2000</v>
      </c>
      <c r="EC46" s="21">
        <v>3300</v>
      </c>
      <c r="ED46" s="21">
        <v>0</v>
      </c>
      <c r="EE46" s="52">
        <f>EB46-EA46</f>
        <v>-333.1576172904588</v>
      </c>
      <c r="EF46" s="47"/>
      <c r="EG46" s="47"/>
      <c r="EH46" s="47"/>
      <c r="EI46" s="47">
        <f>DT46/0.15</f>
        <v>0</v>
      </c>
      <c r="EJ46" s="47">
        <f>DP46-EI46</f>
        <v>1897</v>
      </c>
      <c r="EK46" s="47">
        <f>DR46/EJ46</f>
        <v>0</v>
      </c>
      <c r="EL46" s="47">
        <v>2</v>
      </c>
      <c r="EM46" s="52">
        <f>EI46*1.15+EJ46*(1+EL46)</f>
        <v>5691</v>
      </c>
      <c r="EN46" s="52">
        <f>EA46-EM46</f>
        <v>-3357.8423827095412</v>
      </c>
      <c r="EO46" s="53">
        <f>EN46/EA46</f>
        <v>-1.4391836873023043</v>
      </c>
      <c r="EP46" s="47"/>
      <c r="EQ46" s="54">
        <f>DO46-EB46</f>
        <v>0</v>
      </c>
      <c r="ER46" s="52">
        <f>EE46+EQ46</f>
        <v>-333.1576172904588</v>
      </c>
    </row>
    <row r="47" spans="1:148" ht="20.100000000000001" customHeight="1" x14ac:dyDescent="0.25">
      <c r="A47" s="29" t="s">
        <v>173</v>
      </c>
      <c r="B47" s="11" t="s">
        <v>174</v>
      </c>
      <c r="C47" s="12">
        <v>2667.99</v>
      </c>
      <c r="D47" s="12">
        <f t="shared" si="41"/>
        <v>2667.99</v>
      </c>
      <c r="E47" s="12">
        <v>2667.99</v>
      </c>
      <c r="F47" s="12"/>
      <c r="G47" s="12">
        <v>1683.83</v>
      </c>
      <c r="H47" s="12">
        <v>56</v>
      </c>
      <c r="I47" s="32">
        <f t="shared" si="42"/>
        <v>1683.83</v>
      </c>
      <c r="J47" s="11"/>
      <c r="K47" s="11"/>
      <c r="P47" s="72">
        <v>1683.83</v>
      </c>
      <c r="Q47" s="13">
        <f t="shared" si="17"/>
        <v>3115.0855000000001</v>
      </c>
      <c r="R47" s="74">
        <f t="shared" si="18"/>
        <v>984.15999999999985</v>
      </c>
      <c r="S47" s="74">
        <f t="shared" si="19"/>
        <v>147.62399999999997</v>
      </c>
      <c r="T47" s="74">
        <f t="shared" si="20"/>
        <v>5930.6994999999997</v>
      </c>
      <c r="V47" s="12">
        <v>2667.99</v>
      </c>
      <c r="W47" s="12">
        <f t="shared" si="21"/>
        <v>6599.3005000000003</v>
      </c>
      <c r="X47" s="76">
        <f t="shared" si="22"/>
        <v>0.52668000798084602</v>
      </c>
      <c r="Y47" s="72">
        <v>1683.83</v>
      </c>
      <c r="AI47" s="13">
        <v>12530</v>
      </c>
      <c r="CG47" s="43" t="s">
        <v>807</v>
      </c>
      <c r="CH47" s="43" t="s">
        <v>808</v>
      </c>
      <c r="CI47" s="43" t="s">
        <v>466</v>
      </c>
      <c r="CJ47" s="43" t="s">
        <v>809</v>
      </c>
      <c r="CK47" s="43" t="s">
        <v>276</v>
      </c>
      <c r="CL47" s="43" t="s">
        <v>368</v>
      </c>
      <c r="CM47" s="43" t="s">
        <v>467</v>
      </c>
      <c r="CN47" s="43" t="s">
        <v>263</v>
      </c>
      <c r="CO47" s="43" t="s">
        <v>263</v>
      </c>
      <c r="CP47" s="43" t="s">
        <v>810</v>
      </c>
      <c r="CQ47" s="43" t="s">
        <v>811</v>
      </c>
      <c r="CR47" s="43" t="s">
        <v>812</v>
      </c>
      <c r="CS47" s="43" t="s">
        <v>813</v>
      </c>
      <c r="CT47" s="44">
        <v>30000</v>
      </c>
      <c r="CU47" s="44">
        <v>0</v>
      </c>
      <c r="CV47" s="44">
        <v>0</v>
      </c>
      <c r="CW47" s="43" t="s">
        <v>263</v>
      </c>
      <c r="CX47" s="43" t="s">
        <v>288</v>
      </c>
      <c r="CY47" s="43" t="s">
        <v>270</v>
      </c>
      <c r="CZ47" s="43" t="s">
        <v>263</v>
      </c>
      <c r="DA47" s="43" t="s">
        <v>263</v>
      </c>
      <c r="DB47" s="43" t="s">
        <v>263</v>
      </c>
      <c r="DC47" s="43" t="s">
        <v>297</v>
      </c>
      <c r="DD47" s="43" t="s">
        <v>263</v>
      </c>
      <c r="DE47" s="43" t="s">
        <v>814</v>
      </c>
      <c r="DF47" s="43" t="s">
        <v>263</v>
      </c>
      <c r="DG47" s="43" t="s">
        <v>274</v>
      </c>
      <c r="DH47" s="43" t="s">
        <v>263</v>
      </c>
      <c r="DI47" s="45">
        <v>0</v>
      </c>
      <c r="DJ47" s="43" t="s">
        <v>263</v>
      </c>
      <c r="DK47" s="43" t="s">
        <v>275</v>
      </c>
      <c r="DL47" s="43" t="s">
        <v>1222</v>
      </c>
      <c r="DM47" s="46" t="s">
        <v>173</v>
      </c>
      <c r="DN47" s="47" t="s">
        <v>1218</v>
      </c>
      <c r="DO47" s="48">
        <v>30000</v>
      </c>
      <c r="DP47" s="48">
        <v>5800</v>
      </c>
      <c r="DQ47" s="49">
        <f>DR47/1.25</f>
        <v>0</v>
      </c>
      <c r="DR47" s="47"/>
      <c r="DS47" s="49">
        <f>DT47/0.15</f>
        <v>0</v>
      </c>
      <c r="DT47" s="47"/>
      <c r="DU47" s="49">
        <f>DP47+DR47+DT47</f>
        <v>5800</v>
      </c>
      <c r="DV47" s="49">
        <f>SUM(DQ47:DT47)</f>
        <v>0</v>
      </c>
      <c r="DW47" s="48">
        <v>2668</v>
      </c>
      <c r="DX47" s="21">
        <f>DW47-D47</f>
        <v>1.0000000000218279E-2</v>
      </c>
      <c r="DY47" s="50">
        <f>DO47/DP47</f>
        <v>5.1724137931034484</v>
      </c>
      <c r="DZ47" s="50">
        <f>EB47/DW47</f>
        <v>4.6964017991004496</v>
      </c>
      <c r="EA47" s="51">
        <f>DO47*DW47/DP47</f>
        <v>13800</v>
      </c>
      <c r="EB47" s="59">
        <v>12530</v>
      </c>
      <c r="EC47" s="59">
        <v>1300</v>
      </c>
      <c r="ED47" s="59">
        <v>0</v>
      </c>
      <c r="EE47" s="52">
        <f>EB47-EA47</f>
        <v>-1270</v>
      </c>
      <c r="EF47" s="47"/>
      <c r="EG47" s="47"/>
      <c r="EH47" s="47"/>
      <c r="EI47" s="47">
        <f>DT47/0.15</f>
        <v>0</v>
      </c>
      <c r="EJ47" s="47">
        <f>DP47-EI47</f>
        <v>5800</v>
      </c>
      <c r="EK47" s="47">
        <f>DR47/EJ47</f>
        <v>0</v>
      </c>
      <c r="EL47" s="47">
        <v>2</v>
      </c>
      <c r="EM47" s="52">
        <f>EI47*1.15+EJ47*(1+EL47)</f>
        <v>17400</v>
      </c>
      <c r="EN47" s="52">
        <f>EA47-EM47</f>
        <v>-3600</v>
      </c>
      <c r="EO47" s="53">
        <f>EN47/EA47</f>
        <v>-0.2608695652173913</v>
      </c>
      <c r="EP47" s="47"/>
      <c r="EQ47" s="54">
        <f>DO47-EB47</f>
        <v>17470</v>
      </c>
      <c r="ER47" s="52">
        <f>EE47+EQ47</f>
        <v>16200</v>
      </c>
    </row>
    <row r="48" spans="1:148" ht="20.100000000000001" customHeight="1" x14ac:dyDescent="0.25">
      <c r="A48" s="29" t="s">
        <v>68</v>
      </c>
      <c r="B48" s="11" t="s">
        <v>69</v>
      </c>
      <c r="C48" s="12">
        <v>54990.57</v>
      </c>
      <c r="D48" s="12">
        <f t="shared" si="41"/>
        <v>48505.760000000002</v>
      </c>
      <c r="E48" s="12">
        <v>48505.760000000002</v>
      </c>
      <c r="F48" s="12">
        <v>6484.81</v>
      </c>
      <c r="G48" s="12">
        <v>31852.81</v>
      </c>
      <c r="H48" s="12">
        <v>1046.5</v>
      </c>
      <c r="I48" s="32">
        <f t="shared" si="42"/>
        <v>28096.540137438114</v>
      </c>
      <c r="J48" s="11"/>
      <c r="K48" s="11"/>
      <c r="L48" s="31" t="s">
        <v>68</v>
      </c>
      <c r="M48" s="13" t="s">
        <v>69</v>
      </c>
      <c r="N48" s="33">
        <v>120000</v>
      </c>
      <c r="O48" s="33">
        <v>46260</v>
      </c>
      <c r="P48" s="73">
        <v>31852.81</v>
      </c>
      <c r="Q48" s="13">
        <f t="shared" si="17"/>
        <v>58927.698500000006</v>
      </c>
      <c r="R48" s="74">
        <f t="shared" si="18"/>
        <v>23137.759999999998</v>
      </c>
      <c r="S48" s="74">
        <f t="shared" si="19"/>
        <v>3470.6639999999998</v>
      </c>
      <c r="T48" s="74">
        <f t="shared" si="20"/>
        <v>117388.93250000001</v>
      </c>
      <c r="V48" s="12">
        <v>54990.57</v>
      </c>
      <c r="W48" s="12">
        <f t="shared" si="21"/>
        <v>8435.0674999999901</v>
      </c>
      <c r="X48" s="76">
        <f t="shared" si="22"/>
        <v>6.7038621407680493E-2</v>
      </c>
      <c r="Y48" s="73">
        <v>28096.540137438114</v>
      </c>
      <c r="Z48" s="14"/>
      <c r="AA48" s="34">
        <f>AB48/0.15</f>
        <v>0</v>
      </c>
      <c r="AB48" s="14"/>
      <c r="AC48" s="34">
        <f>V48+Z48+AB48</f>
        <v>54990.57</v>
      </c>
      <c r="AD48" s="34">
        <f>SUM(Y48:AB48)</f>
        <v>28096.540137438114</v>
      </c>
      <c r="AE48" s="19"/>
      <c r="AF48" s="36">
        <f>N48/O48</f>
        <v>2.5940337224383918</v>
      </c>
      <c r="AG48" s="37">
        <f>AI48/V48</f>
        <v>2.2881013962939463</v>
      </c>
      <c r="AH48" s="38">
        <f>N48*V48/O48</f>
        <v>142647.39299610895</v>
      </c>
      <c r="AI48" s="19">
        <v>125824</v>
      </c>
      <c r="AJ48" s="19"/>
      <c r="AK48" s="19">
        <v>0</v>
      </c>
      <c r="AL48" s="19">
        <v>5800</v>
      </c>
      <c r="AO48" s="39">
        <f>AI48-AH48</f>
        <v>-16823.392996108945</v>
      </c>
      <c r="CG48" s="43" t="s">
        <v>815</v>
      </c>
      <c r="CH48" s="43" t="s">
        <v>342</v>
      </c>
      <c r="CI48" s="43" t="s">
        <v>263</v>
      </c>
      <c r="CJ48" s="43" t="s">
        <v>816</v>
      </c>
      <c r="CK48" s="43" t="s">
        <v>261</v>
      </c>
      <c r="CL48" s="43" t="s">
        <v>304</v>
      </c>
      <c r="CM48" s="43" t="s">
        <v>263</v>
      </c>
      <c r="CN48" s="43" t="s">
        <v>263</v>
      </c>
      <c r="CO48" s="43" t="s">
        <v>263</v>
      </c>
      <c r="CP48" s="43" t="s">
        <v>817</v>
      </c>
      <c r="CQ48" s="43" t="s">
        <v>818</v>
      </c>
      <c r="CR48" s="43" t="s">
        <v>677</v>
      </c>
      <c r="CS48" s="43" t="s">
        <v>819</v>
      </c>
      <c r="CT48" s="44">
        <v>62000</v>
      </c>
      <c r="CU48" s="44">
        <v>36000</v>
      </c>
      <c r="CV48" s="44">
        <v>0</v>
      </c>
      <c r="CW48" s="43" t="s">
        <v>263</v>
      </c>
      <c r="CX48" s="43" t="s">
        <v>820</v>
      </c>
      <c r="CY48" s="43" t="s">
        <v>290</v>
      </c>
      <c r="CZ48" s="43" t="s">
        <v>705</v>
      </c>
      <c r="DA48" s="43" t="s">
        <v>263</v>
      </c>
      <c r="DB48" s="43" t="s">
        <v>279</v>
      </c>
      <c r="DC48" s="43" t="s">
        <v>821</v>
      </c>
      <c r="DD48" s="43" t="s">
        <v>822</v>
      </c>
      <c r="DE48" s="43" t="s">
        <v>823</v>
      </c>
      <c r="DF48" s="43" t="s">
        <v>263</v>
      </c>
      <c r="DG48" s="43" t="s">
        <v>263</v>
      </c>
      <c r="DH48" s="43" t="s">
        <v>274</v>
      </c>
      <c r="DI48" s="45">
        <v>0</v>
      </c>
      <c r="DJ48" s="43" t="s">
        <v>263</v>
      </c>
      <c r="DK48" s="43" t="s">
        <v>281</v>
      </c>
      <c r="DL48" s="43"/>
    </row>
    <row r="49" spans="1:148" ht="20.100000000000001" customHeight="1" x14ac:dyDescent="0.25">
      <c r="A49" s="29" t="s">
        <v>70</v>
      </c>
      <c r="B49" s="11" t="s">
        <v>71</v>
      </c>
      <c r="C49" s="12">
        <v>26531.83</v>
      </c>
      <c r="D49" s="12">
        <f t="shared" si="41"/>
        <v>25373.980000000003</v>
      </c>
      <c r="E49" s="12">
        <v>25373.98</v>
      </c>
      <c r="F49" s="12">
        <v>1157.8499999999999</v>
      </c>
      <c r="G49" s="12">
        <v>14618.18</v>
      </c>
      <c r="H49" s="12">
        <v>485.75</v>
      </c>
      <c r="I49" s="32">
        <f t="shared" si="42"/>
        <v>13980.24210755157</v>
      </c>
      <c r="J49" s="11"/>
      <c r="K49" s="11"/>
      <c r="L49" s="31" t="s">
        <v>70</v>
      </c>
      <c r="M49" s="13" t="s">
        <v>71</v>
      </c>
      <c r="N49" s="33">
        <v>45000</v>
      </c>
      <c r="O49" s="33">
        <v>27870</v>
      </c>
      <c r="P49" s="73">
        <v>14618.18</v>
      </c>
      <c r="Q49" s="13">
        <f t="shared" si="17"/>
        <v>27043.633000000002</v>
      </c>
      <c r="R49" s="74">
        <f t="shared" si="18"/>
        <v>11913.650000000001</v>
      </c>
      <c r="S49" s="74">
        <f t="shared" si="19"/>
        <v>1787.0475000000001</v>
      </c>
      <c r="T49" s="74">
        <f t="shared" si="20"/>
        <v>55362.510500000004</v>
      </c>
      <c r="V49" s="12">
        <v>26531.83</v>
      </c>
      <c r="W49" s="12">
        <f t="shared" si="21"/>
        <v>-5259.510500000004</v>
      </c>
      <c r="X49" s="76">
        <f t="shared" si="22"/>
        <v>-0.10497396363491215</v>
      </c>
      <c r="Y49" s="73">
        <v>13980.24210755157</v>
      </c>
      <c r="Z49" s="14"/>
      <c r="AA49" s="34">
        <f>AB49/0.15</f>
        <v>0</v>
      </c>
      <c r="AB49" s="14"/>
      <c r="AC49" s="34">
        <f>V49+Z49+AB49</f>
        <v>26531.83</v>
      </c>
      <c r="AD49" s="34">
        <f>SUM(Y49:AB49)</f>
        <v>13980.24210755157</v>
      </c>
      <c r="AE49" s="19"/>
      <c r="AF49" s="36">
        <f>N49/O49</f>
        <v>1.6146393972012918</v>
      </c>
      <c r="AG49" s="37">
        <f>AI49/V49</f>
        <v>1.8884110142421384</v>
      </c>
      <c r="AH49" s="38">
        <f>N49*V49/O49</f>
        <v>42839.337997847149</v>
      </c>
      <c r="AI49" s="19">
        <v>50103</v>
      </c>
      <c r="AJ49" s="19"/>
      <c r="AK49" s="19">
        <v>0</v>
      </c>
      <c r="AL49" s="19">
        <v>9100</v>
      </c>
      <c r="AO49" s="39">
        <f>AI49-AH49</f>
        <v>7263.6620021528506</v>
      </c>
      <c r="CG49" s="43" t="s">
        <v>824</v>
      </c>
      <c r="CH49" s="43" t="s">
        <v>825</v>
      </c>
      <c r="CI49" s="43" t="s">
        <v>826</v>
      </c>
      <c r="CJ49" s="43" t="s">
        <v>827</v>
      </c>
      <c r="CK49" s="43" t="s">
        <v>276</v>
      </c>
      <c r="CL49" s="43" t="s">
        <v>828</v>
      </c>
      <c r="CM49" s="43" t="s">
        <v>263</v>
      </c>
      <c r="CN49" s="43" t="s">
        <v>263</v>
      </c>
      <c r="CO49" s="43" t="s">
        <v>829</v>
      </c>
      <c r="CP49" s="43" t="s">
        <v>830</v>
      </c>
      <c r="CQ49" s="43" t="s">
        <v>378</v>
      </c>
      <c r="CR49" s="43" t="s">
        <v>831</v>
      </c>
      <c r="CS49" s="43" t="s">
        <v>429</v>
      </c>
      <c r="CT49" s="44">
        <v>14053</v>
      </c>
      <c r="CU49" s="44">
        <v>6470.96</v>
      </c>
      <c r="CV49" s="44">
        <v>0</v>
      </c>
      <c r="CW49" s="43" t="s">
        <v>263</v>
      </c>
      <c r="CX49" s="43" t="s">
        <v>832</v>
      </c>
      <c r="CY49" s="43" t="s">
        <v>285</v>
      </c>
      <c r="CZ49" s="43" t="s">
        <v>270</v>
      </c>
      <c r="DA49" s="43" t="s">
        <v>263</v>
      </c>
      <c r="DB49" s="43" t="s">
        <v>324</v>
      </c>
      <c r="DC49" s="43" t="s">
        <v>833</v>
      </c>
      <c r="DD49" s="43" t="s">
        <v>834</v>
      </c>
      <c r="DE49" s="43" t="s">
        <v>835</v>
      </c>
      <c r="DF49" s="43" t="s">
        <v>263</v>
      </c>
      <c r="DG49" s="43" t="s">
        <v>274</v>
      </c>
      <c r="DH49" s="43" t="s">
        <v>263</v>
      </c>
      <c r="DI49" s="45">
        <v>0</v>
      </c>
      <c r="DJ49" s="43" t="s">
        <v>263</v>
      </c>
      <c r="DK49" s="43" t="s">
        <v>281</v>
      </c>
      <c r="DL49" s="43"/>
    </row>
    <row r="50" spans="1:148" ht="20.100000000000001" customHeight="1" x14ac:dyDescent="0.25">
      <c r="A50" s="29" t="s">
        <v>175</v>
      </c>
      <c r="B50" s="11" t="s">
        <v>176</v>
      </c>
      <c r="C50" s="12">
        <v>1392.45</v>
      </c>
      <c r="D50" s="12">
        <f t="shared" si="41"/>
        <v>1392.45</v>
      </c>
      <c r="E50" s="12">
        <v>1392.45</v>
      </c>
      <c r="F50" s="12"/>
      <c r="G50" s="12">
        <v>1033.97</v>
      </c>
      <c r="H50" s="12">
        <v>37</v>
      </c>
      <c r="I50" s="32">
        <f t="shared" si="42"/>
        <v>1033.97</v>
      </c>
      <c r="J50" s="11"/>
      <c r="K50" s="11"/>
      <c r="P50" s="72">
        <v>1033.97</v>
      </c>
      <c r="Q50" s="13">
        <f t="shared" si="17"/>
        <v>1912.8445000000002</v>
      </c>
      <c r="R50" s="74">
        <f t="shared" si="18"/>
        <v>358.48</v>
      </c>
      <c r="S50" s="74">
        <f t="shared" si="19"/>
        <v>53.771999999999998</v>
      </c>
      <c r="T50" s="74">
        <f t="shared" si="20"/>
        <v>3359.0665000000004</v>
      </c>
      <c r="V50" s="12">
        <v>1392.45</v>
      </c>
      <c r="W50" s="12">
        <f t="shared" si="21"/>
        <v>2977.9334999999996</v>
      </c>
      <c r="X50" s="76">
        <f t="shared" si="22"/>
        <v>0.46992796275840298</v>
      </c>
      <c r="Y50" s="72">
        <v>1033.97</v>
      </c>
      <c r="AI50" s="13">
        <v>6337</v>
      </c>
      <c r="CG50" s="43" t="s">
        <v>836</v>
      </c>
      <c r="CH50" s="43" t="s">
        <v>837</v>
      </c>
      <c r="CI50" s="43" t="s">
        <v>838</v>
      </c>
      <c r="CJ50" s="43" t="s">
        <v>839</v>
      </c>
      <c r="CK50" s="43" t="s">
        <v>276</v>
      </c>
      <c r="CL50" s="43" t="s">
        <v>840</v>
      </c>
      <c r="CM50" s="43" t="s">
        <v>841</v>
      </c>
      <c r="CN50" s="43" t="s">
        <v>842</v>
      </c>
      <c r="CO50" s="43" t="s">
        <v>843</v>
      </c>
      <c r="CP50" s="43" t="s">
        <v>844</v>
      </c>
      <c r="CQ50" s="43" t="s">
        <v>845</v>
      </c>
      <c r="CR50" s="43" t="s">
        <v>846</v>
      </c>
      <c r="CS50" s="43" t="s">
        <v>847</v>
      </c>
      <c r="CT50" s="44">
        <v>6337</v>
      </c>
      <c r="CU50" s="44">
        <v>2176</v>
      </c>
      <c r="CV50" s="44">
        <v>0</v>
      </c>
      <c r="CW50" s="43" t="s">
        <v>263</v>
      </c>
      <c r="CX50" s="43" t="s">
        <v>848</v>
      </c>
      <c r="CY50" s="43" t="s">
        <v>298</v>
      </c>
      <c r="CZ50" s="43" t="s">
        <v>849</v>
      </c>
      <c r="DA50" s="43" t="s">
        <v>263</v>
      </c>
      <c r="DB50" s="43" t="s">
        <v>704</v>
      </c>
      <c r="DC50" s="43" t="s">
        <v>263</v>
      </c>
      <c r="DD50" s="43" t="s">
        <v>263</v>
      </c>
      <c r="DE50" s="43" t="s">
        <v>850</v>
      </c>
      <c r="DF50" s="43" t="s">
        <v>274</v>
      </c>
      <c r="DG50" s="43" t="s">
        <v>263</v>
      </c>
      <c r="DH50" s="43" t="s">
        <v>263</v>
      </c>
      <c r="DI50" s="45">
        <v>0</v>
      </c>
      <c r="DJ50" s="43" t="s">
        <v>263</v>
      </c>
      <c r="DK50" s="43" t="s">
        <v>281</v>
      </c>
      <c r="DL50" s="43" t="s">
        <v>1222</v>
      </c>
      <c r="DM50" s="46" t="s">
        <v>175</v>
      </c>
      <c r="DN50" s="47" t="s">
        <v>176</v>
      </c>
      <c r="DO50" s="48">
        <v>6337</v>
      </c>
      <c r="DP50" s="48">
        <v>2176</v>
      </c>
      <c r="DQ50" s="49">
        <f>DP50*DO51/DO50</f>
        <v>1674.3216032823102</v>
      </c>
      <c r="DR50" s="47"/>
      <c r="DS50" s="49">
        <f>DT50/0.15</f>
        <v>0</v>
      </c>
      <c r="DT50" s="47"/>
      <c r="DU50" s="49">
        <f>DP50+DR50+DT50</f>
        <v>2176</v>
      </c>
      <c r="DV50" s="49">
        <f>SUM(DQ50:DT50)</f>
        <v>1674.3216032823102</v>
      </c>
      <c r="DW50" s="21">
        <v>1392</v>
      </c>
      <c r="DX50" s="21">
        <f>DW50-D50</f>
        <v>-0.45000000000004547</v>
      </c>
      <c r="DY50" s="50">
        <f>DO50/DP50</f>
        <v>2.9122242647058822</v>
      </c>
      <c r="DZ50" s="50">
        <f>EB50/DW50</f>
        <v>4.5524425287356323</v>
      </c>
      <c r="EA50" s="51">
        <f>DO50*DW50/DP50</f>
        <v>4053.8161764705883</v>
      </c>
      <c r="EB50" s="21">
        <v>6337</v>
      </c>
      <c r="EC50" s="21">
        <v>0</v>
      </c>
      <c r="ED50" s="21">
        <v>2300</v>
      </c>
      <c r="EE50" s="52">
        <f>EB50-EA50</f>
        <v>2283.1838235294117</v>
      </c>
      <c r="EF50" s="47"/>
      <c r="EG50" s="47"/>
      <c r="EH50" s="47"/>
      <c r="EI50" s="47">
        <f>DT50/0.15</f>
        <v>0</v>
      </c>
      <c r="EJ50" s="47">
        <f>DP50-EI50</f>
        <v>2176</v>
      </c>
      <c r="EK50" s="47">
        <f>DR50/EJ50</f>
        <v>0</v>
      </c>
      <c r="EL50" s="47">
        <v>2</v>
      </c>
      <c r="EM50" s="52">
        <f>EI50*1.15+EJ50*(1+EL50)</f>
        <v>6528</v>
      </c>
      <c r="EN50" s="52">
        <f>EA50-EM50</f>
        <v>-2474.1838235294117</v>
      </c>
      <c r="EO50" s="53">
        <f>EN50/EA50</f>
        <v>-0.61033448874426599</v>
      </c>
      <c r="EP50" s="47"/>
      <c r="EQ50" s="54">
        <f>DO50-EB50</f>
        <v>0</v>
      </c>
      <c r="ER50" s="52">
        <f>EE50+EQ50</f>
        <v>2283.1838235294117</v>
      </c>
    </row>
    <row r="51" spans="1:148" ht="20.100000000000001" customHeight="1" x14ac:dyDescent="0.25">
      <c r="A51" s="29" t="s">
        <v>177</v>
      </c>
      <c r="B51" s="11" t="s">
        <v>178</v>
      </c>
      <c r="C51" s="12">
        <v>1239.93</v>
      </c>
      <c r="D51" s="12">
        <f t="shared" si="41"/>
        <v>1239.93</v>
      </c>
      <c r="E51" s="12">
        <v>1239.93</v>
      </c>
      <c r="F51" s="12"/>
      <c r="G51" s="12">
        <v>891.27</v>
      </c>
      <c r="H51" s="12">
        <v>30.5</v>
      </c>
      <c r="I51" s="32">
        <f t="shared" si="42"/>
        <v>891.27</v>
      </c>
      <c r="J51" s="11"/>
      <c r="K51" s="11"/>
      <c r="P51" s="72">
        <v>891.27</v>
      </c>
      <c r="Q51" s="13">
        <f t="shared" si="17"/>
        <v>1648.8495</v>
      </c>
      <c r="R51" s="74">
        <f t="shared" si="18"/>
        <v>348.66000000000008</v>
      </c>
      <c r="S51" s="74">
        <f t="shared" si="19"/>
        <v>52.299000000000014</v>
      </c>
      <c r="T51" s="74">
        <f t="shared" si="20"/>
        <v>2941.0784999999996</v>
      </c>
      <c r="V51" s="12">
        <v>1239.93</v>
      </c>
      <c r="W51" s="12">
        <f t="shared" si="21"/>
        <v>1934.9215000000004</v>
      </c>
      <c r="X51" s="76">
        <f t="shared" si="22"/>
        <v>0.39682557424118137</v>
      </c>
      <c r="Y51" s="72">
        <v>891.27</v>
      </c>
      <c r="AI51" s="13">
        <v>4876</v>
      </c>
      <c r="CG51" s="43" t="s">
        <v>851</v>
      </c>
      <c r="CH51" s="43" t="s">
        <v>852</v>
      </c>
      <c r="CI51" s="43" t="s">
        <v>853</v>
      </c>
      <c r="CJ51" s="43" t="s">
        <v>854</v>
      </c>
      <c r="CK51" s="43" t="s">
        <v>373</v>
      </c>
      <c r="CL51" s="43" t="s">
        <v>855</v>
      </c>
      <c r="CM51" s="43" t="s">
        <v>856</v>
      </c>
      <c r="CN51" s="43" t="s">
        <v>263</v>
      </c>
      <c r="CO51" s="43" t="s">
        <v>857</v>
      </c>
      <c r="CP51" s="43" t="s">
        <v>858</v>
      </c>
      <c r="CQ51" s="43" t="s">
        <v>302</v>
      </c>
      <c r="CR51" s="43" t="s">
        <v>859</v>
      </c>
      <c r="CS51" s="43" t="s">
        <v>860</v>
      </c>
      <c r="CT51" s="44">
        <v>4876</v>
      </c>
      <c r="CU51" s="44">
        <v>1562.21</v>
      </c>
      <c r="CV51" s="44">
        <v>0</v>
      </c>
      <c r="CW51" s="43" t="s">
        <v>263</v>
      </c>
      <c r="CX51" s="43" t="s">
        <v>861</v>
      </c>
      <c r="CY51" s="43" t="s">
        <v>284</v>
      </c>
      <c r="CZ51" s="43" t="s">
        <v>270</v>
      </c>
      <c r="DA51" s="43" t="s">
        <v>263</v>
      </c>
      <c r="DB51" s="43" t="s">
        <v>286</v>
      </c>
      <c r="DC51" s="43" t="s">
        <v>272</v>
      </c>
      <c r="DD51" s="43" t="s">
        <v>263</v>
      </c>
      <c r="DE51" s="43" t="s">
        <v>862</v>
      </c>
      <c r="DF51" s="43" t="s">
        <v>274</v>
      </c>
      <c r="DG51" s="43" t="s">
        <v>263</v>
      </c>
      <c r="DH51" s="43" t="s">
        <v>263</v>
      </c>
      <c r="DI51" s="45">
        <v>0</v>
      </c>
      <c r="DJ51" s="43" t="s">
        <v>263</v>
      </c>
      <c r="DK51" s="43" t="s">
        <v>281</v>
      </c>
      <c r="DL51" s="43" t="s">
        <v>1222</v>
      </c>
      <c r="DM51" s="46" t="s">
        <v>177</v>
      </c>
      <c r="DN51" s="47" t="s">
        <v>178</v>
      </c>
      <c r="DO51" s="48">
        <v>4876</v>
      </c>
      <c r="DP51" s="48">
        <v>1562</v>
      </c>
      <c r="DQ51" s="49">
        <f>DP51*DO52/DO51</f>
        <v>946.61812961443809</v>
      </c>
      <c r="DR51" s="47"/>
      <c r="DS51" s="49">
        <f>DT51/0.15</f>
        <v>0</v>
      </c>
      <c r="DT51" s="47"/>
      <c r="DU51" s="49">
        <f>DP51+DR51+DT51</f>
        <v>1562</v>
      </c>
      <c r="DV51" s="49">
        <f>SUM(DQ51:DT51)</f>
        <v>946.61812961443809</v>
      </c>
      <c r="DW51" s="21">
        <v>1240</v>
      </c>
      <c r="DX51" s="21">
        <f>DW51-D51</f>
        <v>6.9999999999936335E-2</v>
      </c>
      <c r="DY51" s="50">
        <f>DO51/DP51</f>
        <v>3.121638924455826</v>
      </c>
      <c r="DZ51" s="50">
        <f>EB51/DW51</f>
        <v>3.9322580645161289</v>
      </c>
      <c r="EA51" s="51">
        <f>DO51*DW51/DP51</f>
        <v>3870.8322663252243</v>
      </c>
      <c r="EB51" s="21">
        <v>4876</v>
      </c>
      <c r="EC51" s="21">
        <v>0</v>
      </c>
      <c r="ED51" s="21">
        <v>1000</v>
      </c>
      <c r="EE51" s="52">
        <f>EB51-EA51</f>
        <v>1005.1677336747757</v>
      </c>
      <c r="EF51" s="47"/>
      <c r="EG51" s="47"/>
      <c r="EH51" s="47"/>
      <c r="EI51" s="47">
        <f>DT51/0.15</f>
        <v>0</v>
      </c>
      <c r="EJ51" s="47">
        <f>DP51-EI51</f>
        <v>1562</v>
      </c>
      <c r="EK51" s="47">
        <f>DR51/EJ51</f>
        <v>0</v>
      </c>
      <c r="EL51" s="47">
        <v>2</v>
      </c>
      <c r="EM51" s="52">
        <f>EI51*1.15+EJ51*(1+EL51)</f>
        <v>4686</v>
      </c>
      <c r="EN51" s="52">
        <f>EA51-EM51</f>
        <v>-815.16773367477572</v>
      </c>
      <c r="EO51" s="53">
        <f>EN51/EA51</f>
        <v>-0.21059236814946142</v>
      </c>
      <c r="EP51" s="47"/>
      <c r="EQ51" s="54">
        <f>DO51-EB51</f>
        <v>0</v>
      </c>
      <c r="ER51" s="52">
        <f>EE51+EQ51</f>
        <v>1005.1677336747757</v>
      </c>
    </row>
    <row r="52" spans="1:148" ht="20.100000000000001" customHeight="1" x14ac:dyDescent="0.25">
      <c r="A52" s="29" t="s">
        <v>179</v>
      </c>
      <c r="B52" s="11" t="s">
        <v>180</v>
      </c>
      <c r="C52" s="12">
        <v>1046.57</v>
      </c>
      <c r="D52" s="12">
        <f t="shared" si="41"/>
        <v>1046.57</v>
      </c>
      <c r="E52" s="12">
        <v>1046.57</v>
      </c>
      <c r="F52" s="12"/>
      <c r="G52" s="12">
        <v>363.48</v>
      </c>
      <c r="H52" s="12">
        <v>12</v>
      </c>
      <c r="I52" s="32">
        <f t="shared" si="42"/>
        <v>363.48</v>
      </c>
      <c r="J52" s="11"/>
      <c r="K52" s="11"/>
      <c r="P52" s="72">
        <v>363.48</v>
      </c>
      <c r="Q52" s="13">
        <f t="shared" si="17"/>
        <v>672.4380000000001</v>
      </c>
      <c r="R52" s="74">
        <f t="shared" si="18"/>
        <v>683.08999999999992</v>
      </c>
      <c r="S52" s="74">
        <f t="shared" si="19"/>
        <v>102.46349999999998</v>
      </c>
      <c r="T52" s="74">
        <f t="shared" si="20"/>
        <v>1821.4715000000001</v>
      </c>
      <c r="V52" s="12">
        <v>1046.57</v>
      </c>
      <c r="W52" s="12">
        <f t="shared" si="21"/>
        <v>1133.5284999999999</v>
      </c>
      <c r="X52" s="76">
        <f t="shared" si="22"/>
        <v>0.38359678510998302</v>
      </c>
      <c r="Y52" s="72">
        <v>363.48</v>
      </c>
      <c r="AI52" s="13">
        <v>2955</v>
      </c>
      <c r="CG52" s="43" t="s">
        <v>863</v>
      </c>
      <c r="CH52" s="43" t="s">
        <v>864</v>
      </c>
      <c r="CI52" s="43" t="s">
        <v>865</v>
      </c>
      <c r="CJ52" s="43" t="s">
        <v>866</v>
      </c>
      <c r="CK52" s="43" t="s">
        <v>276</v>
      </c>
      <c r="CL52" s="43" t="s">
        <v>371</v>
      </c>
      <c r="CM52" s="43" t="s">
        <v>867</v>
      </c>
      <c r="CN52" s="43" t="s">
        <v>263</v>
      </c>
      <c r="CO52" s="43" t="s">
        <v>372</v>
      </c>
      <c r="CP52" s="43" t="s">
        <v>868</v>
      </c>
      <c r="CQ52" s="43" t="s">
        <v>869</v>
      </c>
      <c r="CR52" s="43" t="s">
        <v>847</v>
      </c>
      <c r="CS52" s="43" t="s">
        <v>263</v>
      </c>
      <c r="CT52" s="44">
        <v>2955</v>
      </c>
      <c r="CU52" s="44">
        <v>1064.04</v>
      </c>
      <c r="CV52" s="44">
        <v>0</v>
      </c>
      <c r="CW52" s="43" t="s">
        <v>263</v>
      </c>
      <c r="CX52" s="43" t="s">
        <v>870</v>
      </c>
      <c r="CY52" s="43" t="s">
        <v>270</v>
      </c>
      <c r="CZ52" s="43" t="s">
        <v>270</v>
      </c>
      <c r="DA52" s="43" t="s">
        <v>263</v>
      </c>
      <c r="DB52" s="43" t="s">
        <v>279</v>
      </c>
      <c r="DC52" s="43" t="s">
        <v>280</v>
      </c>
      <c r="DD52" s="43" t="s">
        <v>263</v>
      </c>
      <c r="DE52" s="43" t="s">
        <v>871</v>
      </c>
      <c r="DF52" s="43" t="s">
        <v>389</v>
      </c>
      <c r="DG52" s="43" t="s">
        <v>274</v>
      </c>
      <c r="DH52" s="43" t="s">
        <v>263</v>
      </c>
      <c r="DI52" s="45">
        <v>0</v>
      </c>
      <c r="DJ52" s="43" t="s">
        <v>263</v>
      </c>
      <c r="DK52" s="43" t="s">
        <v>281</v>
      </c>
      <c r="DL52" s="43" t="s">
        <v>1222</v>
      </c>
      <c r="DM52" s="46" t="s">
        <v>179</v>
      </c>
      <c r="DN52" s="47" t="s">
        <v>180</v>
      </c>
      <c r="DO52" s="48">
        <v>2955</v>
      </c>
      <c r="DP52" s="48">
        <v>1064</v>
      </c>
      <c r="DQ52" s="49">
        <f>DP52*DO53/DO52</f>
        <v>360.06768189509307</v>
      </c>
      <c r="DR52" s="47"/>
      <c r="DS52" s="49">
        <f>DT52/0.15</f>
        <v>0</v>
      </c>
      <c r="DT52" s="47"/>
      <c r="DU52" s="49">
        <f>DP52+DR52+DT52</f>
        <v>1064</v>
      </c>
      <c r="DV52" s="49">
        <f>SUM(DQ52:DT52)</f>
        <v>360.06768189509307</v>
      </c>
      <c r="DW52" s="21">
        <v>1047</v>
      </c>
      <c r="DX52" s="21">
        <f>DW52-D52</f>
        <v>0.43000000000006366</v>
      </c>
      <c r="DY52" s="50">
        <f>DO52/DP52</f>
        <v>2.7772556390977443</v>
      </c>
      <c r="DZ52" s="50">
        <f>EB52/DW52</f>
        <v>2.822349570200573</v>
      </c>
      <c r="EA52" s="51">
        <f>DO52*DW52/DP52</f>
        <v>2907.7866541353383</v>
      </c>
      <c r="EB52" s="21">
        <v>2955</v>
      </c>
      <c r="EC52" s="21">
        <v>0</v>
      </c>
      <c r="ED52" s="21">
        <v>0</v>
      </c>
      <c r="EE52" s="52">
        <f>EB52-EA52</f>
        <v>47.213345864661733</v>
      </c>
      <c r="EF52" s="47"/>
      <c r="EG52" s="47"/>
      <c r="EH52" s="47"/>
      <c r="EI52" s="47">
        <f>DT52/0.15</f>
        <v>0</v>
      </c>
      <c r="EJ52" s="47">
        <f>DP52-EI52</f>
        <v>1064</v>
      </c>
      <c r="EK52" s="47">
        <f>DR52/EJ52</f>
        <v>0</v>
      </c>
      <c r="EL52" s="47">
        <v>2</v>
      </c>
      <c r="EM52" s="52">
        <f>EI52*1.15+EJ52*(1+EL52)</f>
        <v>3192</v>
      </c>
      <c r="EN52" s="52">
        <f>EA52-EM52</f>
        <v>-284.21334586466173</v>
      </c>
      <c r="EO52" s="53">
        <f>EN52/EA52</f>
        <v>-9.7742159130025874E-2</v>
      </c>
      <c r="EP52" s="47"/>
      <c r="EQ52" s="54">
        <f>DO52-EB52</f>
        <v>0</v>
      </c>
      <c r="ER52" s="52">
        <f>EE52+EQ52</f>
        <v>47.213345864661733</v>
      </c>
    </row>
    <row r="53" spans="1:148" ht="20.100000000000001" customHeight="1" x14ac:dyDescent="0.25">
      <c r="A53" s="29" t="s">
        <v>181</v>
      </c>
      <c r="B53" s="11" t="s">
        <v>182</v>
      </c>
      <c r="C53" s="12">
        <v>999.22</v>
      </c>
      <c r="D53" s="12">
        <f t="shared" si="41"/>
        <v>999.22</v>
      </c>
      <c r="E53" s="12">
        <v>999.22</v>
      </c>
      <c r="F53" s="12"/>
      <c r="G53" s="12">
        <v>673.05</v>
      </c>
      <c r="H53" s="12">
        <v>27.25</v>
      </c>
      <c r="I53" s="32">
        <f t="shared" si="42"/>
        <v>673.05</v>
      </c>
      <c r="J53" s="11"/>
      <c r="K53" s="11"/>
      <c r="P53" s="72">
        <v>673.05</v>
      </c>
      <c r="Q53" s="13">
        <f t="shared" si="17"/>
        <v>1245.1424999999999</v>
      </c>
      <c r="R53" s="74">
        <f t="shared" si="18"/>
        <v>326.17000000000007</v>
      </c>
      <c r="S53" s="74">
        <f t="shared" si="19"/>
        <v>48.925500000000007</v>
      </c>
      <c r="T53" s="74">
        <f t="shared" si="20"/>
        <v>2293.288</v>
      </c>
      <c r="V53" s="12">
        <v>999.22</v>
      </c>
      <c r="W53" s="12">
        <f t="shared" si="21"/>
        <v>-1028.288</v>
      </c>
      <c r="X53" s="76">
        <f t="shared" si="22"/>
        <v>-0.81287588932806321</v>
      </c>
      <c r="Y53" s="72">
        <v>673.05</v>
      </c>
      <c r="AI53" s="13">
        <v>1265</v>
      </c>
      <c r="CG53" s="43" t="s">
        <v>872</v>
      </c>
      <c r="CH53" s="43" t="s">
        <v>873</v>
      </c>
      <c r="CI53" s="43" t="s">
        <v>874</v>
      </c>
      <c r="CJ53" s="43" t="s">
        <v>875</v>
      </c>
      <c r="CK53" s="43" t="s">
        <v>276</v>
      </c>
      <c r="CL53" s="43" t="s">
        <v>876</v>
      </c>
      <c r="CM53" s="43" t="s">
        <v>877</v>
      </c>
      <c r="CN53" s="43" t="s">
        <v>263</v>
      </c>
      <c r="CO53" s="43" t="s">
        <v>878</v>
      </c>
      <c r="CP53" s="43" t="s">
        <v>876</v>
      </c>
      <c r="CQ53" s="43" t="s">
        <v>879</v>
      </c>
      <c r="CR53" s="43" t="s">
        <v>880</v>
      </c>
      <c r="CS53" s="43" t="s">
        <v>429</v>
      </c>
      <c r="CT53" s="44">
        <v>1000</v>
      </c>
      <c r="CU53" s="44">
        <v>333</v>
      </c>
      <c r="CV53" s="44">
        <v>0</v>
      </c>
      <c r="CW53" s="43" t="s">
        <v>263</v>
      </c>
      <c r="CX53" s="43" t="s">
        <v>881</v>
      </c>
      <c r="CY53" s="43" t="s">
        <v>298</v>
      </c>
      <c r="CZ53" s="43" t="s">
        <v>849</v>
      </c>
      <c r="DA53" s="43" t="s">
        <v>263</v>
      </c>
      <c r="DB53" s="43" t="s">
        <v>704</v>
      </c>
      <c r="DC53" s="43" t="s">
        <v>263</v>
      </c>
      <c r="DD53" s="43" t="s">
        <v>263</v>
      </c>
      <c r="DE53" s="43" t="s">
        <v>882</v>
      </c>
      <c r="DF53" s="43" t="s">
        <v>274</v>
      </c>
      <c r="DG53" s="43" t="s">
        <v>263</v>
      </c>
      <c r="DH53" s="43" t="s">
        <v>263</v>
      </c>
      <c r="DI53" s="45">
        <v>0</v>
      </c>
      <c r="DJ53" s="43" t="s">
        <v>263</v>
      </c>
      <c r="DK53" s="43" t="s">
        <v>281</v>
      </c>
      <c r="DL53" s="43" t="s">
        <v>1222</v>
      </c>
      <c r="DM53" s="46" t="s">
        <v>181</v>
      </c>
      <c r="DN53" s="47" t="s">
        <v>182</v>
      </c>
      <c r="DO53" s="48">
        <v>1000</v>
      </c>
      <c r="DP53" s="47">
        <v>333</v>
      </c>
      <c r="DQ53" s="49">
        <f>DP53*DO54/DO53</f>
        <v>0</v>
      </c>
      <c r="DR53" s="47"/>
      <c r="DS53" s="49">
        <f>DT53/0.15</f>
        <v>0</v>
      </c>
      <c r="DT53" s="47"/>
      <c r="DU53" s="49">
        <f>DP53+DR53+DT53</f>
        <v>333</v>
      </c>
      <c r="DV53" s="49">
        <f>SUM(DQ53:DT53)</f>
        <v>0</v>
      </c>
      <c r="DW53" s="21">
        <v>999</v>
      </c>
      <c r="DX53" s="21">
        <f>DW53-D53</f>
        <v>-0.22000000000002728</v>
      </c>
      <c r="DY53" s="50">
        <f>DO53/DP53</f>
        <v>3.0030030030030028</v>
      </c>
      <c r="DZ53" s="50">
        <f>EB53/DW53</f>
        <v>1.2662662662662663</v>
      </c>
      <c r="EA53" s="51">
        <f>DO53*DW53/DP53</f>
        <v>3000</v>
      </c>
      <c r="EB53" s="21">
        <v>1265</v>
      </c>
      <c r="EC53" s="21">
        <v>0</v>
      </c>
      <c r="ED53" s="21">
        <v>300</v>
      </c>
      <c r="EE53" s="52">
        <f>EB53-EA53</f>
        <v>-1735</v>
      </c>
      <c r="EF53" s="47"/>
      <c r="EG53" s="47"/>
      <c r="EH53" s="47"/>
      <c r="EI53" s="47">
        <f>DT53/0.15</f>
        <v>0</v>
      </c>
      <c r="EJ53" s="47">
        <f>DP53-EI53</f>
        <v>333</v>
      </c>
      <c r="EK53" s="47">
        <f>DR53/EJ53</f>
        <v>0</v>
      </c>
      <c r="EL53" s="47">
        <v>2</v>
      </c>
      <c r="EM53" s="52">
        <f>EI53*1.15+EJ53*(1+EL53)</f>
        <v>999</v>
      </c>
      <c r="EN53" s="52">
        <f>EA53-EM53</f>
        <v>2001</v>
      </c>
      <c r="EO53" s="53">
        <f>EN53/EA53</f>
        <v>0.66700000000000004</v>
      </c>
      <c r="EP53" s="47"/>
      <c r="EQ53" s="54">
        <f>DO53-EB53</f>
        <v>-265</v>
      </c>
      <c r="ER53" s="52">
        <f>EE53+EQ53</f>
        <v>-2000</v>
      </c>
    </row>
    <row r="54" spans="1:148" ht="20.100000000000001" customHeight="1" x14ac:dyDescent="0.25">
      <c r="A54" s="29" t="s">
        <v>72</v>
      </c>
      <c r="B54" s="11" t="s">
        <v>73</v>
      </c>
      <c r="C54" s="12">
        <v>3506.71</v>
      </c>
      <c r="D54" s="12">
        <f t="shared" si="41"/>
        <v>3310.43</v>
      </c>
      <c r="E54" s="12">
        <v>3310.43</v>
      </c>
      <c r="F54" s="12">
        <v>196.28</v>
      </c>
      <c r="G54" s="12">
        <v>3237.56</v>
      </c>
      <c r="H54" s="12">
        <v>95.25</v>
      </c>
      <c r="I54" s="32">
        <f t="shared" si="42"/>
        <v>3056.3450501467182</v>
      </c>
      <c r="J54" s="11"/>
      <c r="K54" s="11"/>
      <c r="L54" s="31" t="s">
        <v>72</v>
      </c>
      <c r="M54" s="13" t="s">
        <v>73</v>
      </c>
      <c r="N54" s="33">
        <v>15382</v>
      </c>
      <c r="O54" s="33">
        <f>N54/2.35-1196</f>
        <v>5349.5319148936169</v>
      </c>
      <c r="P54" s="73">
        <v>3237.56</v>
      </c>
      <c r="Q54" s="13">
        <f t="shared" si="17"/>
        <v>5989.4859999999999</v>
      </c>
      <c r="R54" s="74">
        <f t="shared" si="18"/>
        <v>269.15000000000009</v>
      </c>
      <c r="S54" s="74">
        <f t="shared" si="19"/>
        <v>40.372500000000009</v>
      </c>
      <c r="T54" s="74">
        <f t="shared" si="20"/>
        <v>9536.5684999999994</v>
      </c>
      <c r="V54" s="12">
        <v>3506.71</v>
      </c>
      <c r="W54" s="12">
        <f t="shared" si="21"/>
        <v>-1765.5684999999994</v>
      </c>
      <c r="X54" s="76">
        <f t="shared" si="22"/>
        <v>-0.22719965255436872</v>
      </c>
      <c r="Y54" s="73">
        <v>3056.3450501467182</v>
      </c>
      <c r="Z54" s="14"/>
      <c r="AA54" s="34">
        <f>AB54/0.15</f>
        <v>0</v>
      </c>
      <c r="AB54" s="14"/>
      <c r="AC54" s="34" t="e">
        <f>#REF!+Z54+AB54</f>
        <v>#REF!</v>
      </c>
      <c r="AD54" s="34">
        <f>SUM(Y54:AB54)</f>
        <v>3056.3450501467182</v>
      </c>
      <c r="AE54" s="19"/>
      <c r="AF54" s="36">
        <f>N54/O54</f>
        <v>2.8753917622540053</v>
      </c>
      <c r="AG54" s="37">
        <f>AI54/V54</f>
        <v>2.2160372542924849</v>
      </c>
      <c r="AH54" s="38">
        <f>N54*V54/O54</f>
        <v>10083.165046613742</v>
      </c>
      <c r="AI54" s="19">
        <v>7771</v>
      </c>
      <c r="AJ54" s="19"/>
      <c r="AK54" s="19">
        <v>1700</v>
      </c>
      <c r="AL54" s="19">
        <v>0</v>
      </c>
      <c r="AO54" s="39">
        <f>AI54-AH54</f>
        <v>-2312.1650466137417</v>
      </c>
      <c r="CG54" s="43" t="s">
        <v>883</v>
      </c>
      <c r="CH54" s="43" t="s">
        <v>884</v>
      </c>
      <c r="CI54" s="43" t="s">
        <v>885</v>
      </c>
      <c r="CJ54" s="43" t="s">
        <v>886</v>
      </c>
      <c r="CK54" s="43" t="s">
        <v>373</v>
      </c>
      <c r="CL54" s="43" t="s">
        <v>887</v>
      </c>
      <c r="CM54" s="43" t="s">
        <v>345</v>
      </c>
      <c r="CN54" s="43" t="s">
        <v>888</v>
      </c>
      <c r="CO54" s="43" t="s">
        <v>770</v>
      </c>
      <c r="CP54" s="43" t="s">
        <v>346</v>
      </c>
      <c r="CQ54" s="43" t="s">
        <v>889</v>
      </c>
      <c r="CR54" s="43" t="s">
        <v>890</v>
      </c>
      <c r="CS54" s="43" t="s">
        <v>891</v>
      </c>
      <c r="CT54" s="44">
        <v>11882</v>
      </c>
      <c r="CU54" s="44">
        <v>3554.3</v>
      </c>
      <c r="CV54" s="44">
        <v>0</v>
      </c>
      <c r="CW54" s="43" t="s">
        <v>263</v>
      </c>
      <c r="CX54" s="43" t="s">
        <v>892</v>
      </c>
      <c r="CY54" s="43" t="s">
        <v>284</v>
      </c>
      <c r="CZ54" s="43" t="s">
        <v>290</v>
      </c>
      <c r="DA54" s="43" t="s">
        <v>263</v>
      </c>
      <c r="DB54" s="43" t="s">
        <v>286</v>
      </c>
      <c r="DC54" s="43" t="s">
        <v>272</v>
      </c>
      <c r="DD54" s="43" t="s">
        <v>263</v>
      </c>
      <c r="DE54" s="43" t="s">
        <v>893</v>
      </c>
      <c r="DF54" s="43" t="s">
        <v>263</v>
      </c>
      <c r="DG54" s="43" t="s">
        <v>263</v>
      </c>
      <c r="DH54" s="43" t="s">
        <v>274</v>
      </c>
      <c r="DI54" s="45">
        <v>0</v>
      </c>
      <c r="DJ54" s="43" t="s">
        <v>263</v>
      </c>
      <c r="DK54" s="43" t="s">
        <v>281</v>
      </c>
      <c r="DL54" s="43"/>
    </row>
    <row r="55" spans="1:148" ht="20.100000000000001" customHeight="1" x14ac:dyDescent="0.25">
      <c r="A55" s="29" t="s">
        <v>183</v>
      </c>
      <c r="B55" s="11" t="s">
        <v>184</v>
      </c>
      <c r="C55" s="12">
        <v>5198.55</v>
      </c>
      <c r="D55" s="12">
        <f t="shared" si="41"/>
        <v>5198.55</v>
      </c>
      <c r="E55" s="12">
        <v>5198.55</v>
      </c>
      <c r="F55" s="12"/>
      <c r="G55" s="12">
        <v>1885.68</v>
      </c>
      <c r="H55" s="12">
        <v>63.5</v>
      </c>
      <c r="I55" s="32">
        <f t="shared" si="42"/>
        <v>1885.68</v>
      </c>
      <c r="J55" s="11"/>
      <c r="K55" s="11"/>
      <c r="P55" s="72">
        <v>1885.68</v>
      </c>
      <c r="Q55" s="13">
        <f t="shared" si="17"/>
        <v>3488.5080000000003</v>
      </c>
      <c r="R55" s="74">
        <f t="shared" si="18"/>
        <v>3312.87</v>
      </c>
      <c r="S55" s="74">
        <f t="shared" si="19"/>
        <v>496.93049999999994</v>
      </c>
      <c r="T55" s="74">
        <f t="shared" si="20"/>
        <v>9183.9885000000013</v>
      </c>
      <c r="V55" s="12">
        <v>5198.55</v>
      </c>
      <c r="W55" s="12">
        <f t="shared" si="21"/>
        <v>3386.0114999999987</v>
      </c>
      <c r="X55" s="76">
        <f t="shared" si="22"/>
        <v>0.26937243436754166</v>
      </c>
      <c r="Y55" s="72">
        <v>1885.68</v>
      </c>
      <c r="AI55" s="13">
        <v>12570</v>
      </c>
      <c r="CG55" s="43" t="s">
        <v>894</v>
      </c>
      <c r="CH55" s="43" t="s">
        <v>895</v>
      </c>
      <c r="CI55" s="43" t="s">
        <v>896</v>
      </c>
      <c r="CJ55" s="43" t="s">
        <v>897</v>
      </c>
      <c r="CK55" s="43" t="s">
        <v>373</v>
      </c>
      <c r="CL55" s="43" t="s">
        <v>898</v>
      </c>
      <c r="CM55" s="43" t="s">
        <v>899</v>
      </c>
      <c r="CN55" s="43" t="s">
        <v>900</v>
      </c>
      <c r="CO55" s="43" t="s">
        <v>901</v>
      </c>
      <c r="CP55" s="43" t="s">
        <v>902</v>
      </c>
      <c r="CQ55" s="43" t="s">
        <v>903</v>
      </c>
      <c r="CR55" s="43" t="s">
        <v>904</v>
      </c>
      <c r="CS55" s="43" t="s">
        <v>740</v>
      </c>
      <c r="CT55" s="44">
        <v>12570</v>
      </c>
      <c r="CU55" s="44">
        <v>6200</v>
      </c>
      <c r="CV55" s="44">
        <v>0</v>
      </c>
      <c r="CW55" s="43" t="s">
        <v>263</v>
      </c>
      <c r="CX55" s="43" t="s">
        <v>905</v>
      </c>
      <c r="CY55" s="43" t="s">
        <v>270</v>
      </c>
      <c r="CZ55" s="43" t="s">
        <v>773</v>
      </c>
      <c r="DA55" s="43" t="s">
        <v>263</v>
      </c>
      <c r="DB55" s="43" t="s">
        <v>286</v>
      </c>
      <c r="DC55" s="43" t="s">
        <v>272</v>
      </c>
      <c r="DD55" s="43" t="s">
        <v>263</v>
      </c>
      <c r="DE55" s="43" t="s">
        <v>906</v>
      </c>
      <c r="DF55" s="43" t="s">
        <v>263</v>
      </c>
      <c r="DG55" s="43" t="s">
        <v>274</v>
      </c>
      <c r="DH55" s="43" t="s">
        <v>263</v>
      </c>
      <c r="DI55" s="45">
        <v>0</v>
      </c>
      <c r="DJ55" s="43" t="s">
        <v>263</v>
      </c>
      <c r="DK55" s="43" t="s">
        <v>341</v>
      </c>
      <c r="DL55" s="43" t="s">
        <v>1222</v>
      </c>
      <c r="DM55" s="46" t="s">
        <v>183</v>
      </c>
      <c r="DN55" s="47" t="s">
        <v>1219</v>
      </c>
      <c r="DO55" s="48">
        <v>12570</v>
      </c>
      <c r="DP55" s="48">
        <v>6200</v>
      </c>
      <c r="DQ55" s="49">
        <f>DP55*DO56/DO55</f>
        <v>1819.0612569610182</v>
      </c>
      <c r="DR55" s="47"/>
      <c r="DS55" s="49">
        <f>DT55/0.15</f>
        <v>0</v>
      </c>
      <c r="DT55" s="47"/>
      <c r="DU55" s="49">
        <f>DP55+DR55+DT55</f>
        <v>6200</v>
      </c>
      <c r="DV55" s="49">
        <f>SUM(DQ55:DT55)</f>
        <v>1819.0612569610182</v>
      </c>
      <c r="DW55" s="48">
        <v>5199</v>
      </c>
      <c r="DX55" s="21">
        <f>DW55-D55</f>
        <v>0.4499999999998181</v>
      </c>
      <c r="DY55" s="50">
        <f>DO55/DP55</f>
        <v>2.0274193548387096</v>
      </c>
      <c r="DZ55" s="50">
        <f>EB55/DW55</f>
        <v>2.4177726485862667</v>
      </c>
      <c r="EA55" s="51">
        <f>DO55*DW55/DP55</f>
        <v>10540.553225806452</v>
      </c>
      <c r="EB55" s="59">
        <v>12570</v>
      </c>
      <c r="EC55" s="59">
        <v>0</v>
      </c>
      <c r="ED55" s="59">
        <v>2000</v>
      </c>
      <c r="EE55" s="52">
        <f>EB55-EA55</f>
        <v>2029.4467741935478</v>
      </c>
      <c r="EF55" s="47"/>
      <c r="EG55" s="47">
        <v>3459</v>
      </c>
      <c r="EH55" s="21"/>
      <c r="EI55" s="47">
        <f>DT55/0.15</f>
        <v>0</v>
      </c>
      <c r="EJ55" s="47">
        <f>DP55-EI55</f>
        <v>6200</v>
      </c>
      <c r="EK55" s="47">
        <f>DR55/EJ55</f>
        <v>0</v>
      </c>
      <c r="EL55" s="47">
        <v>2</v>
      </c>
      <c r="EM55" s="52">
        <f>EI55*1.15+EJ55*(1+EL55)</f>
        <v>18600</v>
      </c>
      <c r="EN55" s="52">
        <f>EA55-EM55</f>
        <v>-8059.4467741935478</v>
      </c>
      <c r="EO55" s="53">
        <f>EN55/EA55</f>
        <v>-0.76461326094930127</v>
      </c>
      <c r="EP55" s="47"/>
      <c r="EQ55" s="54">
        <f>DO55-EB55</f>
        <v>0</v>
      </c>
      <c r="ER55" s="52">
        <f>EE55+EQ55</f>
        <v>2029.4467741935478</v>
      </c>
    </row>
    <row r="56" spans="1:148" ht="20.100000000000001" customHeight="1" x14ac:dyDescent="0.25">
      <c r="A56" s="29" t="s">
        <v>185</v>
      </c>
      <c r="B56" s="11" t="s">
        <v>186</v>
      </c>
      <c r="C56" s="12">
        <v>1956.81</v>
      </c>
      <c r="D56" s="12">
        <f t="shared" si="41"/>
        <v>1956.81</v>
      </c>
      <c r="E56" s="12">
        <v>1956.81</v>
      </c>
      <c r="F56" s="12"/>
      <c r="G56" s="12">
        <v>633.27</v>
      </c>
      <c r="H56" s="12">
        <v>21</v>
      </c>
      <c r="I56" s="32">
        <f t="shared" si="42"/>
        <v>633.27</v>
      </c>
      <c r="J56" s="11"/>
      <c r="K56" s="11"/>
      <c r="P56" s="72">
        <v>633.27</v>
      </c>
      <c r="Q56" s="13">
        <f t="shared" si="17"/>
        <v>1171.5495000000001</v>
      </c>
      <c r="R56" s="74">
        <f t="shared" si="18"/>
        <v>1323.54</v>
      </c>
      <c r="S56" s="74">
        <f t="shared" si="19"/>
        <v>198.53099999999998</v>
      </c>
      <c r="T56" s="74">
        <f t="shared" si="20"/>
        <v>3326.8905</v>
      </c>
      <c r="V56" s="12">
        <v>1956.81</v>
      </c>
      <c r="W56" s="12">
        <f t="shared" si="21"/>
        <v>391.10950000000003</v>
      </c>
      <c r="X56" s="76">
        <f t="shared" si="22"/>
        <v>0.10519351802044111</v>
      </c>
      <c r="Y56" s="72">
        <v>633.27</v>
      </c>
      <c r="AI56" s="13">
        <v>3718</v>
      </c>
      <c r="CG56" s="43" t="s">
        <v>907</v>
      </c>
      <c r="CH56" s="43" t="s">
        <v>908</v>
      </c>
      <c r="CI56" s="43" t="s">
        <v>909</v>
      </c>
      <c r="CJ56" s="43" t="s">
        <v>910</v>
      </c>
      <c r="CK56" s="43" t="s">
        <v>261</v>
      </c>
      <c r="CL56" s="43" t="s">
        <v>911</v>
      </c>
      <c r="CM56" s="43" t="s">
        <v>263</v>
      </c>
      <c r="CN56" s="43" t="s">
        <v>263</v>
      </c>
      <c r="CO56" s="43" t="s">
        <v>912</v>
      </c>
      <c r="CP56" s="43" t="s">
        <v>913</v>
      </c>
      <c r="CQ56" s="43" t="s">
        <v>914</v>
      </c>
      <c r="CR56" s="43" t="s">
        <v>915</v>
      </c>
      <c r="CS56" s="43" t="s">
        <v>916</v>
      </c>
      <c r="CT56" s="44">
        <v>3688</v>
      </c>
      <c r="CU56" s="44">
        <v>1824</v>
      </c>
      <c r="CV56" s="44">
        <v>0</v>
      </c>
      <c r="CW56" s="43" t="s">
        <v>263</v>
      </c>
      <c r="CX56" s="43" t="s">
        <v>917</v>
      </c>
      <c r="CY56" s="43" t="s">
        <v>298</v>
      </c>
      <c r="CZ56" s="43" t="s">
        <v>773</v>
      </c>
      <c r="DA56" s="43" t="s">
        <v>263</v>
      </c>
      <c r="DB56" s="43" t="s">
        <v>286</v>
      </c>
      <c r="DC56" s="43" t="s">
        <v>272</v>
      </c>
      <c r="DD56" s="43" t="s">
        <v>775</v>
      </c>
      <c r="DE56" s="43" t="s">
        <v>918</v>
      </c>
      <c r="DF56" s="43" t="s">
        <v>274</v>
      </c>
      <c r="DG56" s="43" t="s">
        <v>263</v>
      </c>
      <c r="DH56" s="43" t="s">
        <v>263</v>
      </c>
      <c r="DI56" s="45">
        <v>0</v>
      </c>
      <c r="DJ56" s="43" t="s">
        <v>263</v>
      </c>
      <c r="DK56" s="43" t="s">
        <v>281</v>
      </c>
      <c r="DL56" s="43" t="s">
        <v>1222</v>
      </c>
      <c r="DM56" s="46" t="s">
        <v>185</v>
      </c>
      <c r="DN56" s="47" t="s">
        <v>186</v>
      </c>
      <c r="DO56" s="48">
        <v>3688</v>
      </c>
      <c r="DP56" s="48">
        <v>1824</v>
      </c>
      <c r="DQ56" s="49">
        <f>DP56*DO57/DO56</f>
        <v>0</v>
      </c>
      <c r="DR56" s="47"/>
      <c r="DS56" s="49">
        <f>DT56/0.15</f>
        <v>0</v>
      </c>
      <c r="DT56" s="47"/>
      <c r="DU56" s="49">
        <f>DP56+DR56+DT56</f>
        <v>1824</v>
      </c>
      <c r="DV56" s="49">
        <f>SUM(DQ56:DT56)</f>
        <v>0</v>
      </c>
      <c r="DW56" s="21">
        <v>1957</v>
      </c>
      <c r="DX56" s="21">
        <f>DW56-D56</f>
        <v>0.19000000000005457</v>
      </c>
      <c r="DY56" s="50">
        <f>DO56/DP56</f>
        <v>2.0219298245614037</v>
      </c>
      <c r="DZ56" s="50">
        <f>EB56/DW56</f>
        <v>1.8998467041389882</v>
      </c>
      <c r="EA56" s="51">
        <f>DO56*DW56/DP56</f>
        <v>3956.9166666666665</v>
      </c>
      <c r="EB56" s="21">
        <v>3718</v>
      </c>
      <c r="EC56" s="21">
        <v>0</v>
      </c>
      <c r="ED56" s="21">
        <v>0</v>
      </c>
      <c r="EE56" s="52">
        <f>EB56-EA56</f>
        <v>-238.91666666666652</v>
      </c>
      <c r="EF56" s="47"/>
      <c r="EG56" s="47"/>
      <c r="EH56" s="47"/>
      <c r="EI56" s="47">
        <f>DT56/0.15</f>
        <v>0</v>
      </c>
      <c r="EJ56" s="47">
        <f>DP56-EI56</f>
        <v>1824</v>
      </c>
      <c r="EK56" s="47">
        <f>DR56/EJ56</f>
        <v>0</v>
      </c>
      <c r="EL56" s="47">
        <v>2</v>
      </c>
      <c r="EM56" s="52">
        <f>EI56*1.15+EJ56*(1+EL56)</f>
        <v>5472</v>
      </c>
      <c r="EN56" s="52">
        <f>EA56-EM56</f>
        <v>-1515.0833333333335</v>
      </c>
      <c r="EO56" s="53">
        <f>EN56/EA56</f>
        <v>-0.38289493081734521</v>
      </c>
      <c r="EP56" s="47"/>
      <c r="EQ56" s="54">
        <f>DO56-EB56</f>
        <v>-30</v>
      </c>
      <c r="ER56" s="52">
        <f>EE56+EQ56</f>
        <v>-268.91666666666652</v>
      </c>
    </row>
    <row r="57" spans="1:148" ht="20.100000000000001" customHeight="1" x14ac:dyDescent="0.25">
      <c r="A57" s="29" t="s">
        <v>74</v>
      </c>
      <c r="B57" s="11" t="s">
        <v>75</v>
      </c>
      <c r="C57" s="12">
        <v>594.75</v>
      </c>
      <c r="D57" s="12">
        <f t="shared" si="41"/>
        <v>594.75</v>
      </c>
      <c r="E57" s="12">
        <v>594.75</v>
      </c>
      <c r="F57" s="12"/>
      <c r="G57" s="12">
        <v>315.52999999999997</v>
      </c>
      <c r="H57" s="12">
        <v>8.75</v>
      </c>
      <c r="I57" s="32">
        <f t="shared" si="42"/>
        <v>315.52999999999997</v>
      </c>
      <c r="J57" s="11"/>
      <c r="K57" s="11"/>
      <c r="L57" s="31" t="s">
        <v>74</v>
      </c>
      <c r="M57" s="13" t="s">
        <v>75</v>
      </c>
      <c r="N57" s="33">
        <v>5000</v>
      </c>
      <c r="O57" s="33">
        <v>1920</v>
      </c>
      <c r="P57" s="73">
        <v>315.52999999999997</v>
      </c>
      <c r="Q57" s="13">
        <f t="shared" si="17"/>
        <v>583.73050000000001</v>
      </c>
      <c r="R57" s="74">
        <f t="shared" si="18"/>
        <v>279.22000000000003</v>
      </c>
      <c r="S57" s="74">
        <f t="shared" si="19"/>
        <v>41.883000000000003</v>
      </c>
      <c r="T57" s="74">
        <f t="shared" si="20"/>
        <v>1220.3635000000002</v>
      </c>
      <c r="V57" s="12">
        <v>594.75</v>
      </c>
      <c r="W57" s="12">
        <f t="shared" si="21"/>
        <v>308.63649999999984</v>
      </c>
      <c r="X57" s="76">
        <f t="shared" si="22"/>
        <v>0.20185513407455843</v>
      </c>
      <c r="Y57" s="73">
        <v>315.52999999999997</v>
      </c>
      <c r="Z57" s="14"/>
      <c r="AA57" s="34">
        <f>AB57/0.15</f>
        <v>0</v>
      </c>
      <c r="AB57" s="14"/>
      <c r="AC57" s="34">
        <f>V57+Z57+AB57</f>
        <v>594.75</v>
      </c>
      <c r="AD57" s="34">
        <f>SUM(Y57:AB57)</f>
        <v>315.52999999999997</v>
      </c>
      <c r="AE57" s="19"/>
      <c r="AF57" s="36">
        <f>N57/O57</f>
        <v>2.6041666666666665</v>
      </c>
      <c r="AG57" s="37">
        <f>AI57/V57</f>
        <v>2.5708280790248002</v>
      </c>
      <c r="AH57" s="38">
        <f>N57*V57/O57</f>
        <v>1548.828125</v>
      </c>
      <c r="AI57" s="19">
        <v>1529</v>
      </c>
      <c r="AJ57" s="19"/>
      <c r="AK57" s="19">
        <v>0</v>
      </c>
      <c r="AL57" s="19">
        <v>0</v>
      </c>
      <c r="AO57" s="39">
        <f>AI57-AH57</f>
        <v>-19.828125</v>
      </c>
      <c r="CG57" s="43" t="s">
        <v>919</v>
      </c>
      <c r="CH57" s="43" t="s">
        <v>920</v>
      </c>
      <c r="CI57" s="43" t="s">
        <v>263</v>
      </c>
      <c r="CJ57" s="43" t="s">
        <v>75</v>
      </c>
      <c r="CK57" s="43" t="s">
        <v>261</v>
      </c>
      <c r="CL57" s="43" t="s">
        <v>330</v>
      </c>
      <c r="CM57" s="43" t="s">
        <v>921</v>
      </c>
      <c r="CN57" s="43" t="s">
        <v>331</v>
      </c>
      <c r="CO57" s="43" t="s">
        <v>922</v>
      </c>
      <c r="CP57" s="43" t="s">
        <v>323</v>
      </c>
      <c r="CQ57" s="43" t="s">
        <v>923</v>
      </c>
      <c r="CR57" s="43" t="s">
        <v>924</v>
      </c>
      <c r="CS57" s="43" t="s">
        <v>925</v>
      </c>
      <c r="CT57" s="44">
        <v>5000</v>
      </c>
      <c r="CU57" s="44">
        <v>1620</v>
      </c>
      <c r="CV57" s="44">
        <v>0</v>
      </c>
      <c r="CW57" s="43" t="s">
        <v>263</v>
      </c>
      <c r="CX57" s="43" t="s">
        <v>926</v>
      </c>
      <c r="CY57" s="43" t="s">
        <v>290</v>
      </c>
      <c r="CZ57" s="43" t="s">
        <v>263</v>
      </c>
      <c r="DA57" s="43" t="s">
        <v>263</v>
      </c>
      <c r="DB57" s="43" t="s">
        <v>927</v>
      </c>
      <c r="DC57" s="43" t="s">
        <v>272</v>
      </c>
      <c r="DD57" s="43" t="s">
        <v>263</v>
      </c>
      <c r="DE57" s="43" t="s">
        <v>928</v>
      </c>
      <c r="DF57" s="43" t="s">
        <v>263</v>
      </c>
      <c r="DG57" s="43" t="s">
        <v>263</v>
      </c>
      <c r="DH57" s="43" t="s">
        <v>274</v>
      </c>
      <c r="DI57" s="45">
        <v>0</v>
      </c>
      <c r="DJ57" s="43" t="s">
        <v>263</v>
      </c>
      <c r="DK57" s="43" t="s">
        <v>281</v>
      </c>
      <c r="DL57" s="43"/>
    </row>
    <row r="58" spans="1:148" ht="20.100000000000001" customHeight="1" x14ac:dyDescent="0.25">
      <c r="A58" s="29" t="s">
        <v>187</v>
      </c>
      <c r="B58" s="11" t="s">
        <v>188</v>
      </c>
      <c r="C58" s="12">
        <v>380.35</v>
      </c>
      <c r="D58" s="12">
        <f t="shared" si="41"/>
        <v>380.35</v>
      </c>
      <c r="E58" s="12">
        <v>380.35</v>
      </c>
      <c r="F58" s="12"/>
      <c r="G58" s="12">
        <v>230.62</v>
      </c>
      <c r="H58" s="12">
        <v>6.75</v>
      </c>
      <c r="I58" s="32">
        <f t="shared" si="42"/>
        <v>230.62</v>
      </c>
      <c r="J58" s="11"/>
      <c r="K58" s="11"/>
      <c r="P58" s="72">
        <v>230.62</v>
      </c>
      <c r="Q58" s="13">
        <f t="shared" si="17"/>
        <v>426.64700000000005</v>
      </c>
      <c r="R58" s="74">
        <f t="shared" si="18"/>
        <v>149.73000000000002</v>
      </c>
      <c r="S58" s="74">
        <f t="shared" si="19"/>
        <v>22.459500000000002</v>
      </c>
      <c r="T58" s="74">
        <f t="shared" si="20"/>
        <v>829.45650000000012</v>
      </c>
      <c r="V58" s="12">
        <v>380.35</v>
      </c>
      <c r="W58" s="12">
        <f t="shared" si="21"/>
        <v>-829.45650000000012</v>
      </c>
      <c r="X58" s="76" t="e">
        <f t="shared" si="22"/>
        <v>#DIV/0!</v>
      </c>
      <c r="Y58" s="72">
        <v>230.62</v>
      </c>
      <c r="AI58" s="13">
        <v>0</v>
      </c>
      <c r="CG58" s="43" t="s">
        <v>929</v>
      </c>
      <c r="CH58" s="43" t="s">
        <v>930</v>
      </c>
      <c r="CI58" s="43" t="s">
        <v>931</v>
      </c>
      <c r="CJ58" s="43" t="s">
        <v>932</v>
      </c>
      <c r="CK58" s="43" t="s">
        <v>276</v>
      </c>
      <c r="CL58" s="43" t="s">
        <v>933</v>
      </c>
      <c r="CM58" s="43" t="s">
        <v>934</v>
      </c>
      <c r="CN58" s="43" t="s">
        <v>263</v>
      </c>
      <c r="CO58" s="43" t="s">
        <v>935</v>
      </c>
      <c r="CP58" s="43" t="s">
        <v>936</v>
      </c>
      <c r="CQ58" s="43" t="s">
        <v>937</v>
      </c>
      <c r="CR58" s="43" t="s">
        <v>938</v>
      </c>
      <c r="CS58" s="43" t="s">
        <v>939</v>
      </c>
      <c r="CT58" s="44">
        <v>795</v>
      </c>
      <c r="CU58" s="44">
        <v>250</v>
      </c>
      <c r="CV58" s="44">
        <v>0</v>
      </c>
      <c r="CW58" s="43" t="s">
        <v>263</v>
      </c>
      <c r="CX58" s="43" t="s">
        <v>940</v>
      </c>
      <c r="CY58" s="43" t="s">
        <v>270</v>
      </c>
      <c r="CZ58" s="43" t="s">
        <v>263</v>
      </c>
      <c r="DA58" s="43" t="s">
        <v>263</v>
      </c>
      <c r="DB58" s="43" t="s">
        <v>279</v>
      </c>
      <c r="DC58" s="43" t="s">
        <v>280</v>
      </c>
      <c r="DD58" s="43" t="s">
        <v>263</v>
      </c>
      <c r="DE58" s="43" t="s">
        <v>941</v>
      </c>
      <c r="DF58" s="43" t="s">
        <v>274</v>
      </c>
      <c r="DG58" s="43" t="s">
        <v>263</v>
      </c>
      <c r="DH58" s="43" t="s">
        <v>263</v>
      </c>
      <c r="DI58" s="45">
        <v>0</v>
      </c>
      <c r="DJ58" s="43" t="s">
        <v>263</v>
      </c>
      <c r="DK58" s="43" t="s">
        <v>275</v>
      </c>
      <c r="DL58" s="43"/>
    </row>
    <row r="59" spans="1:148" ht="20.100000000000001" customHeight="1" x14ac:dyDescent="0.25">
      <c r="A59" s="29" t="s">
        <v>189</v>
      </c>
      <c r="B59" s="11" t="s">
        <v>190</v>
      </c>
      <c r="C59" s="12">
        <v>1305.03</v>
      </c>
      <c r="D59" s="12">
        <f t="shared" si="41"/>
        <v>1305.03</v>
      </c>
      <c r="E59" s="12">
        <v>1305.03</v>
      </c>
      <c r="F59" s="12"/>
      <c r="G59" s="12">
        <v>775.05</v>
      </c>
      <c r="H59" s="12">
        <v>28</v>
      </c>
      <c r="I59" s="32">
        <f t="shared" si="42"/>
        <v>775.05</v>
      </c>
      <c r="J59" s="11"/>
      <c r="K59" s="11"/>
      <c r="P59" s="72">
        <v>775.05</v>
      </c>
      <c r="Q59" s="13">
        <f t="shared" si="17"/>
        <v>1433.8425</v>
      </c>
      <c r="R59" s="74">
        <f t="shared" si="18"/>
        <v>529.98</v>
      </c>
      <c r="S59" s="74">
        <f t="shared" si="19"/>
        <v>79.497</v>
      </c>
      <c r="T59" s="74">
        <f t="shared" si="20"/>
        <v>2818.3694999999998</v>
      </c>
      <c r="V59" s="12">
        <v>1305.03</v>
      </c>
      <c r="W59" s="12">
        <f t="shared" si="21"/>
        <v>2097.6305000000002</v>
      </c>
      <c r="X59" s="76">
        <f t="shared" si="22"/>
        <v>0.42669456875508549</v>
      </c>
      <c r="Y59" s="72">
        <v>775.05</v>
      </c>
      <c r="AI59" s="13">
        <v>4916</v>
      </c>
      <c r="CG59" s="43" t="s">
        <v>942</v>
      </c>
      <c r="CH59" s="43" t="s">
        <v>943</v>
      </c>
      <c r="CI59" s="43" t="s">
        <v>263</v>
      </c>
      <c r="CJ59" s="43" t="s">
        <v>944</v>
      </c>
      <c r="CK59" s="43" t="s">
        <v>276</v>
      </c>
      <c r="CL59" s="43" t="s">
        <v>945</v>
      </c>
      <c r="CM59" s="43" t="s">
        <v>801</v>
      </c>
      <c r="CN59" s="43" t="s">
        <v>263</v>
      </c>
      <c r="CO59" s="43" t="s">
        <v>539</v>
      </c>
      <c r="CP59" s="43" t="s">
        <v>540</v>
      </c>
      <c r="CQ59" s="43" t="s">
        <v>946</v>
      </c>
      <c r="CR59" s="43" t="s">
        <v>947</v>
      </c>
      <c r="CS59" s="43" t="s">
        <v>948</v>
      </c>
      <c r="CT59" s="44">
        <v>4916</v>
      </c>
      <c r="CU59" s="44">
        <v>1553</v>
      </c>
      <c r="CV59" s="44">
        <v>0</v>
      </c>
      <c r="CW59" s="43" t="s">
        <v>263</v>
      </c>
      <c r="CX59" s="43" t="s">
        <v>949</v>
      </c>
      <c r="CY59" s="43" t="s">
        <v>298</v>
      </c>
      <c r="CZ59" s="43" t="s">
        <v>849</v>
      </c>
      <c r="DA59" s="43" t="s">
        <v>773</v>
      </c>
      <c r="DB59" s="43" t="s">
        <v>263</v>
      </c>
      <c r="DC59" s="43" t="s">
        <v>263</v>
      </c>
      <c r="DD59" s="43" t="s">
        <v>263</v>
      </c>
      <c r="DE59" s="43" t="s">
        <v>950</v>
      </c>
      <c r="DF59" s="43" t="s">
        <v>274</v>
      </c>
      <c r="DG59" s="43" t="s">
        <v>263</v>
      </c>
      <c r="DH59" s="43" t="s">
        <v>263</v>
      </c>
      <c r="DI59" s="45">
        <v>0</v>
      </c>
      <c r="DJ59" s="43" t="s">
        <v>263</v>
      </c>
      <c r="DK59" s="43" t="s">
        <v>281</v>
      </c>
      <c r="DL59" s="43" t="s">
        <v>1222</v>
      </c>
      <c r="DM59" s="46" t="s">
        <v>189</v>
      </c>
      <c r="DN59" s="47" t="s">
        <v>190</v>
      </c>
      <c r="DO59" s="48">
        <v>4916</v>
      </c>
      <c r="DP59" s="48">
        <v>1554</v>
      </c>
      <c r="DQ59" s="49">
        <f>DP59*DO60/DO59</f>
        <v>1580.553295362083</v>
      </c>
      <c r="DR59" s="47"/>
      <c r="DS59" s="49">
        <f t="shared" ref="DS59:DS65" si="51">DT59/0.15</f>
        <v>0</v>
      </c>
      <c r="DT59" s="47"/>
      <c r="DU59" s="49">
        <f t="shared" ref="DU59:DU65" si="52">DP59+DR59+DT59</f>
        <v>1554</v>
      </c>
      <c r="DV59" s="49">
        <f t="shared" ref="DV59:DV65" si="53">SUM(DQ59:DT59)</f>
        <v>1580.553295362083</v>
      </c>
      <c r="DW59" s="48">
        <v>1305</v>
      </c>
      <c r="DX59" s="21">
        <f t="shared" ref="DX59:DX65" si="54">DW59-D59</f>
        <v>-2.9999999999972715E-2</v>
      </c>
      <c r="DY59" s="50">
        <f t="shared" ref="DY59:DY65" si="55">DO59/DP59</f>
        <v>3.1634491634491635</v>
      </c>
      <c r="DZ59" s="50">
        <f t="shared" ref="DZ59:DZ65" si="56">EB59/DW59</f>
        <v>3.7670498084291189</v>
      </c>
      <c r="EA59" s="51">
        <f t="shared" ref="EA59:EA65" si="57">DO59*DW59/DP59</f>
        <v>4128.3011583011585</v>
      </c>
      <c r="EB59" s="59">
        <v>4916</v>
      </c>
      <c r="EC59" s="59">
        <v>0</v>
      </c>
      <c r="ED59" s="59">
        <v>800</v>
      </c>
      <c r="EE59" s="52">
        <f t="shared" ref="EE59:EE65" si="58">EB59-EA59</f>
        <v>787.69884169884153</v>
      </c>
      <c r="EF59" s="47"/>
      <c r="EG59" s="47"/>
      <c r="EH59" s="47"/>
      <c r="EI59" s="47">
        <f>DT59/0.15</f>
        <v>0</v>
      </c>
      <c r="EJ59" s="47">
        <f>DP59-EI59</f>
        <v>1554</v>
      </c>
      <c r="EK59" s="47">
        <f>DR59/EJ59</f>
        <v>0</v>
      </c>
      <c r="EL59" s="47">
        <v>2</v>
      </c>
      <c r="EM59" s="52">
        <f>EI59*1.15+EJ59*(1+EL59)</f>
        <v>4662</v>
      </c>
      <c r="EN59" s="52">
        <f>EA59-EM59</f>
        <v>-533.69884169884153</v>
      </c>
      <c r="EO59" s="53">
        <f>EN59/EA59</f>
        <v>-0.12927807861732271</v>
      </c>
      <c r="EP59" s="47"/>
      <c r="EQ59" s="54">
        <f t="shared" ref="EQ59:EQ65" si="59">DO59-EB59</f>
        <v>0</v>
      </c>
      <c r="ER59" s="52">
        <f t="shared" ref="ER59:ER65" si="60">EE59+EQ59</f>
        <v>787.69884169884153</v>
      </c>
    </row>
    <row r="60" spans="1:148" ht="20.100000000000001" customHeight="1" x14ac:dyDescent="0.25">
      <c r="A60" s="29" t="s">
        <v>191</v>
      </c>
      <c r="B60" s="11" t="s">
        <v>192</v>
      </c>
      <c r="C60" s="12">
        <v>3768.97</v>
      </c>
      <c r="D60" s="12">
        <f t="shared" si="41"/>
        <v>3768.97</v>
      </c>
      <c r="E60" s="12">
        <v>3768.97</v>
      </c>
      <c r="F60" s="12"/>
      <c r="G60" s="12">
        <v>3174.43</v>
      </c>
      <c r="H60" s="12">
        <v>114.75</v>
      </c>
      <c r="I60" s="32">
        <f t="shared" si="42"/>
        <v>3174.43</v>
      </c>
      <c r="J60" s="11"/>
      <c r="K60" s="11"/>
      <c r="P60" s="72">
        <v>3174.43</v>
      </c>
      <c r="Q60" s="13">
        <f t="shared" si="17"/>
        <v>5872.6954999999998</v>
      </c>
      <c r="R60" s="74">
        <f t="shared" si="18"/>
        <v>594.54</v>
      </c>
      <c r="S60" s="74">
        <f t="shared" si="19"/>
        <v>89.180999999999997</v>
      </c>
      <c r="T60" s="74">
        <f t="shared" si="20"/>
        <v>9730.8464999999997</v>
      </c>
      <c r="V60" s="12">
        <v>3768.97</v>
      </c>
      <c r="W60" s="12">
        <f t="shared" si="21"/>
        <v>-2230.8464999999997</v>
      </c>
      <c r="X60" s="76">
        <f t="shared" si="22"/>
        <v>-0.29744619999999994</v>
      </c>
      <c r="Y60" s="72">
        <v>3174.43</v>
      </c>
      <c r="AI60" s="13">
        <v>7500</v>
      </c>
      <c r="CG60" s="43" t="s">
        <v>951</v>
      </c>
      <c r="CH60" s="43" t="s">
        <v>952</v>
      </c>
      <c r="CI60" s="43" t="s">
        <v>953</v>
      </c>
      <c r="CJ60" s="43" t="s">
        <v>954</v>
      </c>
      <c r="CK60" s="43" t="s">
        <v>276</v>
      </c>
      <c r="CL60" s="43" t="s">
        <v>955</v>
      </c>
      <c r="CM60" s="43" t="s">
        <v>282</v>
      </c>
      <c r="CN60" s="43" t="s">
        <v>325</v>
      </c>
      <c r="CO60" s="43" t="s">
        <v>388</v>
      </c>
      <c r="CP60" s="43" t="s">
        <v>283</v>
      </c>
      <c r="CQ60" s="43" t="s">
        <v>300</v>
      </c>
      <c r="CR60" s="43" t="s">
        <v>956</v>
      </c>
      <c r="CS60" s="43" t="s">
        <v>957</v>
      </c>
      <c r="CT60" s="44">
        <v>5000</v>
      </c>
      <c r="CU60" s="44">
        <v>1712.74</v>
      </c>
      <c r="CV60" s="44">
        <v>0</v>
      </c>
      <c r="CW60" s="43" t="s">
        <v>263</v>
      </c>
      <c r="CX60" s="43" t="s">
        <v>958</v>
      </c>
      <c r="CY60" s="43" t="s">
        <v>298</v>
      </c>
      <c r="CZ60" s="43" t="s">
        <v>849</v>
      </c>
      <c r="DA60" s="43" t="s">
        <v>263</v>
      </c>
      <c r="DB60" s="43" t="s">
        <v>263</v>
      </c>
      <c r="DC60" s="43" t="s">
        <v>263</v>
      </c>
      <c r="DD60" s="43" t="s">
        <v>263</v>
      </c>
      <c r="DE60" s="43" t="s">
        <v>959</v>
      </c>
      <c r="DF60" s="43" t="s">
        <v>263</v>
      </c>
      <c r="DG60" s="43" t="s">
        <v>263</v>
      </c>
      <c r="DH60" s="43" t="s">
        <v>274</v>
      </c>
      <c r="DI60" s="45">
        <v>0</v>
      </c>
      <c r="DJ60" s="43" t="s">
        <v>263</v>
      </c>
      <c r="DK60" s="43" t="s">
        <v>281</v>
      </c>
      <c r="DL60" s="43" t="s">
        <v>1222</v>
      </c>
      <c r="DM60" s="46" t="s">
        <v>191</v>
      </c>
      <c r="DN60" s="47" t="s">
        <v>192</v>
      </c>
      <c r="DO60" s="48">
        <v>5000</v>
      </c>
      <c r="DP60" s="48">
        <v>1713</v>
      </c>
      <c r="DQ60" s="49">
        <f>DP60*DO61/DO60</f>
        <v>1713</v>
      </c>
      <c r="DR60" s="47"/>
      <c r="DS60" s="49">
        <f t="shared" si="51"/>
        <v>0</v>
      </c>
      <c r="DT60" s="47"/>
      <c r="DU60" s="49">
        <f t="shared" si="52"/>
        <v>1713</v>
      </c>
      <c r="DV60" s="49">
        <f t="shared" si="53"/>
        <v>1713</v>
      </c>
      <c r="DW60" s="48">
        <v>3769</v>
      </c>
      <c r="DX60" s="21">
        <f t="shared" si="54"/>
        <v>3.0000000000200089E-2</v>
      </c>
      <c r="DY60" s="50">
        <f t="shared" si="55"/>
        <v>2.9188558085230589</v>
      </c>
      <c r="DZ60" s="50">
        <f t="shared" si="56"/>
        <v>1.9899177500663305</v>
      </c>
      <c r="EA60" s="51">
        <f t="shared" si="57"/>
        <v>11001.16754232341</v>
      </c>
      <c r="EB60" s="59">
        <v>7500</v>
      </c>
      <c r="EC60" s="59">
        <v>0</v>
      </c>
      <c r="ED60" s="59">
        <v>2500</v>
      </c>
      <c r="EE60" s="52">
        <f t="shared" si="58"/>
        <v>-3501.1675423234101</v>
      </c>
      <c r="EF60" s="47"/>
      <c r="EG60" s="47"/>
      <c r="EH60" s="47"/>
      <c r="EI60" s="47">
        <f>DT60/0.15</f>
        <v>0</v>
      </c>
      <c r="EJ60" s="47">
        <f>DP60-EI60</f>
        <v>1713</v>
      </c>
      <c r="EK60" s="47">
        <f>DR60/EJ60</f>
        <v>0</v>
      </c>
      <c r="EL60" s="47">
        <v>2</v>
      </c>
      <c r="EM60" s="52">
        <f>EI60*1.15+EJ60*(1+EL60)</f>
        <v>5139</v>
      </c>
      <c r="EN60" s="52">
        <f>EA60-EM60</f>
        <v>5862.1675423234101</v>
      </c>
      <c r="EO60" s="53">
        <f>EN60/EA60</f>
        <v>0.53286776333244901</v>
      </c>
      <c r="EP60" s="47"/>
      <c r="EQ60" s="54">
        <f t="shared" si="59"/>
        <v>-2500</v>
      </c>
      <c r="ER60" s="52">
        <f t="shared" si="60"/>
        <v>-6001.1675423234101</v>
      </c>
    </row>
    <row r="61" spans="1:148" ht="20.100000000000001" customHeight="1" x14ac:dyDescent="0.25">
      <c r="A61" s="29" t="s">
        <v>193</v>
      </c>
      <c r="B61" s="11" t="s">
        <v>194</v>
      </c>
      <c r="C61" s="12">
        <v>331.78</v>
      </c>
      <c r="D61" s="12">
        <f t="shared" si="41"/>
        <v>331.78</v>
      </c>
      <c r="E61" s="12">
        <v>331.78</v>
      </c>
      <c r="F61" s="12"/>
      <c r="G61" s="12">
        <v>305.27</v>
      </c>
      <c r="H61" s="12">
        <v>11</v>
      </c>
      <c r="I61" s="32">
        <f t="shared" si="42"/>
        <v>305.27</v>
      </c>
      <c r="J61" s="11"/>
      <c r="K61" s="11"/>
      <c r="P61" s="72">
        <v>305.27</v>
      </c>
      <c r="Q61" s="13">
        <f t="shared" si="17"/>
        <v>564.74950000000001</v>
      </c>
      <c r="R61" s="74">
        <f t="shared" si="18"/>
        <v>26.509999999999991</v>
      </c>
      <c r="S61" s="74">
        <f t="shared" si="19"/>
        <v>3.9764999999999984</v>
      </c>
      <c r="T61" s="74">
        <f t="shared" si="20"/>
        <v>900.50599999999997</v>
      </c>
      <c r="V61" s="12">
        <v>331.78</v>
      </c>
      <c r="W61" s="12">
        <f t="shared" si="21"/>
        <v>401.49400000000003</v>
      </c>
      <c r="X61" s="76">
        <f t="shared" si="22"/>
        <v>0.3083671274961598</v>
      </c>
      <c r="Y61" s="72">
        <v>305.27</v>
      </c>
      <c r="AI61" s="13">
        <v>1302</v>
      </c>
      <c r="CG61" s="43" t="s">
        <v>960</v>
      </c>
      <c r="CH61" s="43" t="s">
        <v>961</v>
      </c>
      <c r="CI61" s="43" t="s">
        <v>263</v>
      </c>
      <c r="CJ61" s="43" t="s">
        <v>194</v>
      </c>
      <c r="CK61" s="43" t="s">
        <v>261</v>
      </c>
      <c r="CL61" s="43" t="s">
        <v>962</v>
      </c>
      <c r="CM61" s="43" t="s">
        <v>963</v>
      </c>
      <c r="CN61" s="43" t="s">
        <v>263</v>
      </c>
      <c r="CO61" s="43" t="s">
        <v>964</v>
      </c>
      <c r="CP61" s="43" t="s">
        <v>965</v>
      </c>
      <c r="CQ61" s="43" t="s">
        <v>966</v>
      </c>
      <c r="CR61" s="43" t="s">
        <v>967</v>
      </c>
      <c r="CS61" s="43" t="s">
        <v>968</v>
      </c>
      <c r="CT61" s="44">
        <v>5000</v>
      </c>
      <c r="CU61" s="44">
        <v>0</v>
      </c>
      <c r="CV61" s="44">
        <v>0</v>
      </c>
      <c r="CW61" s="43" t="s">
        <v>263</v>
      </c>
      <c r="CX61" s="43" t="s">
        <v>969</v>
      </c>
      <c r="CY61" s="43" t="s">
        <v>284</v>
      </c>
      <c r="CZ61" s="43" t="s">
        <v>270</v>
      </c>
      <c r="DA61" s="43" t="s">
        <v>263</v>
      </c>
      <c r="DB61" s="43" t="s">
        <v>286</v>
      </c>
      <c r="DC61" s="43" t="s">
        <v>272</v>
      </c>
      <c r="DD61" s="43" t="s">
        <v>263</v>
      </c>
      <c r="DE61" s="43" t="s">
        <v>970</v>
      </c>
      <c r="DF61" s="43" t="s">
        <v>263</v>
      </c>
      <c r="DG61" s="43" t="s">
        <v>263</v>
      </c>
      <c r="DH61" s="43" t="s">
        <v>274</v>
      </c>
      <c r="DI61" s="45">
        <v>0</v>
      </c>
      <c r="DJ61" s="43" t="s">
        <v>263</v>
      </c>
      <c r="DK61" s="43" t="s">
        <v>281</v>
      </c>
      <c r="DL61" s="43" t="s">
        <v>1222</v>
      </c>
      <c r="DM61" s="46" t="s">
        <v>193</v>
      </c>
      <c r="DN61" s="47" t="s">
        <v>1220</v>
      </c>
      <c r="DO61" s="48">
        <v>5000</v>
      </c>
      <c r="DP61" s="48">
        <v>4200</v>
      </c>
      <c r="DQ61" s="49">
        <f>DP61*DO62/DO61</f>
        <v>19799.64</v>
      </c>
      <c r="DR61" s="47"/>
      <c r="DS61" s="49">
        <f t="shared" si="51"/>
        <v>0</v>
      </c>
      <c r="DT61" s="47"/>
      <c r="DU61" s="49">
        <f t="shared" si="52"/>
        <v>4200</v>
      </c>
      <c r="DV61" s="49">
        <f t="shared" si="53"/>
        <v>19799.64</v>
      </c>
      <c r="DW61" s="47">
        <v>332</v>
      </c>
      <c r="DX61" s="21">
        <f t="shared" si="54"/>
        <v>0.22000000000002728</v>
      </c>
      <c r="DY61" s="50">
        <f t="shared" si="55"/>
        <v>1.1904761904761905</v>
      </c>
      <c r="DZ61" s="50">
        <f t="shared" si="56"/>
        <v>3.9216867469879517</v>
      </c>
      <c r="EA61" s="51">
        <f t="shared" si="57"/>
        <v>395.23809523809524</v>
      </c>
      <c r="EB61" s="59">
        <v>1302</v>
      </c>
      <c r="EC61" s="59">
        <v>0</v>
      </c>
      <c r="ED61" s="59">
        <v>900</v>
      </c>
      <c r="EE61" s="52">
        <f t="shared" si="58"/>
        <v>906.76190476190482</v>
      </c>
      <c r="EF61" s="47"/>
      <c r="EG61" s="47"/>
      <c r="EH61" s="47"/>
      <c r="EI61" s="47">
        <f>DT61/0.15</f>
        <v>0</v>
      </c>
      <c r="EJ61" s="47">
        <f>DP61-EI61</f>
        <v>4200</v>
      </c>
      <c r="EK61" s="47">
        <f>DR61/EJ61</f>
        <v>0</v>
      </c>
      <c r="EL61" s="47">
        <v>2</v>
      </c>
      <c r="EM61" s="52">
        <f>EI61*1.15+EJ61*(1+EL61)</f>
        <v>12600</v>
      </c>
      <c r="EN61" s="52">
        <f>EA61-EM61</f>
        <v>-12204.761904761905</v>
      </c>
      <c r="EO61" s="53">
        <f>EN61/EA61</f>
        <v>-30.879518072289155</v>
      </c>
      <c r="EP61" s="47"/>
      <c r="EQ61" s="54">
        <f t="shared" si="59"/>
        <v>3698</v>
      </c>
      <c r="ER61" s="52">
        <f t="shared" si="60"/>
        <v>4604.7619047619046</v>
      </c>
    </row>
    <row r="62" spans="1:148" ht="20.100000000000001" customHeight="1" x14ac:dyDescent="0.25">
      <c r="A62" s="29" t="s">
        <v>195</v>
      </c>
      <c r="B62" s="11" t="s">
        <v>196</v>
      </c>
      <c r="C62" s="12">
        <v>1528.82</v>
      </c>
      <c r="D62" s="12">
        <f t="shared" si="41"/>
        <v>1528.82</v>
      </c>
      <c r="E62" s="12">
        <v>1528.82</v>
      </c>
      <c r="F62" s="12"/>
      <c r="G62" s="12">
        <v>1491.45</v>
      </c>
      <c r="H62" s="12">
        <v>45.5</v>
      </c>
      <c r="I62" s="32">
        <f t="shared" si="42"/>
        <v>1491.45</v>
      </c>
      <c r="J62" s="11"/>
      <c r="K62" s="11"/>
      <c r="P62" s="72">
        <v>1491.45</v>
      </c>
      <c r="Q62" s="13">
        <f t="shared" si="17"/>
        <v>2759.1825000000003</v>
      </c>
      <c r="R62" s="74">
        <f t="shared" si="18"/>
        <v>37.369999999999891</v>
      </c>
      <c r="S62" s="74">
        <f t="shared" si="19"/>
        <v>5.6054999999999833</v>
      </c>
      <c r="T62" s="74">
        <f t="shared" si="20"/>
        <v>4293.6080000000002</v>
      </c>
      <c r="V62" s="12">
        <v>1528.82</v>
      </c>
      <c r="W62" s="12">
        <f t="shared" si="21"/>
        <v>1012.3919999999998</v>
      </c>
      <c r="X62" s="76">
        <f t="shared" si="22"/>
        <v>0.19080135695439121</v>
      </c>
      <c r="Y62" s="72">
        <v>1491.45</v>
      </c>
      <c r="AI62" s="13">
        <v>5306</v>
      </c>
      <c r="CG62" s="43" t="s">
        <v>971</v>
      </c>
      <c r="CH62" s="43" t="s">
        <v>972</v>
      </c>
      <c r="CI62" s="43" t="s">
        <v>973</v>
      </c>
      <c r="CJ62" s="43" t="s">
        <v>974</v>
      </c>
      <c r="CK62" s="43" t="s">
        <v>373</v>
      </c>
      <c r="CL62" s="43" t="s">
        <v>975</v>
      </c>
      <c r="CM62" s="43" t="s">
        <v>263</v>
      </c>
      <c r="CN62" s="43" t="s">
        <v>263</v>
      </c>
      <c r="CO62" s="43" t="s">
        <v>770</v>
      </c>
      <c r="CP62" s="43" t="s">
        <v>346</v>
      </c>
      <c r="CQ62" s="43" t="s">
        <v>976</v>
      </c>
      <c r="CR62" s="43" t="s">
        <v>977</v>
      </c>
      <c r="CS62" s="43" t="s">
        <v>407</v>
      </c>
      <c r="CT62" s="44">
        <v>23571</v>
      </c>
      <c r="CU62" s="44">
        <v>10606.49</v>
      </c>
      <c r="CV62" s="44">
        <v>0</v>
      </c>
      <c r="CW62" s="43" t="s">
        <v>263</v>
      </c>
      <c r="CX62" s="43" t="s">
        <v>978</v>
      </c>
      <c r="CY62" s="43" t="s">
        <v>290</v>
      </c>
      <c r="CZ62" s="43" t="s">
        <v>290</v>
      </c>
      <c r="DA62" s="43" t="s">
        <v>263</v>
      </c>
      <c r="DB62" s="43" t="s">
        <v>263</v>
      </c>
      <c r="DC62" s="43" t="s">
        <v>263</v>
      </c>
      <c r="DD62" s="43" t="s">
        <v>263</v>
      </c>
      <c r="DE62" s="43" t="s">
        <v>979</v>
      </c>
      <c r="DF62" s="43" t="s">
        <v>274</v>
      </c>
      <c r="DG62" s="43" t="s">
        <v>263</v>
      </c>
      <c r="DH62" s="43" t="s">
        <v>263</v>
      </c>
      <c r="DI62" s="45">
        <v>0</v>
      </c>
      <c r="DJ62" s="43" t="s">
        <v>263</v>
      </c>
      <c r="DK62" s="43" t="s">
        <v>287</v>
      </c>
      <c r="DL62" s="43" t="s">
        <v>1222</v>
      </c>
      <c r="DM62" s="46" t="s">
        <v>195</v>
      </c>
      <c r="DN62" s="47" t="s">
        <v>196</v>
      </c>
      <c r="DO62" s="48">
        <v>23571</v>
      </c>
      <c r="DP62" s="48">
        <v>7800</v>
      </c>
      <c r="DQ62" s="49">
        <f>DR62/1.25</f>
        <v>0</v>
      </c>
      <c r="DR62" s="47"/>
      <c r="DS62" s="49">
        <f t="shared" si="51"/>
        <v>0</v>
      </c>
      <c r="DT62" s="47"/>
      <c r="DU62" s="49">
        <f t="shared" si="52"/>
        <v>7800</v>
      </c>
      <c r="DV62" s="49">
        <f t="shared" si="53"/>
        <v>0</v>
      </c>
      <c r="DW62" s="21">
        <v>1529</v>
      </c>
      <c r="DX62" s="21">
        <f t="shared" si="54"/>
        <v>0.18000000000006366</v>
      </c>
      <c r="DY62" s="50">
        <f t="shared" si="55"/>
        <v>3.0219230769230769</v>
      </c>
      <c r="DZ62" s="50">
        <f t="shared" si="56"/>
        <v>3.4702419882275999</v>
      </c>
      <c r="EA62" s="51">
        <f t="shared" si="57"/>
        <v>4620.5203846153845</v>
      </c>
      <c r="EB62" s="21">
        <v>5306</v>
      </c>
      <c r="EC62" s="21">
        <v>0</v>
      </c>
      <c r="ED62" s="21">
        <v>700</v>
      </c>
      <c r="EE62" s="52">
        <f t="shared" si="58"/>
        <v>685.4796153846155</v>
      </c>
      <c r="EF62" s="47"/>
      <c r="EG62" s="47"/>
      <c r="EH62" s="47"/>
      <c r="EI62" s="47">
        <f>DT62/0.15</f>
        <v>0</v>
      </c>
      <c r="EJ62" s="47">
        <f>DP62-EI62</f>
        <v>7800</v>
      </c>
      <c r="EK62" s="47">
        <f>DR62/EJ62</f>
        <v>0</v>
      </c>
      <c r="EL62" s="47">
        <v>2</v>
      </c>
      <c r="EM62" s="52">
        <f>EI62*1.15+EJ62*(1+EL62)</f>
        <v>23400</v>
      </c>
      <c r="EN62" s="52">
        <f>EA62-EM62</f>
        <v>-18779.479615384615</v>
      </c>
      <c r="EO62" s="53">
        <f>EN62/EA62</f>
        <v>-4.064364628259904</v>
      </c>
      <c r="EP62" s="47"/>
      <c r="EQ62" s="54">
        <f t="shared" si="59"/>
        <v>18265</v>
      </c>
      <c r="ER62" s="52">
        <f t="shared" si="60"/>
        <v>18950.479615384615</v>
      </c>
    </row>
    <row r="63" spans="1:148" ht="20.100000000000001" customHeight="1" x14ac:dyDescent="0.25">
      <c r="A63" s="29" t="s">
        <v>197</v>
      </c>
      <c r="B63" s="11" t="s">
        <v>198</v>
      </c>
      <c r="C63" s="12">
        <v>754.69</v>
      </c>
      <c r="D63" s="12">
        <f t="shared" si="41"/>
        <v>754.69</v>
      </c>
      <c r="E63" s="12">
        <v>754.69</v>
      </c>
      <c r="F63" s="12"/>
      <c r="G63" s="12">
        <v>478.98</v>
      </c>
      <c r="H63" s="12">
        <v>17.25</v>
      </c>
      <c r="I63" s="32">
        <f t="shared" si="42"/>
        <v>478.98</v>
      </c>
      <c r="J63" s="11"/>
      <c r="K63" s="11"/>
      <c r="P63" s="72">
        <v>478.98</v>
      </c>
      <c r="Q63" s="13">
        <f t="shared" si="17"/>
        <v>886.11300000000006</v>
      </c>
      <c r="R63" s="74">
        <f t="shared" si="18"/>
        <v>275.71000000000004</v>
      </c>
      <c r="S63" s="74">
        <f t="shared" si="19"/>
        <v>41.356500000000004</v>
      </c>
      <c r="T63" s="74">
        <f t="shared" si="20"/>
        <v>1682.1595000000002</v>
      </c>
      <c r="V63" s="12">
        <v>754.69</v>
      </c>
      <c r="W63" s="12">
        <f t="shared" si="21"/>
        <v>1063.8404999999998</v>
      </c>
      <c r="X63" s="76">
        <f t="shared" si="22"/>
        <v>0.38741460305899483</v>
      </c>
      <c r="Y63" s="72">
        <v>478.98</v>
      </c>
      <c r="AI63" s="13">
        <v>2746</v>
      </c>
      <c r="CG63" s="43" t="s">
        <v>980</v>
      </c>
      <c r="CH63" s="43" t="s">
        <v>981</v>
      </c>
      <c r="CI63" s="43" t="s">
        <v>982</v>
      </c>
      <c r="CJ63" s="43" t="s">
        <v>198</v>
      </c>
      <c r="CK63" s="43" t="s">
        <v>276</v>
      </c>
      <c r="CL63" s="43" t="s">
        <v>983</v>
      </c>
      <c r="CM63" s="43" t="s">
        <v>984</v>
      </c>
      <c r="CN63" s="43" t="s">
        <v>263</v>
      </c>
      <c r="CO63" s="43" t="s">
        <v>985</v>
      </c>
      <c r="CP63" s="43" t="s">
        <v>986</v>
      </c>
      <c r="CQ63" s="43" t="s">
        <v>987</v>
      </c>
      <c r="CR63" s="43" t="s">
        <v>988</v>
      </c>
      <c r="CS63" s="43" t="s">
        <v>989</v>
      </c>
      <c r="CT63" s="44">
        <v>2746</v>
      </c>
      <c r="CU63" s="44">
        <v>921.26</v>
      </c>
      <c r="CV63" s="44">
        <v>0</v>
      </c>
      <c r="CW63" s="43" t="s">
        <v>263</v>
      </c>
      <c r="CX63" s="43" t="s">
        <v>990</v>
      </c>
      <c r="CY63" s="43" t="s">
        <v>284</v>
      </c>
      <c r="CZ63" s="43" t="s">
        <v>263</v>
      </c>
      <c r="DA63" s="43" t="s">
        <v>263</v>
      </c>
      <c r="DB63" s="43" t="s">
        <v>263</v>
      </c>
      <c r="DC63" s="43" t="s">
        <v>326</v>
      </c>
      <c r="DD63" s="43" t="s">
        <v>263</v>
      </c>
      <c r="DE63" s="43" t="s">
        <v>991</v>
      </c>
      <c r="DF63" s="43" t="s">
        <v>274</v>
      </c>
      <c r="DG63" s="43" t="s">
        <v>263</v>
      </c>
      <c r="DH63" s="43" t="s">
        <v>263</v>
      </c>
      <c r="DI63" s="45">
        <v>0</v>
      </c>
      <c r="DJ63" s="43" t="s">
        <v>263</v>
      </c>
      <c r="DK63" s="43" t="s">
        <v>281</v>
      </c>
      <c r="DL63" s="43" t="s">
        <v>1222</v>
      </c>
      <c r="DM63" s="46" t="s">
        <v>197</v>
      </c>
      <c r="DN63" s="47" t="s">
        <v>198</v>
      </c>
      <c r="DO63" s="48">
        <v>2746</v>
      </c>
      <c r="DP63" s="47">
        <v>921</v>
      </c>
      <c r="DQ63" s="49">
        <f>DP63*DO64/DO63</f>
        <v>2853.2217771303713</v>
      </c>
      <c r="DR63" s="47"/>
      <c r="DS63" s="49">
        <f t="shared" si="51"/>
        <v>0</v>
      </c>
      <c r="DT63" s="47"/>
      <c r="DU63" s="49">
        <f t="shared" si="52"/>
        <v>921</v>
      </c>
      <c r="DV63" s="49">
        <f t="shared" si="53"/>
        <v>2853.2217771303713</v>
      </c>
      <c r="DW63" s="21">
        <v>755</v>
      </c>
      <c r="DX63" s="21">
        <f t="shared" si="54"/>
        <v>0.30999999999994543</v>
      </c>
      <c r="DY63" s="50">
        <f t="shared" si="55"/>
        <v>2.9815418023887079</v>
      </c>
      <c r="DZ63" s="50">
        <f t="shared" si="56"/>
        <v>3.637086092715232</v>
      </c>
      <c r="EA63" s="51">
        <f t="shared" si="57"/>
        <v>2251.0640608034746</v>
      </c>
      <c r="EB63" s="21">
        <v>2746</v>
      </c>
      <c r="EC63" s="21">
        <v>0</v>
      </c>
      <c r="ED63" s="21">
        <v>500</v>
      </c>
      <c r="EE63" s="54">
        <f t="shared" si="58"/>
        <v>494.9359391965254</v>
      </c>
      <c r="EF63" s="47"/>
      <c r="EG63" s="47"/>
      <c r="EH63" s="47"/>
      <c r="EI63" s="47"/>
      <c r="EJ63" s="47"/>
      <c r="EK63" s="47"/>
      <c r="EL63" s="47"/>
      <c r="EM63" s="47"/>
      <c r="EN63" s="47"/>
      <c r="EO63" s="47"/>
      <c r="EP63" s="47"/>
      <c r="EQ63" s="54">
        <f t="shared" si="59"/>
        <v>0</v>
      </c>
      <c r="ER63" s="52">
        <f t="shared" si="60"/>
        <v>494.9359391965254</v>
      </c>
    </row>
    <row r="64" spans="1:148" ht="20.100000000000001" customHeight="1" x14ac:dyDescent="0.25">
      <c r="A64" s="29" t="s">
        <v>199</v>
      </c>
      <c r="B64" s="11" t="s">
        <v>200</v>
      </c>
      <c r="C64" s="12">
        <v>4917.3</v>
      </c>
      <c r="D64" s="12">
        <f t="shared" si="41"/>
        <v>4917.3</v>
      </c>
      <c r="E64" s="12">
        <v>4917.3</v>
      </c>
      <c r="F64" s="12"/>
      <c r="G64" s="12">
        <v>3176.61</v>
      </c>
      <c r="H64" s="12">
        <v>112.5</v>
      </c>
      <c r="I64" s="32">
        <f t="shared" si="42"/>
        <v>3176.61</v>
      </c>
      <c r="J64" s="11"/>
      <c r="K64" s="11"/>
      <c r="P64" s="72">
        <v>3176.61</v>
      </c>
      <c r="Q64" s="13">
        <f t="shared" si="17"/>
        <v>5876.7285000000002</v>
      </c>
      <c r="R64" s="74">
        <f t="shared" si="18"/>
        <v>1740.69</v>
      </c>
      <c r="S64" s="74">
        <f t="shared" si="19"/>
        <v>261.1035</v>
      </c>
      <c r="T64" s="74">
        <f t="shared" si="20"/>
        <v>11055.132</v>
      </c>
      <c r="V64" s="12">
        <v>4917.3</v>
      </c>
      <c r="W64" s="12">
        <f t="shared" si="21"/>
        <v>-2548.1319999999996</v>
      </c>
      <c r="X64" s="76">
        <f t="shared" si="22"/>
        <v>-0.29953356059715525</v>
      </c>
      <c r="Y64" s="72">
        <v>3176.61</v>
      </c>
      <c r="AI64" s="13">
        <v>8507</v>
      </c>
      <c r="CG64" s="43" t="s">
        <v>992</v>
      </c>
      <c r="CH64" s="43" t="s">
        <v>993</v>
      </c>
      <c r="CI64" s="43" t="s">
        <v>994</v>
      </c>
      <c r="CJ64" s="43" t="s">
        <v>995</v>
      </c>
      <c r="CK64" s="43" t="s">
        <v>276</v>
      </c>
      <c r="CL64" s="43" t="s">
        <v>996</v>
      </c>
      <c r="CM64" s="43" t="s">
        <v>997</v>
      </c>
      <c r="CN64" s="43" t="s">
        <v>998</v>
      </c>
      <c r="CO64" s="43" t="s">
        <v>999</v>
      </c>
      <c r="CP64" s="43" t="s">
        <v>1000</v>
      </c>
      <c r="CQ64" s="43" t="s">
        <v>1001</v>
      </c>
      <c r="CR64" s="43" t="s">
        <v>1002</v>
      </c>
      <c r="CS64" s="43" t="s">
        <v>1003</v>
      </c>
      <c r="CT64" s="44">
        <v>8507</v>
      </c>
      <c r="CU64" s="44">
        <v>187.99</v>
      </c>
      <c r="CV64" s="44">
        <v>0</v>
      </c>
      <c r="CW64" s="43" t="s">
        <v>263</v>
      </c>
      <c r="CX64" s="43" t="s">
        <v>1004</v>
      </c>
      <c r="CY64" s="43" t="s">
        <v>270</v>
      </c>
      <c r="CZ64" s="43" t="s">
        <v>333</v>
      </c>
      <c r="DA64" s="43" t="s">
        <v>263</v>
      </c>
      <c r="DB64" s="43" t="s">
        <v>279</v>
      </c>
      <c r="DC64" s="43" t="s">
        <v>280</v>
      </c>
      <c r="DD64" s="43" t="s">
        <v>263</v>
      </c>
      <c r="DE64" s="43" t="s">
        <v>1005</v>
      </c>
      <c r="DF64" s="43" t="s">
        <v>274</v>
      </c>
      <c r="DG64" s="43" t="s">
        <v>263</v>
      </c>
      <c r="DH64" s="43" t="s">
        <v>263</v>
      </c>
      <c r="DI64" s="45">
        <v>0</v>
      </c>
      <c r="DJ64" s="43" t="s">
        <v>263</v>
      </c>
      <c r="DK64" s="43" t="s">
        <v>275</v>
      </c>
      <c r="DL64" s="43" t="s">
        <v>1222</v>
      </c>
      <c r="DM64" s="46" t="s">
        <v>199</v>
      </c>
      <c r="DN64" s="47" t="s">
        <v>200</v>
      </c>
      <c r="DO64" s="48">
        <v>8507</v>
      </c>
      <c r="DP64" s="48">
        <v>1878</v>
      </c>
      <c r="DQ64" s="49">
        <f>DP64*DO65/DO64</f>
        <v>843.30081109674381</v>
      </c>
      <c r="DR64" s="47"/>
      <c r="DS64" s="49">
        <f t="shared" si="51"/>
        <v>0</v>
      </c>
      <c r="DT64" s="47"/>
      <c r="DU64" s="49">
        <f t="shared" si="52"/>
        <v>1878</v>
      </c>
      <c r="DV64" s="49">
        <f t="shared" si="53"/>
        <v>843.30081109674381</v>
      </c>
      <c r="DW64" s="21">
        <v>4917</v>
      </c>
      <c r="DX64" s="21">
        <f t="shared" si="54"/>
        <v>-0.3000000000001819</v>
      </c>
      <c r="DY64" s="50">
        <f t="shared" si="55"/>
        <v>4.5298189563365279</v>
      </c>
      <c r="DZ64" s="50">
        <f t="shared" si="56"/>
        <v>1.7301199918649584</v>
      </c>
      <c r="EA64" s="51">
        <f t="shared" si="57"/>
        <v>22273.11980830671</v>
      </c>
      <c r="EB64" s="21">
        <v>8507</v>
      </c>
      <c r="EC64" s="21">
        <v>0</v>
      </c>
      <c r="ED64" s="21">
        <v>0</v>
      </c>
      <c r="EE64" s="52">
        <f t="shared" si="58"/>
        <v>-13766.11980830671</v>
      </c>
      <c r="EF64" s="47"/>
      <c r="EG64" s="21"/>
      <c r="EH64" s="52"/>
      <c r="EI64" s="47">
        <f>DT64/0.15</f>
        <v>0</v>
      </c>
      <c r="EJ64" s="47">
        <f>DP64-EI64</f>
        <v>1878</v>
      </c>
      <c r="EK64" s="47">
        <f>DR64/EJ64</f>
        <v>0</v>
      </c>
      <c r="EL64" s="47">
        <v>2</v>
      </c>
      <c r="EM64" s="52">
        <f>EI64*1.15+EJ64*(1+EL64)</f>
        <v>5634</v>
      </c>
      <c r="EN64" s="52">
        <f>EA64-EM64</f>
        <v>16639.11980830671</v>
      </c>
      <c r="EO64" s="53">
        <f>EN64/EA64</f>
        <v>0.74704935597307687</v>
      </c>
      <c r="EP64" s="47"/>
      <c r="EQ64" s="54">
        <f t="shared" si="59"/>
        <v>0</v>
      </c>
      <c r="ER64" s="52">
        <f t="shared" si="60"/>
        <v>-13766.11980830671</v>
      </c>
    </row>
    <row r="65" spans="1:148" ht="20.100000000000001" customHeight="1" x14ac:dyDescent="0.25">
      <c r="A65" s="29" t="s">
        <v>201</v>
      </c>
      <c r="B65" s="11" t="s">
        <v>202</v>
      </c>
      <c r="C65" s="12">
        <v>2155.9299999999998</v>
      </c>
      <c r="D65" s="12">
        <f t="shared" si="41"/>
        <v>2155.9299999999998</v>
      </c>
      <c r="E65" s="12">
        <v>2155.9299999999998</v>
      </c>
      <c r="F65" s="12"/>
      <c r="G65" s="12">
        <v>807.92</v>
      </c>
      <c r="H65" s="12">
        <v>26.25</v>
      </c>
      <c r="I65" s="32">
        <f t="shared" si="42"/>
        <v>807.92</v>
      </c>
      <c r="J65" s="11"/>
      <c r="K65" s="11"/>
      <c r="P65" s="72">
        <v>807.92</v>
      </c>
      <c r="Q65" s="13">
        <f t="shared" si="17"/>
        <v>1494.652</v>
      </c>
      <c r="R65" s="74">
        <f t="shared" si="18"/>
        <v>1348.0099999999998</v>
      </c>
      <c r="S65" s="74">
        <f t="shared" si="19"/>
        <v>202.20149999999995</v>
      </c>
      <c r="T65" s="74">
        <f t="shared" si="20"/>
        <v>3852.7835</v>
      </c>
      <c r="V65" s="12">
        <v>2155.9299999999998</v>
      </c>
      <c r="W65" s="12">
        <f t="shared" si="21"/>
        <v>-35.783500000000004</v>
      </c>
      <c r="X65" s="76">
        <f t="shared" si="22"/>
        <v>-9.374770762378833E-3</v>
      </c>
      <c r="Y65" s="72">
        <v>807.92</v>
      </c>
      <c r="AI65" s="13">
        <v>3817</v>
      </c>
      <c r="CG65" s="43" t="s">
        <v>1006</v>
      </c>
      <c r="CH65" s="43" t="s">
        <v>1007</v>
      </c>
      <c r="CI65" s="43" t="s">
        <v>263</v>
      </c>
      <c r="CJ65" s="43" t="s">
        <v>1008</v>
      </c>
      <c r="CK65" s="43" t="s">
        <v>276</v>
      </c>
      <c r="CL65" s="43" t="s">
        <v>800</v>
      </c>
      <c r="CM65" s="43" t="s">
        <v>801</v>
      </c>
      <c r="CN65" s="43" t="s">
        <v>263</v>
      </c>
      <c r="CO65" s="43" t="s">
        <v>539</v>
      </c>
      <c r="CP65" s="43" t="s">
        <v>540</v>
      </c>
      <c r="CQ65" s="43" t="s">
        <v>1009</v>
      </c>
      <c r="CR65" s="43" t="s">
        <v>1010</v>
      </c>
      <c r="CS65" s="43" t="s">
        <v>407</v>
      </c>
      <c r="CT65" s="44">
        <v>2335</v>
      </c>
      <c r="CU65" s="44">
        <v>801.26</v>
      </c>
      <c r="CV65" s="44">
        <v>130</v>
      </c>
      <c r="CW65" s="43" t="s">
        <v>263</v>
      </c>
      <c r="CX65" s="43" t="s">
        <v>1011</v>
      </c>
      <c r="CY65" s="43" t="s">
        <v>298</v>
      </c>
      <c r="CZ65" s="43" t="s">
        <v>849</v>
      </c>
      <c r="DA65" s="43" t="s">
        <v>263</v>
      </c>
      <c r="DB65" s="43" t="s">
        <v>286</v>
      </c>
      <c r="DC65" s="43" t="s">
        <v>272</v>
      </c>
      <c r="DD65" s="43" t="s">
        <v>263</v>
      </c>
      <c r="DE65" s="43" t="s">
        <v>1012</v>
      </c>
      <c r="DF65" s="43" t="s">
        <v>274</v>
      </c>
      <c r="DG65" s="43" t="s">
        <v>263</v>
      </c>
      <c r="DH65" s="43" t="s">
        <v>263</v>
      </c>
      <c r="DI65" s="45">
        <v>0</v>
      </c>
      <c r="DJ65" s="43" t="s">
        <v>263</v>
      </c>
      <c r="DK65" s="43" t="s">
        <v>281</v>
      </c>
      <c r="DL65" s="43" t="s">
        <v>1222</v>
      </c>
      <c r="DM65" s="46" t="s">
        <v>201</v>
      </c>
      <c r="DN65" s="47" t="s">
        <v>202</v>
      </c>
      <c r="DO65" s="48">
        <v>3820</v>
      </c>
      <c r="DP65" s="48">
        <v>1950</v>
      </c>
      <c r="DQ65" s="49">
        <f>DP65*DO66/DO65</f>
        <v>0</v>
      </c>
      <c r="DR65" s="47"/>
      <c r="DS65" s="49">
        <f t="shared" si="51"/>
        <v>0</v>
      </c>
      <c r="DT65" s="47"/>
      <c r="DU65" s="49">
        <f t="shared" si="52"/>
        <v>1950</v>
      </c>
      <c r="DV65" s="49">
        <f t="shared" si="53"/>
        <v>0</v>
      </c>
      <c r="DW65" s="21">
        <v>2156</v>
      </c>
      <c r="DX65" s="21">
        <f t="shared" si="54"/>
        <v>7.0000000000163709E-2</v>
      </c>
      <c r="DY65" s="50">
        <f t="shared" si="55"/>
        <v>1.9589743589743589</v>
      </c>
      <c r="DZ65" s="50">
        <f t="shared" si="56"/>
        <v>1.7704081632653061</v>
      </c>
      <c r="EA65" s="51">
        <f t="shared" si="57"/>
        <v>4223.5487179487181</v>
      </c>
      <c r="EB65" s="21">
        <v>3817</v>
      </c>
      <c r="EC65" s="21">
        <v>0</v>
      </c>
      <c r="ED65" s="21">
        <v>0</v>
      </c>
      <c r="EE65" s="52">
        <f t="shared" si="58"/>
        <v>-406.54871794871815</v>
      </c>
      <c r="EF65" s="47"/>
      <c r="EG65" s="47">
        <v>3459</v>
      </c>
      <c r="EH65" s="21"/>
      <c r="EI65" s="47">
        <f>DT65/0.15</f>
        <v>0</v>
      </c>
      <c r="EJ65" s="47">
        <f>DP65-EI65</f>
        <v>1950</v>
      </c>
      <c r="EK65" s="47">
        <f>DR65/EJ65</f>
        <v>0</v>
      </c>
      <c r="EL65" s="47">
        <v>2</v>
      </c>
      <c r="EM65" s="52">
        <f>EI65*1.15+EJ65*(1+EL65)</f>
        <v>5850</v>
      </c>
      <c r="EN65" s="52">
        <f>EA65-EM65</f>
        <v>-1626.4512820512819</v>
      </c>
      <c r="EO65" s="53">
        <f>EN65/EA65</f>
        <v>-0.38509116164314361</v>
      </c>
      <c r="EP65" s="47"/>
      <c r="EQ65" s="54">
        <f t="shared" si="59"/>
        <v>3</v>
      </c>
      <c r="ER65" s="52">
        <f t="shared" si="60"/>
        <v>-403.54871794871815</v>
      </c>
    </row>
    <row r="66" spans="1:148" ht="20.100000000000001" customHeight="1" x14ac:dyDescent="0.25">
      <c r="A66" s="29" t="s">
        <v>76</v>
      </c>
      <c r="B66" s="11" t="s">
        <v>77</v>
      </c>
      <c r="C66" s="12">
        <v>11176.36</v>
      </c>
      <c r="D66" s="12">
        <f t="shared" si="41"/>
        <v>11033.75</v>
      </c>
      <c r="E66" s="12">
        <v>11033.75</v>
      </c>
      <c r="F66" s="12">
        <v>142.61000000000001</v>
      </c>
      <c r="G66" s="12">
        <v>1208.48</v>
      </c>
      <c r="H66" s="12">
        <v>38.25</v>
      </c>
      <c r="I66" s="32">
        <f t="shared" si="42"/>
        <v>1193.0598334341412</v>
      </c>
      <c r="J66" s="11"/>
      <c r="K66" s="11"/>
      <c r="L66" s="31" t="s">
        <v>76</v>
      </c>
      <c r="M66" s="13" t="s">
        <v>77</v>
      </c>
      <c r="N66" s="33">
        <v>45860</v>
      </c>
      <c r="O66" s="33">
        <v>32000</v>
      </c>
      <c r="P66" s="73">
        <v>1208.48</v>
      </c>
      <c r="Q66" s="13">
        <f t="shared" si="17"/>
        <v>2235.6880000000001</v>
      </c>
      <c r="R66" s="74">
        <f t="shared" si="18"/>
        <v>9967.880000000001</v>
      </c>
      <c r="S66" s="74">
        <f t="shared" si="19"/>
        <v>1495.182</v>
      </c>
      <c r="T66" s="74">
        <f t="shared" si="20"/>
        <v>14907.230000000001</v>
      </c>
      <c r="V66" s="12">
        <v>11176.36</v>
      </c>
      <c r="W66" s="12">
        <f t="shared" si="21"/>
        <v>1016.7699999999986</v>
      </c>
      <c r="X66" s="76">
        <f t="shared" si="22"/>
        <v>6.3851419241396548E-2</v>
      </c>
      <c r="Y66" s="73">
        <v>1193.0598334341412</v>
      </c>
      <c r="Z66" s="14"/>
      <c r="AA66" s="34">
        <f>AB66/0.15</f>
        <v>0</v>
      </c>
      <c r="AB66" s="14"/>
      <c r="AC66" s="34">
        <f>V66+Z66+AB66</f>
        <v>11176.36</v>
      </c>
      <c r="AD66" s="34">
        <f>SUM(Y66:AB66)</f>
        <v>1193.0598334341412</v>
      </c>
      <c r="AE66" s="19"/>
      <c r="AF66" s="36">
        <f>N66/O66</f>
        <v>1.433125</v>
      </c>
      <c r="AG66" s="37">
        <f>AI66/V66</f>
        <v>1.424793045320659</v>
      </c>
      <c r="AH66" s="38">
        <f>N66*V66/O66</f>
        <v>16017.120925000001</v>
      </c>
      <c r="AI66" s="19">
        <v>15924</v>
      </c>
      <c r="AJ66" s="19"/>
      <c r="AK66" s="19">
        <v>0</v>
      </c>
      <c r="AL66" s="19">
        <v>100</v>
      </c>
      <c r="AO66" s="39">
        <f>AI66-AH66</f>
        <v>-93.12092500000108</v>
      </c>
      <c r="CG66" s="43" t="s">
        <v>1013</v>
      </c>
      <c r="CH66" s="43" t="s">
        <v>1007</v>
      </c>
      <c r="CI66" s="43" t="s">
        <v>263</v>
      </c>
      <c r="CJ66" s="43" t="s">
        <v>1014</v>
      </c>
      <c r="CK66" s="43" t="s">
        <v>276</v>
      </c>
      <c r="CL66" s="43" t="s">
        <v>800</v>
      </c>
      <c r="CM66" s="43" t="s">
        <v>801</v>
      </c>
      <c r="CN66" s="43" t="s">
        <v>263</v>
      </c>
      <c r="CO66" s="43" t="s">
        <v>802</v>
      </c>
      <c r="CP66" s="43" t="s">
        <v>540</v>
      </c>
      <c r="CQ66" s="43" t="s">
        <v>1015</v>
      </c>
      <c r="CR66" s="43" t="s">
        <v>1010</v>
      </c>
      <c r="CS66" s="43" t="s">
        <v>407</v>
      </c>
      <c r="CT66" s="44">
        <v>45860</v>
      </c>
      <c r="CU66" s="44">
        <v>25343.59</v>
      </c>
      <c r="CV66" s="44">
        <v>0</v>
      </c>
      <c r="CW66" s="43" t="s">
        <v>263</v>
      </c>
      <c r="CX66" s="43" t="s">
        <v>1016</v>
      </c>
      <c r="CY66" s="43" t="s">
        <v>284</v>
      </c>
      <c r="CZ66" s="43" t="s">
        <v>263</v>
      </c>
      <c r="DA66" s="43" t="s">
        <v>263</v>
      </c>
      <c r="DB66" s="43" t="s">
        <v>286</v>
      </c>
      <c r="DC66" s="43" t="s">
        <v>272</v>
      </c>
      <c r="DD66" s="43" t="s">
        <v>263</v>
      </c>
      <c r="DE66" s="43" t="s">
        <v>1017</v>
      </c>
      <c r="DF66" s="43" t="s">
        <v>263</v>
      </c>
      <c r="DG66" s="43" t="s">
        <v>263</v>
      </c>
      <c r="DH66" s="43" t="s">
        <v>274</v>
      </c>
      <c r="DI66" s="45">
        <v>0</v>
      </c>
      <c r="DJ66" s="43" t="s">
        <v>263</v>
      </c>
      <c r="DK66" s="43" t="s">
        <v>281</v>
      </c>
      <c r="DL66" s="43"/>
    </row>
    <row r="67" spans="1:148" ht="20.100000000000001" customHeight="1" x14ac:dyDescent="0.25">
      <c r="A67" s="29" t="s">
        <v>203</v>
      </c>
      <c r="B67" s="11" t="s">
        <v>204</v>
      </c>
      <c r="C67" s="12">
        <v>1527.56</v>
      </c>
      <c r="D67" s="12">
        <f t="shared" ref="D67:D86" si="61">C67-F67</f>
        <v>1527.56</v>
      </c>
      <c r="E67" s="12">
        <v>1527.56</v>
      </c>
      <c r="F67" s="12"/>
      <c r="G67" s="12">
        <v>644.35</v>
      </c>
      <c r="H67" s="12">
        <v>24</v>
      </c>
      <c r="I67" s="32">
        <f t="shared" ref="I67:I84" si="62">E67/C67*G67</f>
        <v>644.35</v>
      </c>
      <c r="J67" s="11"/>
      <c r="K67" s="11"/>
      <c r="P67" s="72">
        <v>644.35</v>
      </c>
      <c r="Q67" s="13">
        <f t="shared" si="17"/>
        <v>1192.0475000000001</v>
      </c>
      <c r="R67" s="74">
        <f t="shared" si="18"/>
        <v>883.20999999999992</v>
      </c>
      <c r="S67" s="74">
        <f t="shared" si="19"/>
        <v>132.48149999999998</v>
      </c>
      <c r="T67" s="74">
        <f t="shared" si="20"/>
        <v>2852.0889999999999</v>
      </c>
      <c r="V67" s="12">
        <v>1527.56</v>
      </c>
      <c r="W67" s="12">
        <f t="shared" si="21"/>
        <v>-152.08899999999994</v>
      </c>
      <c r="X67" s="76">
        <f t="shared" si="22"/>
        <v>-5.6329259259259239E-2</v>
      </c>
      <c r="Y67" s="72">
        <v>644.35</v>
      </c>
      <c r="AI67" s="13">
        <v>2700</v>
      </c>
      <c r="CG67" s="43" t="s">
        <v>1018</v>
      </c>
      <c r="CH67" s="43" t="s">
        <v>1019</v>
      </c>
      <c r="CI67" s="43" t="s">
        <v>263</v>
      </c>
      <c r="CJ67" s="43" t="s">
        <v>1020</v>
      </c>
      <c r="CK67" s="43" t="s">
        <v>276</v>
      </c>
      <c r="CL67" s="43" t="s">
        <v>427</v>
      </c>
      <c r="CM67" s="43" t="s">
        <v>263</v>
      </c>
      <c r="CN67" s="43" t="s">
        <v>263</v>
      </c>
      <c r="CO67" s="43" t="s">
        <v>408</v>
      </c>
      <c r="CP67" s="43" t="s">
        <v>334</v>
      </c>
      <c r="CQ67" s="43" t="s">
        <v>1021</v>
      </c>
      <c r="CR67" s="43" t="s">
        <v>1022</v>
      </c>
      <c r="CS67" s="43" t="s">
        <v>1023</v>
      </c>
      <c r="CT67" s="44">
        <v>2700</v>
      </c>
      <c r="CU67" s="44">
        <v>1323.16</v>
      </c>
      <c r="CV67" s="44">
        <v>0</v>
      </c>
      <c r="CW67" s="43" t="s">
        <v>263</v>
      </c>
      <c r="CX67" s="43" t="s">
        <v>1024</v>
      </c>
      <c r="CY67" s="43" t="s">
        <v>298</v>
      </c>
      <c r="CZ67" s="43" t="s">
        <v>849</v>
      </c>
      <c r="DA67" s="43" t="s">
        <v>263</v>
      </c>
      <c r="DB67" s="43" t="s">
        <v>263</v>
      </c>
      <c r="DC67" s="43" t="s">
        <v>263</v>
      </c>
      <c r="DD67" s="43" t="s">
        <v>263</v>
      </c>
      <c r="DE67" s="43" t="s">
        <v>1025</v>
      </c>
      <c r="DF67" s="43" t="s">
        <v>274</v>
      </c>
      <c r="DG67" s="43" t="s">
        <v>263</v>
      </c>
      <c r="DH67" s="43" t="s">
        <v>263</v>
      </c>
      <c r="DI67" s="45">
        <v>0</v>
      </c>
      <c r="DJ67" s="43" t="s">
        <v>263</v>
      </c>
      <c r="DK67" s="43" t="s">
        <v>281</v>
      </c>
      <c r="DL67" s="43" t="s">
        <v>1222</v>
      </c>
      <c r="DM67" s="46" t="s">
        <v>203</v>
      </c>
      <c r="DN67" s="47" t="s">
        <v>204</v>
      </c>
      <c r="DO67" s="48">
        <v>2700</v>
      </c>
      <c r="DP67" s="48">
        <v>1324</v>
      </c>
      <c r="DQ67" s="49">
        <f>DP67*DO68/DO67</f>
        <v>5516.666666666667</v>
      </c>
      <c r="DR67" s="47"/>
      <c r="DS67" s="49">
        <f>DT67/0.15</f>
        <v>0</v>
      </c>
      <c r="DT67" s="47"/>
      <c r="DU67" s="49">
        <f>DP67+DR67+DT67</f>
        <v>1324</v>
      </c>
      <c r="DV67" s="49">
        <f>SUM(DQ67:DT67)</f>
        <v>5516.666666666667</v>
      </c>
      <c r="DW67" s="21">
        <v>1528</v>
      </c>
      <c r="DX67" s="21">
        <f>DW67-D67</f>
        <v>0.44000000000005457</v>
      </c>
      <c r="DY67" s="50">
        <f>DO67/DP67</f>
        <v>2.0392749244712989</v>
      </c>
      <c r="DZ67" s="50">
        <f>EB67/DW67</f>
        <v>1.7670157068062826</v>
      </c>
      <c r="EA67" s="51">
        <f>DO67*DW67/DP67</f>
        <v>3116.0120845921451</v>
      </c>
      <c r="EB67" s="21">
        <v>2700</v>
      </c>
      <c r="EC67" s="21">
        <v>0</v>
      </c>
      <c r="ED67" s="21">
        <v>0</v>
      </c>
      <c r="EE67" s="52">
        <f>EB67-EA67</f>
        <v>-416.01208459214513</v>
      </c>
      <c r="EF67" s="47"/>
      <c r="EG67" s="47"/>
      <c r="EH67" s="47"/>
      <c r="EI67" s="47">
        <f>DT67/0.15</f>
        <v>0</v>
      </c>
      <c r="EJ67" s="47">
        <f>DP67-EI67</f>
        <v>1324</v>
      </c>
      <c r="EK67" s="47">
        <f>DR67/EJ67</f>
        <v>0</v>
      </c>
      <c r="EL67" s="47">
        <v>2</v>
      </c>
      <c r="EM67" s="52">
        <f>EI67*1.15+EJ67*(1+EL67)</f>
        <v>3972</v>
      </c>
      <c r="EN67" s="52">
        <f>EA67-EM67</f>
        <v>-855.98791540785487</v>
      </c>
      <c r="EO67" s="53">
        <f>EN67/EA67</f>
        <v>-0.27470622454915644</v>
      </c>
      <c r="EP67" s="47"/>
      <c r="EQ67" s="54">
        <f>DO67-EB67</f>
        <v>0</v>
      </c>
      <c r="ER67" s="52">
        <f>EE67+EQ67</f>
        <v>-416.01208459214513</v>
      </c>
    </row>
    <row r="68" spans="1:148" ht="20.100000000000001" customHeight="1" x14ac:dyDescent="0.25">
      <c r="A68" s="29" t="s">
        <v>205</v>
      </c>
      <c r="B68" s="11" t="s">
        <v>206</v>
      </c>
      <c r="C68" s="12">
        <v>2710.97</v>
      </c>
      <c r="D68" s="12">
        <f t="shared" si="61"/>
        <v>2710.97</v>
      </c>
      <c r="E68" s="12">
        <v>2710.97</v>
      </c>
      <c r="F68" s="12"/>
      <c r="G68" s="12">
        <v>2474.4499999999998</v>
      </c>
      <c r="H68" s="12">
        <v>103.5</v>
      </c>
      <c r="I68" s="32">
        <f t="shared" si="62"/>
        <v>2474.4499999999998</v>
      </c>
      <c r="J68" s="11"/>
      <c r="K68" s="11"/>
      <c r="P68" s="72">
        <v>2474.4499999999998</v>
      </c>
      <c r="Q68" s="13">
        <f t="shared" ref="Q68:Q86" si="63">P$1*P68</f>
        <v>4577.7325000000001</v>
      </c>
      <c r="R68" s="74">
        <f t="shared" ref="R68:R86" si="64">V68-P68</f>
        <v>236.51999999999998</v>
      </c>
      <c r="S68" s="74">
        <f t="shared" ref="S68:S86" si="65">R68*0.15</f>
        <v>35.477999999999994</v>
      </c>
      <c r="T68" s="74">
        <f t="shared" ref="T68:T86" si="66">SUM(P68:S68)</f>
        <v>7324.1804999999995</v>
      </c>
      <c r="V68" s="12">
        <v>2710.97</v>
      </c>
      <c r="W68" s="12">
        <f t="shared" ref="W68:W86" si="67">AI68-T68</f>
        <v>1375.8195000000005</v>
      </c>
      <c r="X68" s="76">
        <f t="shared" ref="X68:X86" si="68">W68/AI68</f>
        <v>0.15814017241379316</v>
      </c>
      <c r="Y68" s="72">
        <v>2474.4499999999998</v>
      </c>
      <c r="AI68" s="13">
        <v>8700</v>
      </c>
      <c r="CG68" s="43" t="s">
        <v>1026</v>
      </c>
      <c r="CH68" s="43" t="s">
        <v>1027</v>
      </c>
      <c r="CI68" s="43" t="s">
        <v>1028</v>
      </c>
      <c r="CJ68" s="43" t="s">
        <v>206</v>
      </c>
      <c r="CK68" s="43" t="s">
        <v>261</v>
      </c>
      <c r="CL68" s="43" t="s">
        <v>1029</v>
      </c>
      <c r="CM68" s="43" t="s">
        <v>1030</v>
      </c>
      <c r="CN68" s="43" t="s">
        <v>263</v>
      </c>
      <c r="CO68" s="43" t="s">
        <v>1031</v>
      </c>
      <c r="CP68" s="43" t="s">
        <v>1032</v>
      </c>
      <c r="CQ68" s="43" t="s">
        <v>1033</v>
      </c>
      <c r="CR68" s="43" t="s">
        <v>1034</v>
      </c>
      <c r="CS68" s="43" t="s">
        <v>1035</v>
      </c>
      <c r="CT68" s="44">
        <v>11250</v>
      </c>
      <c r="CU68" s="44">
        <v>3960</v>
      </c>
      <c r="CV68" s="44">
        <v>0</v>
      </c>
      <c r="CW68" s="43" t="s">
        <v>263</v>
      </c>
      <c r="CX68" s="43" t="s">
        <v>1036</v>
      </c>
      <c r="CY68" s="43" t="s">
        <v>290</v>
      </c>
      <c r="CZ68" s="43" t="s">
        <v>263</v>
      </c>
      <c r="DA68" s="43" t="s">
        <v>263</v>
      </c>
      <c r="DB68" s="43" t="s">
        <v>927</v>
      </c>
      <c r="DC68" s="43" t="s">
        <v>263</v>
      </c>
      <c r="DD68" s="43" t="s">
        <v>263</v>
      </c>
      <c r="DE68" s="43" t="s">
        <v>1037</v>
      </c>
      <c r="DF68" s="43" t="s">
        <v>263</v>
      </c>
      <c r="DG68" s="43" t="s">
        <v>274</v>
      </c>
      <c r="DH68" s="43" t="s">
        <v>274</v>
      </c>
      <c r="DI68" s="45">
        <v>0</v>
      </c>
      <c r="DJ68" s="43" t="s">
        <v>263</v>
      </c>
      <c r="DK68" s="43" t="s">
        <v>281</v>
      </c>
      <c r="DL68" s="43" t="s">
        <v>1222</v>
      </c>
      <c r="DM68" s="46" t="s">
        <v>205</v>
      </c>
      <c r="DN68" s="47" t="s">
        <v>206</v>
      </c>
      <c r="DO68" s="48">
        <v>11250</v>
      </c>
      <c r="DP68" s="48">
        <v>3960</v>
      </c>
      <c r="DQ68" s="49">
        <f>DP68*DO69/DO68</f>
        <v>2112</v>
      </c>
      <c r="DR68" s="47"/>
      <c r="DS68" s="49">
        <f>DT68/0.15</f>
        <v>0</v>
      </c>
      <c r="DT68" s="47"/>
      <c r="DU68" s="49">
        <f>DP68+DR68+DT68</f>
        <v>3960</v>
      </c>
      <c r="DV68" s="49">
        <f>SUM(DQ68:DT68)</f>
        <v>2112</v>
      </c>
      <c r="DW68" s="21">
        <v>2711</v>
      </c>
      <c r="DX68" s="21">
        <f>DW68-D68</f>
        <v>3.0000000000200089E-2</v>
      </c>
      <c r="DY68" s="50">
        <f>DO68/DP68</f>
        <v>2.8409090909090908</v>
      </c>
      <c r="DZ68" s="50">
        <f>EB68/DW68</f>
        <v>3.2091479158981926</v>
      </c>
      <c r="EA68" s="51">
        <f>DO68*DW68/DP68</f>
        <v>7701.704545454545</v>
      </c>
      <c r="EB68" s="21">
        <v>8700</v>
      </c>
      <c r="EC68" s="21">
        <v>0</v>
      </c>
      <c r="ED68" s="21">
        <v>1000</v>
      </c>
      <c r="EE68" s="52">
        <f>EB68-EA68</f>
        <v>998.29545454545496</v>
      </c>
      <c r="EF68" s="47"/>
      <c r="EG68" s="47"/>
      <c r="EH68" s="47"/>
      <c r="EI68" s="47">
        <f>DT68/0.15</f>
        <v>0</v>
      </c>
      <c r="EJ68" s="47">
        <f>DP68-EI68</f>
        <v>3960</v>
      </c>
      <c r="EK68" s="47">
        <f>DR68/EJ68</f>
        <v>0</v>
      </c>
      <c r="EL68" s="47">
        <v>2</v>
      </c>
      <c r="EM68" s="52">
        <f>EI68*1.15+EJ68*(1+EL68)</f>
        <v>11880</v>
      </c>
      <c r="EN68" s="52">
        <f>EA68-EM68</f>
        <v>-4178.295454545455</v>
      </c>
      <c r="EO68" s="53">
        <f>EN68/EA68</f>
        <v>-0.54251567687200308</v>
      </c>
      <c r="EP68" s="47"/>
      <c r="EQ68" s="54">
        <f>DO68-EB68</f>
        <v>2550</v>
      </c>
      <c r="ER68" s="52">
        <f>EE68+EQ68</f>
        <v>3548.295454545455</v>
      </c>
    </row>
    <row r="69" spans="1:148" ht="20.100000000000001" customHeight="1" x14ac:dyDescent="0.25">
      <c r="A69" s="29" t="s">
        <v>207</v>
      </c>
      <c r="B69" s="11" t="s">
        <v>208</v>
      </c>
      <c r="C69" s="12">
        <v>3191.82</v>
      </c>
      <c r="D69" s="12">
        <f t="shared" si="61"/>
        <v>3191.82</v>
      </c>
      <c r="E69" s="12">
        <v>3191.82</v>
      </c>
      <c r="F69" s="12"/>
      <c r="G69" s="12">
        <v>1631.71</v>
      </c>
      <c r="H69" s="12">
        <v>49.75</v>
      </c>
      <c r="I69" s="32">
        <f t="shared" si="62"/>
        <v>1631.71</v>
      </c>
      <c r="J69" s="11"/>
      <c r="K69" s="11"/>
      <c r="P69" s="72">
        <v>1631.71</v>
      </c>
      <c r="Q69" s="13">
        <f t="shared" si="63"/>
        <v>3018.6635000000001</v>
      </c>
      <c r="R69" s="74">
        <f t="shared" si="64"/>
        <v>1560.1100000000001</v>
      </c>
      <c r="S69" s="74">
        <f t="shared" si="65"/>
        <v>234.01650000000001</v>
      </c>
      <c r="T69" s="74">
        <f t="shared" si="66"/>
        <v>6444.5</v>
      </c>
      <c r="V69" s="12">
        <v>3191.82</v>
      </c>
      <c r="W69" s="12">
        <f t="shared" si="67"/>
        <v>-507.5</v>
      </c>
      <c r="X69" s="76">
        <f t="shared" si="68"/>
        <v>-8.548088260064006E-2</v>
      </c>
      <c r="Y69" s="72">
        <v>1631.71</v>
      </c>
      <c r="AI69" s="13">
        <v>5937</v>
      </c>
      <c r="CG69" s="43" t="s">
        <v>1038</v>
      </c>
      <c r="CH69" s="43" t="s">
        <v>1039</v>
      </c>
      <c r="CI69" s="43" t="s">
        <v>1040</v>
      </c>
      <c r="CJ69" s="43" t="s">
        <v>208</v>
      </c>
      <c r="CK69" s="43" t="s">
        <v>261</v>
      </c>
      <c r="CL69" s="43" t="s">
        <v>381</v>
      </c>
      <c r="CM69" s="43" t="s">
        <v>382</v>
      </c>
      <c r="CN69" s="43" t="s">
        <v>383</v>
      </c>
      <c r="CO69" s="43" t="s">
        <v>1041</v>
      </c>
      <c r="CP69" s="43" t="s">
        <v>384</v>
      </c>
      <c r="CQ69" s="43" t="s">
        <v>1042</v>
      </c>
      <c r="CR69" s="43" t="s">
        <v>1043</v>
      </c>
      <c r="CS69" s="43" t="s">
        <v>1044</v>
      </c>
      <c r="CT69" s="44">
        <v>4200</v>
      </c>
      <c r="CU69" s="44">
        <v>2050</v>
      </c>
      <c r="CV69" s="44">
        <v>0</v>
      </c>
      <c r="CW69" s="43" t="s">
        <v>263</v>
      </c>
      <c r="CX69" s="43" t="s">
        <v>1045</v>
      </c>
      <c r="CY69" s="43" t="s">
        <v>270</v>
      </c>
      <c r="CZ69" s="43" t="s">
        <v>263</v>
      </c>
      <c r="DA69" s="43" t="s">
        <v>263</v>
      </c>
      <c r="DB69" s="43" t="s">
        <v>279</v>
      </c>
      <c r="DC69" s="43" t="s">
        <v>280</v>
      </c>
      <c r="DD69" s="43" t="s">
        <v>263</v>
      </c>
      <c r="DE69" s="43" t="s">
        <v>1046</v>
      </c>
      <c r="DF69" s="43" t="s">
        <v>263</v>
      </c>
      <c r="DG69" s="43" t="s">
        <v>263</v>
      </c>
      <c r="DH69" s="43" t="s">
        <v>274</v>
      </c>
      <c r="DI69" s="45">
        <v>0</v>
      </c>
      <c r="DJ69" s="43" t="s">
        <v>263</v>
      </c>
      <c r="DK69" s="43" t="s">
        <v>281</v>
      </c>
      <c r="DL69" s="43" t="s">
        <v>1222</v>
      </c>
      <c r="DM69" s="46" t="s">
        <v>207</v>
      </c>
      <c r="DN69" s="47" t="s">
        <v>208</v>
      </c>
      <c r="DO69" s="48">
        <v>6000</v>
      </c>
      <c r="DP69" s="48">
        <v>2050</v>
      </c>
      <c r="DQ69" s="49">
        <f>DP69*DO70/DO69</f>
        <v>0</v>
      </c>
      <c r="DR69" s="47"/>
      <c r="DS69" s="49">
        <f>DT69/0.15</f>
        <v>0</v>
      </c>
      <c r="DT69" s="47"/>
      <c r="DU69" s="49">
        <f>DP69+DR69+DT69</f>
        <v>2050</v>
      </c>
      <c r="DV69" s="49">
        <f>SUM(DQ69:DT69)</f>
        <v>0</v>
      </c>
      <c r="DW69" s="21">
        <v>3192</v>
      </c>
      <c r="DX69" s="21">
        <f>DW69-D69</f>
        <v>0.17999999999983629</v>
      </c>
      <c r="DY69" s="50">
        <f>DO69/DP69</f>
        <v>2.9268292682926829</v>
      </c>
      <c r="DZ69" s="50">
        <f>EB69/DW69</f>
        <v>1.8599624060150375</v>
      </c>
      <c r="EA69" s="51">
        <f>DO69*DW69/DP69</f>
        <v>9342.4390243902435</v>
      </c>
      <c r="EB69" s="21">
        <v>5937</v>
      </c>
      <c r="EC69" s="21">
        <v>100</v>
      </c>
      <c r="ED69" s="21">
        <v>0</v>
      </c>
      <c r="EE69" s="52">
        <f>EB69-EA69</f>
        <v>-3405.4390243902435</v>
      </c>
      <c r="EF69" s="47"/>
      <c r="EG69" s="47"/>
      <c r="EH69" s="47"/>
      <c r="EI69" s="47">
        <f>DT69/0.15</f>
        <v>0</v>
      </c>
      <c r="EJ69" s="47">
        <f>DP69-EI69</f>
        <v>2050</v>
      </c>
      <c r="EK69" s="47">
        <f>DR69/EJ69</f>
        <v>0</v>
      </c>
      <c r="EL69" s="47">
        <v>2</v>
      </c>
      <c r="EM69" s="52">
        <f>EI69*1.15+EJ69*(1+EL69)</f>
        <v>6150</v>
      </c>
      <c r="EN69" s="52">
        <f>EA69-EM69</f>
        <v>3192.4390243902435</v>
      </c>
      <c r="EO69" s="53">
        <f>EN69/EA69</f>
        <v>0.34171365914786966</v>
      </c>
      <c r="EP69" s="47"/>
      <c r="EQ69" s="54">
        <f>DO69-EB69</f>
        <v>63</v>
      </c>
      <c r="ER69" s="52">
        <f>EE69+EQ69</f>
        <v>-3342.4390243902435</v>
      </c>
    </row>
    <row r="70" spans="1:148" ht="20.100000000000001" customHeight="1" x14ac:dyDescent="0.25">
      <c r="A70" s="29" t="s">
        <v>78</v>
      </c>
      <c r="B70" s="11" t="s">
        <v>79</v>
      </c>
      <c r="C70" s="12">
        <v>733.24</v>
      </c>
      <c r="D70" s="12">
        <f t="shared" si="61"/>
        <v>733.24</v>
      </c>
      <c r="E70" s="12">
        <v>733.24</v>
      </c>
      <c r="F70" s="12"/>
      <c r="G70" s="12">
        <v>677.36</v>
      </c>
      <c r="H70" s="12">
        <v>23.5</v>
      </c>
      <c r="I70" s="32">
        <f t="shared" si="62"/>
        <v>677.36</v>
      </c>
      <c r="J70" s="11"/>
      <c r="K70" s="11"/>
      <c r="L70" s="31" t="s">
        <v>78</v>
      </c>
      <c r="M70" s="13" t="s">
        <v>79</v>
      </c>
      <c r="N70" s="33">
        <v>23657</v>
      </c>
      <c r="O70" s="33">
        <v>11729</v>
      </c>
      <c r="P70" s="73">
        <v>677.36</v>
      </c>
      <c r="Q70" s="13">
        <f t="shared" si="63"/>
        <v>1253.116</v>
      </c>
      <c r="R70" s="74">
        <f t="shared" si="64"/>
        <v>55.879999999999995</v>
      </c>
      <c r="S70" s="74">
        <f t="shared" si="65"/>
        <v>8.3819999999999997</v>
      </c>
      <c r="T70" s="74">
        <f t="shared" si="66"/>
        <v>1994.7380000000003</v>
      </c>
      <c r="V70" s="12">
        <v>733.24</v>
      </c>
      <c r="W70" s="12">
        <f t="shared" si="67"/>
        <v>21662.261999999999</v>
      </c>
      <c r="X70" s="76">
        <f t="shared" si="68"/>
        <v>0.91568085556072198</v>
      </c>
      <c r="Y70" s="73">
        <v>677.36</v>
      </c>
      <c r="Z70" s="14"/>
      <c r="AA70" s="34">
        <f>AB70/0.15</f>
        <v>0</v>
      </c>
      <c r="AB70" s="14"/>
      <c r="AC70" s="34">
        <f>V70+Z70+AB70</f>
        <v>733.24</v>
      </c>
      <c r="AD70" s="34">
        <f>SUM(Y70:AB70)</f>
        <v>677.36</v>
      </c>
      <c r="AE70" s="19"/>
      <c r="AF70" s="36">
        <f>N70/O70</f>
        <v>2.0169664933071871</v>
      </c>
      <c r="AG70" s="37">
        <f>AI70/V70</f>
        <v>32.263651737493859</v>
      </c>
      <c r="AH70" s="38">
        <f>N70*V70/O70</f>
        <v>1478.9205115525619</v>
      </c>
      <c r="AI70" s="19">
        <v>23657</v>
      </c>
      <c r="AJ70" s="19"/>
      <c r="AK70" s="19">
        <v>0</v>
      </c>
      <c r="AL70" s="19">
        <v>22200</v>
      </c>
      <c r="AO70" s="39">
        <f>AI70-AH70</f>
        <v>22178.079488447438</v>
      </c>
      <c r="CG70" s="43" t="s">
        <v>1047</v>
      </c>
      <c r="CH70" s="43" t="s">
        <v>1048</v>
      </c>
      <c r="CI70" s="43" t="s">
        <v>1049</v>
      </c>
      <c r="CJ70" s="43" t="s">
        <v>1050</v>
      </c>
      <c r="CK70" s="43" t="s">
        <v>373</v>
      </c>
      <c r="CL70" s="43" t="s">
        <v>1051</v>
      </c>
      <c r="CM70" s="43" t="s">
        <v>1052</v>
      </c>
      <c r="CN70" s="43" t="s">
        <v>263</v>
      </c>
      <c r="CO70" s="43" t="s">
        <v>1053</v>
      </c>
      <c r="CP70" s="43" t="s">
        <v>1054</v>
      </c>
      <c r="CQ70" s="43" t="s">
        <v>1055</v>
      </c>
      <c r="CR70" s="43" t="s">
        <v>1056</v>
      </c>
      <c r="CS70" s="43" t="s">
        <v>1057</v>
      </c>
      <c r="CT70" s="44">
        <v>23656.5</v>
      </c>
      <c r="CU70" s="44">
        <v>11728.68</v>
      </c>
      <c r="CV70" s="44">
        <v>0</v>
      </c>
      <c r="CW70" s="43" t="s">
        <v>263</v>
      </c>
      <c r="CX70" s="43" t="s">
        <v>1058</v>
      </c>
      <c r="CY70" s="43" t="s">
        <v>270</v>
      </c>
      <c r="CZ70" s="43" t="s">
        <v>270</v>
      </c>
      <c r="DA70" s="43" t="s">
        <v>290</v>
      </c>
      <c r="DB70" s="43" t="s">
        <v>286</v>
      </c>
      <c r="DC70" s="43" t="s">
        <v>272</v>
      </c>
      <c r="DD70" s="43" t="s">
        <v>263</v>
      </c>
      <c r="DE70" s="43" t="s">
        <v>1059</v>
      </c>
      <c r="DF70" s="43" t="s">
        <v>263</v>
      </c>
      <c r="DG70" s="43" t="s">
        <v>263</v>
      </c>
      <c r="DH70" s="43" t="s">
        <v>274</v>
      </c>
      <c r="DI70" s="45">
        <v>0</v>
      </c>
      <c r="DJ70" s="43" t="s">
        <v>263</v>
      </c>
      <c r="DK70" s="43" t="s">
        <v>281</v>
      </c>
      <c r="DL70" s="43"/>
    </row>
    <row r="71" spans="1:148" ht="20.100000000000001" customHeight="1" x14ac:dyDescent="0.25">
      <c r="A71" s="29" t="s">
        <v>209</v>
      </c>
      <c r="B71" s="11" t="s">
        <v>210</v>
      </c>
      <c r="C71" s="12">
        <v>167.91</v>
      </c>
      <c r="D71" s="12">
        <f t="shared" si="61"/>
        <v>167.91</v>
      </c>
      <c r="E71" s="12">
        <v>167.91</v>
      </c>
      <c r="F71" s="12"/>
      <c r="G71" s="12">
        <v>154.9</v>
      </c>
      <c r="H71" s="12">
        <v>13</v>
      </c>
      <c r="I71" s="32">
        <f t="shared" si="62"/>
        <v>154.9</v>
      </c>
      <c r="J71" s="11"/>
      <c r="K71" s="11"/>
      <c r="P71" s="72">
        <v>154.9</v>
      </c>
      <c r="Q71" s="13">
        <f t="shared" si="63"/>
        <v>286.565</v>
      </c>
      <c r="R71" s="74">
        <f t="shared" si="64"/>
        <v>13.009999999999991</v>
      </c>
      <c r="S71" s="74">
        <f t="shared" si="65"/>
        <v>1.9514999999999985</v>
      </c>
      <c r="T71" s="74">
        <f t="shared" si="66"/>
        <v>456.42650000000003</v>
      </c>
      <c r="V71" s="12">
        <v>167.91</v>
      </c>
      <c r="W71" s="12">
        <f t="shared" si="67"/>
        <v>765.57349999999997</v>
      </c>
      <c r="X71" s="76">
        <f t="shared" si="68"/>
        <v>0.62649222585924713</v>
      </c>
      <c r="Y71" s="72">
        <v>154.9</v>
      </c>
      <c r="AI71" s="13">
        <v>1222</v>
      </c>
      <c r="CG71" s="43" t="s">
        <v>1060</v>
      </c>
      <c r="CH71" s="43" t="s">
        <v>1061</v>
      </c>
      <c r="CI71" s="43" t="s">
        <v>1062</v>
      </c>
      <c r="CJ71" s="43" t="s">
        <v>210</v>
      </c>
      <c r="CK71" s="43" t="s">
        <v>373</v>
      </c>
      <c r="CL71" s="43" t="s">
        <v>898</v>
      </c>
      <c r="CM71" s="43" t="s">
        <v>899</v>
      </c>
      <c r="CN71" s="43" t="s">
        <v>900</v>
      </c>
      <c r="CO71" s="43" t="s">
        <v>901</v>
      </c>
      <c r="CP71" s="43" t="s">
        <v>902</v>
      </c>
      <c r="CQ71" s="43" t="s">
        <v>1063</v>
      </c>
      <c r="CR71" s="43" t="s">
        <v>1064</v>
      </c>
      <c r="CS71" s="43" t="s">
        <v>407</v>
      </c>
      <c r="CT71" s="44">
        <v>1222</v>
      </c>
      <c r="CU71" s="44">
        <v>358.26</v>
      </c>
      <c r="CV71" s="44">
        <v>0</v>
      </c>
      <c r="CW71" s="43" t="s">
        <v>263</v>
      </c>
      <c r="CX71" s="43" t="s">
        <v>1065</v>
      </c>
      <c r="CY71" s="43" t="s">
        <v>284</v>
      </c>
      <c r="CZ71" s="43" t="s">
        <v>270</v>
      </c>
      <c r="DA71" s="43" t="s">
        <v>263</v>
      </c>
      <c r="DB71" s="43" t="s">
        <v>286</v>
      </c>
      <c r="DC71" s="43" t="s">
        <v>272</v>
      </c>
      <c r="DD71" s="43" t="s">
        <v>263</v>
      </c>
      <c r="DE71" s="43" t="s">
        <v>1066</v>
      </c>
      <c r="DF71" s="43" t="s">
        <v>274</v>
      </c>
      <c r="DG71" s="43" t="s">
        <v>263</v>
      </c>
      <c r="DH71" s="43" t="s">
        <v>263</v>
      </c>
      <c r="DI71" s="45">
        <v>0</v>
      </c>
      <c r="DJ71" s="43" t="s">
        <v>263</v>
      </c>
      <c r="DK71" s="43" t="s">
        <v>281</v>
      </c>
      <c r="DL71" s="43" t="s">
        <v>1222</v>
      </c>
      <c r="DM71" s="46" t="s">
        <v>209</v>
      </c>
      <c r="DN71" s="47" t="s">
        <v>210</v>
      </c>
      <c r="DO71" s="48">
        <v>1222</v>
      </c>
      <c r="DP71" s="47">
        <v>358</v>
      </c>
      <c r="DQ71" s="49">
        <f>DP71*DO72/DO71</f>
        <v>9667.7577741407531</v>
      </c>
      <c r="DR71" s="47"/>
      <c r="DS71" s="49">
        <f>DT71/0.15</f>
        <v>0</v>
      </c>
      <c r="DT71" s="47"/>
      <c r="DU71" s="49">
        <f>DP71+DR71+DT71</f>
        <v>358</v>
      </c>
      <c r="DV71" s="49">
        <f>SUM(DQ71:DT71)</f>
        <v>9667.7577741407531</v>
      </c>
      <c r="DW71" s="21">
        <v>168</v>
      </c>
      <c r="DX71" s="21">
        <f>DW71-D71</f>
        <v>9.0000000000003411E-2</v>
      </c>
      <c r="DY71" s="50">
        <f>DO71/DP71</f>
        <v>3.4134078212290504</v>
      </c>
      <c r="DZ71" s="50">
        <f>EB71/DW71</f>
        <v>7.2738095238095237</v>
      </c>
      <c r="EA71" s="51">
        <f>DO71*DW71/DP71</f>
        <v>573.45251396648041</v>
      </c>
      <c r="EB71" s="21">
        <v>1222</v>
      </c>
      <c r="EC71" s="21">
        <v>0</v>
      </c>
      <c r="ED71" s="21">
        <v>600</v>
      </c>
      <c r="EE71" s="52">
        <f>EB71-EA71</f>
        <v>648.54748603351959</v>
      </c>
      <c r="EF71" s="47"/>
      <c r="EG71" s="47"/>
      <c r="EH71" s="47"/>
      <c r="EI71" s="47">
        <f>DT71/0.15</f>
        <v>0</v>
      </c>
      <c r="EJ71" s="47">
        <f>DP71-EI71</f>
        <v>358</v>
      </c>
      <c r="EK71" s="47">
        <f>DR71/EJ71</f>
        <v>0</v>
      </c>
      <c r="EL71" s="47">
        <v>2</v>
      </c>
      <c r="EM71" s="52">
        <f>EI71*1.15+EJ71*(1+EL71)</f>
        <v>1074</v>
      </c>
      <c r="EN71" s="52">
        <f>EA71-EM71</f>
        <v>-500.54748603351959</v>
      </c>
      <c r="EO71" s="53">
        <f>EN71/EA71</f>
        <v>-0.87286649520692083</v>
      </c>
      <c r="EP71" s="47"/>
      <c r="EQ71" s="54">
        <f>DO71-EB71</f>
        <v>0</v>
      </c>
      <c r="ER71" s="52">
        <f>EE71+EQ71</f>
        <v>648.54748603351959</v>
      </c>
    </row>
    <row r="72" spans="1:148" ht="20.100000000000001" customHeight="1" x14ac:dyDescent="0.25">
      <c r="A72" s="29" t="s">
        <v>211</v>
      </c>
      <c r="B72" s="11" t="s">
        <v>212</v>
      </c>
      <c r="C72" s="12">
        <v>17953.59</v>
      </c>
      <c r="D72" s="12">
        <f t="shared" si="61"/>
        <v>17953.59</v>
      </c>
      <c r="E72" s="12">
        <v>17953.59</v>
      </c>
      <c r="F72" s="12"/>
      <c r="G72" s="12">
        <v>5005.82</v>
      </c>
      <c r="H72" s="12">
        <v>225.25</v>
      </c>
      <c r="I72" s="32">
        <f t="shared" si="62"/>
        <v>5005.82</v>
      </c>
      <c r="J72" s="11"/>
      <c r="K72" s="11"/>
      <c r="P72" s="72">
        <v>5005.82</v>
      </c>
      <c r="Q72" s="13">
        <f t="shared" si="63"/>
        <v>9260.7669999999998</v>
      </c>
      <c r="R72" s="74">
        <f t="shared" si="64"/>
        <v>12947.77</v>
      </c>
      <c r="S72" s="74">
        <f t="shared" si="65"/>
        <v>1942.1655000000001</v>
      </c>
      <c r="T72" s="74">
        <f t="shared" si="66"/>
        <v>29156.522499999999</v>
      </c>
      <c r="V72" s="12">
        <v>17953.59</v>
      </c>
      <c r="W72" s="12">
        <f t="shared" si="67"/>
        <v>3197.4775000000009</v>
      </c>
      <c r="X72" s="76">
        <f t="shared" si="68"/>
        <v>9.8827888360017338E-2</v>
      </c>
      <c r="Y72" s="72">
        <v>5005.82</v>
      </c>
      <c r="AI72" s="13">
        <v>32354</v>
      </c>
      <c r="CG72" s="43" t="s">
        <v>1067</v>
      </c>
      <c r="CH72" s="43" t="s">
        <v>1068</v>
      </c>
      <c r="CI72" s="43" t="s">
        <v>1069</v>
      </c>
      <c r="CJ72" s="43" t="s">
        <v>212</v>
      </c>
      <c r="CK72" s="43" t="s">
        <v>261</v>
      </c>
      <c r="CL72" s="43" t="s">
        <v>1070</v>
      </c>
      <c r="CM72" s="43" t="s">
        <v>1071</v>
      </c>
      <c r="CN72" s="43" t="s">
        <v>332</v>
      </c>
      <c r="CO72" s="43" t="s">
        <v>306</v>
      </c>
      <c r="CP72" s="43" t="s">
        <v>307</v>
      </c>
      <c r="CQ72" s="43" t="s">
        <v>1072</v>
      </c>
      <c r="CR72" s="43" t="s">
        <v>1073</v>
      </c>
      <c r="CS72" s="43" t="s">
        <v>1074</v>
      </c>
      <c r="CT72" s="44">
        <v>20000</v>
      </c>
      <c r="CU72" s="44">
        <v>125000</v>
      </c>
      <c r="CV72" s="44">
        <v>0</v>
      </c>
      <c r="CW72" s="43" t="s">
        <v>263</v>
      </c>
      <c r="CX72" s="43" t="s">
        <v>1075</v>
      </c>
      <c r="CY72" s="43" t="s">
        <v>298</v>
      </c>
      <c r="CZ72" s="43" t="s">
        <v>263</v>
      </c>
      <c r="DA72" s="43" t="s">
        <v>263</v>
      </c>
      <c r="DB72" s="43" t="s">
        <v>927</v>
      </c>
      <c r="DC72" s="43" t="s">
        <v>272</v>
      </c>
      <c r="DD72" s="43" t="s">
        <v>263</v>
      </c>
      <c r="DE72" s="43" t="s">
        <v>1076</v>
      </c>
      <c r="DF72" s="43" t="s">
        <v>389</v>
      </c>
      <c r="DG72" s="43" t="s">
        <v>263</v>
      </c>
      <c r="DH72" s="43" t="s">
        <v>274</v>
      </c>
      <c r="DI72" s="45">
        <v>0</v>
      </c>
      <c r="DJ72" s="43" t="s">
        <v>263</v>
      </c>
      <c r="DK72" s="43" t="s">
        <v>281</v>
      </c>
      <c r="DL72" s="43" t="s">
        <v>1222</v>
      </c>
      <c r="DM72" s="46" t="s">
        <v>211</v>
      </c>
      <c r="DN72" s="47" t="s">
        <v>212</v>
      </c>
      <c r="DO72" s="48">
        <v>33000</v>
      </c>
      <c r="DP72" s="48">
        <v>20500</v>
      </c>
      <c r="DQ72" s="49">
        <f>DP72*DO73/DO72</f>
        <v>0</v>
      </c>
      <c r="DR72" s="47"/>
      <c r="DS72" s="49">
        <f>DT72/0.15</f>
        <v>0</v>
      </c>
      <c r="DT72" s="47"/>
      <c r="DU72" s="49">
        <f>DP72+DR72+DT72</f>
        <v>20500</v>
      </c>
      <c r="DV72" s="49">
        <f>SUM(DQ72:DT72)</f>
        <v>0</v>
      </c>
      <c r="DW72" s="21">
        <v>17954</v>
      </c>
      <c r="DX72" s="21">
        <f>DW72-D72</f>
        <v>0.40999999999985448</v>
      </c>
      <c r="DY72" s="50">
        <f>DO72/DP72</f>
        <v>1.6097560975609757</v>
      </c>
      <c r="DZ72" s="50">
        <f>EB72/DW72</f>
        <v>1.8020496825220007</v>
      </c>
      <c r="EA72" s="51">
        <f>DO72*DW72/DP72</f>
        <v>28901.560975609755</v>
      </c>
      <c r="EB72" s="21">
        <v>32354</v>
      </c>
      <c r="EC72" s="21">
        <v>0</v>
      </c>
      <c r="ED72" s="21">
        <v>3500</v>
      </c>
      <c r="EE72" s="52">
        <f>EB72-EA72</f>
        <v>3452.4390243902453</v>
      </c>
      <c r="EF72" s="47"/>
      <c r="EG72" s="21"/>
      <c r="EH72" s="52"/>
      <c r="EI72" s="47">
        <f>DT72/0.15</f>
        <v>0</v>
      </c>
      <c r="EJ72" s="47">
        <f>DP72-EI72</f>
        <v>20500</v>
      </c>
      <c r="EK72" s="47">
        <f>DR72/EJ72</f>
        <v>0</v>
      </c>
      <c r="EL72" s="47">
        <v>2</v>
      </c>
      <c r="EM72" s="52">
        <f>EI72*1.15+EJ72*(1+EL72)</f>
        <v>61500</v>
      </c>
      <c r="EN72" s="52">
        <f>EA72-EM72</f>
        <v>-32598.439024390245</v>
      </c>
      <c r="EO72" s="53">
        <f>EN72/EA72</f>
        <v>-1.1279127467163561</v>
      </c>
      <c r="EP72" s="47"/>
      <c r="EQ72" s="54">
        <f>DO72-EB72</f>
        <v>646</v>
      </c>
      <c r="ER72" s="52">
        <f>EE72+EQ72</f>
        <v>4098.4390243902453</v>
      </c>
    </row>
    <row r="73" spans="1:148" ht="20.100000000000001" customHeight="1" x14ac:dyDescent="0.25">
      <c r="A73" s="29" t="s">
        <v>80</v>
      </c>
      <c r="B73" s="11" t="s">
        <v>81</v>
      </c>
      <c r="C73" s="12">
        <v>672.58</v>
      </c>
      <c r="D73" s="12">
        <f t="shared" si="61"/>
        <v>672.58</v>
      </c>
      <c r="E73" s="12">
        <v>672.58</v>
      </c>
      <c r="F73" s="12"/>
      <c r="G73" s="12">
        <v>488.79</v>
      </c>
      <c r="H73" s="12">
        <v>16.75</v>
      </c>
      <c r="I73" s="32">
        <f t="shared" si="62"/>
        <v>488.79</v>
      </c>
      <c r="J73" s="11"/>
      <c r="K73" s="11"/>
      <c r="L73" s="31" t="s">
        <v>80</v>
      </c>
      <c r="M73" s="13" t="s">
        <v>81</v>
      </c>
      <c r="N73" s="13">
        <v>750</v>
      </c>
      <c r="O73" s="13">
        <v>333</v>
      </c>
      <c r="P73" s="73">
        <v>488.79</v>
      </c>
      <c r="Q73" s="13">
        <f t="shared" si="63"/>
        <v>904.26150000000007</v>
      </c>
      <c r="R73" s="74">
        <f t="shared" si="64"/>
        <v>183.79000000000002</v>
      </c>
      <c r="S73" s="74">
        <f t="shared" si="65"/>
        <v>27.568500000000004</v>
      </c>
      <c r="T73" s="74">
        <f t="shared" si="66"/>
        <v>1604.41</v>
      </c>
      <c r="V73" s="12">
        <v>672.58</v>
      </c>
      <c r="W73" s="12">
        <f t="shared" si="67"/>
        <v>-854.41000000000008</v>
      </c>
      <c r="X73" s="76">
        <f t="shared" si="68"/>
        <v>-1.1392133333333334</v>
      </c>
      <c r="Y73" s="73">
        <v>488.79</v>
      </c>
      <c r="Z73" s="14"/>
      <c r="AA73" s="34">
        <f>AB73/0.15</f>
        <v>0</v>
      </c>
      <c r="AB73" s="14"/>
      <c r="AC73" s="34">
        <f>V73+Z73+AB73</f>
        <v>672.58</v>
      </c>
      <c r="AD73" s="34">
        <f>SUM(Y73:AB73)</f>
        <v>488.79</v>
      </c>
      <c r="AE73" s="19"/>
      <c r="AF73" s="36">
        <f>N73/O73</f>
        <v>2.2522522522522523</v>
      </c>
      <c r="AG73" s="37">
        <f>AI73/V73</f>
        <v>1.1151089833179695</v>
      </c>
      <c r="AH73" s="38">
        <f>N73*V73/O73</f>
        <v>1514.8198198198199</v>
      </c>
      <c r="AI73" s="19">
        <v>750</v>
      </c>
      <c r="AJ73" s="19"/>
      <c r="AK73" s="19">
        <v>0</v>
      </c>
      <c r="AL73" s="19">
        <v>0</v>
      </c>
      <c r="AO73" s="39">
        <f>AI73-AH73</f>
        <v>-764.81981981981994</v>
      </c>
      <c r="CG73" s="43" t="s">
        <v>1077</v>
      </c>
      <c r="CH73" s="43" t="s">
        <v>1078</v>
      </c>
      <c r="CI73" s="43" t="s">
        <v>1079</v>
      </c>
      <c r="CJ73" s="43" t="s">
        <v>1080</v>
      </c>
      <c r="CK73" s="43" t="s">
        <v>373</v>
      </c>
      <c r="CL73" s="43" t="s">
        <v>1081</v>
      </c>
      <c r="CM73" s="43" t="s">
        <v>1082</v>
      </c>
      <c r="CN73" s="43" t="s">
        <v>263</v>
      </c>
      <c r="CO73" s="43" t="s">
        <v>263</v>
      </c>
      <c r="CP73" s="43" t="s">
        <v>263</v>
      </c>
      <c r="CQ73" s="43" t="s">
        <v>1083</v>
      </c>
      <c r="CR73" s="43" t="s">
        <v>1084</v>
      </c>
      <c r="CS73" s="43" t="s">
        <v>407</v>
      </c>
      <c r="CT73" s="44">
        <v>750</v>
      </c>
      <c r="CU73" s="44">
        <v>0</v>
      </c>
      <c r="CV73" s="44">
        <v>0</v>
      </c>
      <c r="CW73" s="43" t="s">
        <v>263</v>
      </c>
      <c r="CX73" s="43" t="s">
        <v>1085</v>
      </c>
      <c r="CY73" s="43" t="s">
        <v>339</v>
      </c>
      <c r="CZ73" s="43" t="s">
        <v>263</v>
      </c>
      <c r="DA73" s="43" t="s">
        <v>263</v>
      </c>
      <c r="DB73" s="43" t="s">
        <v>324</v>
      </c>
      <c r="DC73" s="43" t="s">
        <v>272</v>
      </c>
      <c r="DD73" s="43" t="s">
        <v>263</v>
      </c>
      <c r="DE73" s="43" t="s">
        <v>1086</v>
      </c>
      <c r="DF73" s="43" t="s">
        <v>274</v>
      </c>
      <c r="DG73" s="43" t="s">
        <v>274</v>
      </c>
      <c r="DH73" s="43" t="s">
        <v>263</v>
      </c>
      <c r="DI73" s="45">
        <v>0</v>
      </c>
      <c r="DJ73" s="43" t="s">
        <v>263</v>
      </c>
      <c r="DK73" s="43" t="s">
        <v>281</v>
      </c>
      <c r="DL73" s="43"/>
    </row>
    <row r="74" spans="1:148" ht="20.100000000000001" customHeight="1" x14ac:dyDescent="0.25">
      <c r="A74" s="29" t="s">
        <v>82</v>
      </c>
      <c r="B74" s="11" t="s">
        <v>83</v>
      </c>
      <c r="C74" s="12">
        <v>8930.67</v>
      </c>
      <c r="D74" s="12">
        <f t="shared" si="61"/>
        <v>8003.3</v>
      </c>
      <c r="E74" s="12">
        <v>8003.3</v>
      </c>
      <c r="F74" s="12">
        <v>927.37</v>
      </c>
      <c r="G74" s="12">
        <v>2243.2399999999998</v>
      </c>
      <c r="H74" s="12">
        <v>83</v>
      </c>
      <c r="I74" s="32">
        <f t="shared" si="62"/>
        <v>2010.2996406764551</v>
      </c>
      <c r="J74" s="11"/>
      <c r="K74" s="11"/>
      <c r="L74" s="31" t="s">
        <v>82</v>
      </c>
      <c r="M74" s="13" t="s">
        <v>83</v>
      </c>
      <c r="N74" s="33">
        <v>25468</v>
      </c>
      <c r="O74" s="33">
        <v>13400</v>
      </c>
      <c r="P74" s="73">
        <v>2243.2399999999998</v>
      </c>
      <c r="Q74" s="13">
        <f t="shared" si="63"/>
        <v>4149.9939999999997</v>
      </c>
      <c r="R74" s="74">
        <f t="shared" si="64"/>
        <v>6687.43</v>
      </c>
      <c r="S74" s="74">
        <f t="shared" si="65"/>
        <v>1003.1145</v>
      </c>
      <c r="T74" s="74">
        <f t="shared" si="66"/>
        <v>14083.7785</v>
      </c>
      <c r="V74" s="12">
        <v>8930.67</v>
      </c>
      <c r="W74" s="12">
        <f t="shared" si="67"/>
        <v>1130.2214999999997</v>
      </c>
      <c r="X74" s="76">
        <f t="shared" si="68"/>
        <v>7.428825423951621E-2</v>
      </c>
      <c r="Y74" s="73">
        <v>2010.2996406764551</v>
      </c>
      <c r="Z74" s="14"/>
      <c r="AA74" s="34">
        <f>AB74/0.15</f>
        <v>0</v>
      </c>
      <c r="AB74" s="14"/>
      <c r="AC74" s="34">
        <f>V74+Z74+AB74</f>
        <v>8930.67</v>
      </c>
      <c r="AD74" s="34">
        <f>SUM(Y74:AB74)</f>
        <v>2010.2996406764551</v>
      </c>
      <c r="AE74" s="19"/>
      <c r="AF74" s="36">
        <f>N74/O74</f>
        <v>1.900597014925373</v>
      </c>
      <c r="AG74" s="37">
        <f>AI74/V74</f>
        <v>1.70356759347283</v>
      </c>
      <c r="AH74" s="38">
        <f>N74*V74/O74</f>
        <v>16973.604743283584</v>
      </c>
      <c r="AI74" s="19">
        <v>15214</v>
      </c>
      <c r="AJ74" s="19"/>
      <c r="AK74" s="19">
        <v>0</v>
      </c>
      <c r="AL74" s="19">
        <v>0</v>
      </c>
      <c r="AO74" s="39">
        <f>AI74-AH74</f>
        <v>-1759.604743283584</v>
      </c>
      <c r="CG74" s="43" t="s">
        <v>1087</v>
      </c>
      <c r="CH74" s="43" t="s">
        <v>1088</v>
      </c>
      <c r="CI74" s="43" t="s">
        <v>263</v>
      </c>
      <c r="CJ74" s="43" t="s">
        <v>83</v>
      </c>
      <c r="CK74" s="43" t="s">
        <v>261</v>
      </c>
      <c r="CL74" s="43" t="s">
        <v>1089</v>
      </c>
      <c r="CM74" s="43" t="s">
        <v>263</v>
      </c>
      <c r="CN74" s="43" t="s">
        <v>263</v>
      </c>
      <c r="CO74" s="43" t="s">
        <v>1090</v>
      </c>
      <c r="CP74" s="43" t="s">
        <v>1091</v>
      </c>
      <c r="CQ74" s="43" t="s">
        <v>1092</v>
      </c>
      <c r="CR74" s="43" t="s">
        <v>1093</v>
      </c>
      <c r="CS74" s="43" t="s">
        <v>1094</v>
      </c>
      <c r="CT74" s="44">
        <v>18000</v>
      </c>
      <c r="CU74" s="44">
        <v>10793</v>
      </c>
      <c r="CV74" s="44">
        <v>0</v>
      </c>
      <c r="CW74" s="43" t="s">
        <v>263</v>
      </c>
      <c r="CX74" s="43" t="s">
        <v>1095</v>
      </c>
      <c r="CY74" s="43" t="s">
        <v>284</v>
      </c>
      <c r="CZ74" s="43" t="s">
        <v>270</v>
      </c>
      <c r="DA74" s="43" t="s">
        <v>263</v>
      </c>
      <c r="DB74" s="43" t="s">
        <v>286</v>
      </c>
      <c r="DC74" s="43" t="s">
        <v>272</v>
      </c>
      <c r="DD74" s="43" t="s">
        <v>263</v>
      </c>
      <c r="DE74" s="43" t="s">
        <v>1096</v>
      </c>
      <c r="DF74" s="43" t="s">
        <v>263</v>
      </c>
      <c r="DG74" s="43" t="s">
        <v>263</v>
      </c>
      <c r="DH74" s="43" t="s">
        <v>274</v>
      </c>
      <c r="DI74" s="45">
        <v>0</v>
      </c>
      <c r="DJ74" s="43" t="s">
        <v>263</v>
      </c>
      <c r="DK74" s="43" t="s">
        <v>281</v>
      </c>
      <c r="DL74" s="43"/>
    </row>
    <row r="75" spans="1:148" ht="20.100000000000001" customHeight="1" x14ac:dyDescent="0.25">
      <c r="A75" s="29" t="s">
        <v>213</v>
      </c>
      <c r="B75" s="11" t="s">
        <v>214</v>
      </c>
      <c r="C75" s="12">
        <v>906.57</v>
      </c>
      <c r="D75" s="12">
        <f t="shared" si="61"/>
        <v>906.57</v>
      </c>
      <c r="E75" s="12">
        <v>906.57</v>
      </c>
      <c r="F75" s="12"/>
      <c r="G75" s="12">
        <v>253.03</v>
      </c>
      <c r="H75" s="12">
        <v>9</v>
      </c>
      <c r="I75" s="32">
        <f t="shared" si="62"/>
        <v>253.03</v>
      </c>
      <c r="J75" s="11"/>
      <c r="K75" s="11"/>
      <c r="P75" s="72">
        <v>253.03</v>
      </c>
      <c r="Q75" s="13">
        <f t="shared" si="63"/>
        <v>468.10550000000001</v>
      </c>
      <c r="R75" s="74">
        <f t="shared" si="64"/>
        <v>653.54000000000008</v>
      </c>
      <c r="S75" s="74">
        <f t="shared" si="65"/>
        <v>98.031000000000006</v>
      </c>
      <c r="T75" s="74">
        <f t="shared" si="66"/>
        <v>1472.7065</v>
      </c>
      <c r="V75" s="12">
        <v>906.57</v>
      </c>
      <c r="W75" s="12">
        <f t="shared" si="67"/>
        <v>1527.2935</v>
      </c>
      <c r="X75" s="76">
        <f t="shared" si="68"/>
        <v>0.50909783333333336</v>
      </c>
      <c r="Y75" s="72">
        <v>253.03</v>
      </c>
      <c r="AI75" s="13">
        <v>3000</v>
      </c>
      <c r="CG75" s="43" t="s">
        <v>1097</v>
      </c>
      <c r="CH75" s="43" t="s">
        <v>1098</v>
      </c>
      <c r="CI75" s="43" t="s">
        <v>263</v>
      </c>
      <c r="CJ75" s="43" t="s">
        <v>214</v>
      </c>
      <c r="CK75" s="43" t="s">
        <v>301</v>
      </c>
      <c r="CL75" s="43" t="s">
        <v>304</v>
      </c>
      <c r="CM75" s="43" t="s">
        <v>282</v>
      </c>
      <c r="CN75" s="43" t="s">
        <v>263</v>
      </c>
      <c r="CO75" s="43" t="s">
        <v>263</v>
      </c>
      <c r="CP75" s="43" t="s">
        <v>305</v>
      </c>
      <c r="CQ75" s="43" t="s">
        <v>300</v>
      </c>
      <c r="CR75" s="43" t="s">
        <v>1099</v>
      </c>
      <c r="CS75" s="43" t="s">
        <v>407</v>
      </c>
      <c r="CT75" s="44">
        <v>3000</v>
      </c>
      <c r="CU75" s="44">
        <v>1000</v>
      </c>
      <c r="CV75" s="44">
        <v>0</v>
      </c>
      <c r="CW75" s="43" t="s">
        <v>263</v>
      </c>
      <c r="CX75" s="43" t="s">
        <v>1100</v>
      </c>
      <c r="CY75" s="43" t="s">
        <v>270</v>
      </c>
      <c r="CZ75" s="43" t="s">
        <v>263</v>
      </c>
      <c r="DA75" s="43" t="s">
        <v>263</v>
      </c>
      <c r="DB75" s="43" t="s">
        <v>279</v>
      </c>
      <c r="DC75" s="43" t="s">
        <v>280</v>
      </c>
      <c r="DD75" s="43" t="s">
        <v>263</v>
      </c>
      <c r="DE75" s="43" t="s">
        <v>1101</v>
      </c>
      <c r="DF75" s="43" t="s">
        <v>274</v>
      </c>
      <c r="DG75" s="43" t="s">
        <v>263</v>
      </c>
      <c r="DH75" s="43" t="s">
        <v>263</v>
      </c>
      <c r="DI75" s="45">
        <v>0</v>
      </c>
      <c r="DJ75" s="43" t="s">
        <v>263</v>
      </c>
      <c r="DK75" s="43" t="s">
        <v>281</v>
      </c>
      <c r="DL75" s="43" t="s">
        <v>1222</v>
      </c>
      <c r="DM75" s="46" t="s">
        <v>213</v>
      </c>
      <c r="DN75" s="47" t="s">
        <v>214</v>
      </c>
      <c r="DO75" s="48">
        <v>3000</v>
      </c>
      <c r="DP75" s="48">
        <v>1000</v>
      </c>
      <c r="DQ75" s="49">
        <f>DP75*DO76/DO75</f>
        <v>0</v>
      </c>
      <c r="DR75" s="47"/>
      <c r="DS75" s="49">
        <f>DT75/0.15</f>
        <v>0</v>
      </c>
      <c r="DT75" s="47"/>
      <c r="DU75" s="49">
        <f>DP75+DR75+DT75</f>
        <v>1000</v>
      </c>
      <c r="DV75" s="49">
        <f>SUM(DQ75:DT75)</f>
        <v>0</v>
      </c>
      <c r="DW75" s="21">
        <v>907</v>
      </c>
      <c r="DX75" s="21">
        <f>DW75-D75</f>
        <v>0.42999999999994998</v>
      </c>
      <c r="DY75" s="50">
        <f>DO75/DP75</f>
        <v>3</v>
      </c>
      <c r="DZ75" s="50">
        <f>EB75/DW75</f>
        <v>3.3076074972436604</v>
      </c>
      <c r="EA75" s="51">
        <f>DO75*DW75/DP75</f>
        <v>2721</v>
      </c>
      <c r="EB75" s="21">
        <v>3000</v>
      </c>
      <c r="EC75" s="21">
        <v>0</v>
      </c>
      <c r="ED75" s="21">
        <v>300</v>
      </c>
      <c r="EE75" s="54">
        <f>EB75-EA75</f>
        <v>279</v>
      </c>
      <c r="EF75" s="47"/>
      <c r="EG75" s="47"/>
      <c r="EH75" s="47"/>
      <c r="EI75" s="47"/>
      <c r="EJ75" s="47"/>
      <c r="EK75" s="47"/>
      <c r="EL75" s="47"/>
      <c r="EM75" s="47"/>
      <c r="EN75" s="47"/>
      <c r="EO75" s="47"/>
      <c r="EP75" s="47"/>
      <c r="EQ75" s="54">
        <f>DO75-EB75</f>
        <v>0</v>
      </c>
      <c r="ER75" s="52">
        <f>EE75+EQ75</f>
        <v>279</v>
      </c>
    </row>
    <row r="76" spans="1:148" ht="20.100000000000001" customHeight="1" x14ac:dyDescent="0.25">
      <c r="A76" s="29" t="s">
        <v>84</v>
      </c>
      <c r="B76" s="11" t="s">
        <v>85</v>
      </c>
      <c r="C76" s="12">
        <v>756.5</v>
      </c>
      <c r="D76" s="12">
        <f t="shared" si="61"/>
        <v>756.5</v>
      </c>
      <c r="E76" s="12">
        <v>756.5</v>
      </c>
      <c r="F76" s="12"/>
      <c r="G76" s="12">
        <v>559.98</v>
      </c>
      <c r="H76" s="12">
        <v>20.75</v>
      </c>
      <c r="I76" s="32">
        <f t="shared" si="62"/>
        <v>559.98</v>
      </c>
      <c r="J76" s="11"/>
      <c r="K76" s="11"/>
      <c r="L76" s="31" t="s">
        <v>84</v>
      </c>
      <c r="M76" s="13" t="s">
        <v>85</v>
      </c>
      <c r="N76" s="33">
        <v>72000</v>
      </c>
      <c r="O76" s="33">
        <v>23700</v>
      </c>
      <c r="P76" s="73">
        <v>559.98</v>
      </c>
      <c r="Q76" s="13">
        <f t="shared" si="63"/>
        <v>1035.9630000000002</v>
      </c>
      <c r="R76" s="74">
        <f t="shared" si="64"/>
        <v>196.51999999999998</v>
      </c>
      <c r="S76" s="74">
        <f t="shared" si="65"/>
        <v>29.477999999999994</v>
      </c>
      <c r="T76" s="74">
        <f t="shared" si="66"/>
        <v>1821.9410000000003</v>
      </c>
      <c r="V76" s="12">
        <v>756.5</v>
      </c>
      <c r="W76" s="12">
        <f t="shared" si="67"/>
        <v>-894.94100000000026</v>
      </c>
      <c r="X76" s="76">
        <f t="shared" si="68"/>
        <v>-0.9654163969795041</v>
      </c>
      <c r="Y76" s="73">
        <v>559.98</v>
      </c>
      <c r="Z76" s="14"/>
      <c r="AA76" s="34">
        <f>AB76/0.15</f>
        <v>0</v>
      </c>
      <c r="AB76" s="14"/>
      <c r="AC76" s="34">
        <f>V76+Z76+AB76</f>
        <v>756.5</v>
      </c>
      <c r="AD76" s="34">
        <f>SUM(Y76:AB76)</f>
        <v>559.98</v>
      </c>
      <c r="AE76" s="19"/>
      <c r="AF76" s="36">
        <f>N76/O76</f>
        <v>3.037974683544304</v>
      </c>
      <c r="AG76" s="37">
        <f>AI76/V76</f>
        <v>1.2253800396563119</v>
      </c>
      <c r="AH76" s="38">
        <f>N76*V76/O76</f>
        <v>2298.2278481012659</v>
      </c>
      <c r="AI76" s="19">
        <v>927</v>
      </c>
      <c r="AJ76" s="19"/>
      <c r="AK76" s="19">
        <v>1400</v>
      </c>
      <c r="AL76" s="19">
        <v>0</v>
      </c>
      <c r="AO76" s="39">
        <f>AI76-AH76</f>
        <v>-1371.2278481012659</v>
      </c>
    </row>
    <row r="77" spans="1:148" ht="20.100000000000001" customHeight="1" x14ac:dyDescent="0.25">
      <c r="A77" s="67" t="s">
        <v>86</v>
      </c>
      <c r="B77" s="11" t="s">
        <v>87</v>
      </c>
      <c r="C77" s="12">
        <v>1115.72</v>
      </c>
      <c r="D77" s="12">
        <f t="shared" si="61"/>
        <v>1109.24</v>
      </c>
      <c r="E77" s="12">
        <v>1109.24</v>
      </c>
      <c r="F77" s="12">
        <v>6.48</v>
      </c>
      <c r="G77" s="12">
        <v>158.12</v>
      </c>
      <c r="H77" s="12">
        <v>5.75</v>
      </c>
      <c r="I77" s="32">
        <f t="shared" si="62"/>
        <v>157.20165346144194</v>
      </c>
      <c r="J77" s="11"/>
      <c r="K77" s="11"/>
      <c r="L77" s="31" t="s">
        <v>86</v>
      </c>
      <c r="M77" s="13" t="s">
        <v>87</v>
      </c>
      <c r="N77" s="33">
        <v>22000</v>
      </c>
      <c r="O77" s="33">
        <v>8900</v>
      </c>
      <c r="P77" s="73">
        <v>158.12</v>
      </c>
      <c r="Q77" s="13">
        <f t="shared" si="63"/>
        <v>292.52200000000005</v>
      </c>
      <c r="R77" s="74">
        <f t="shared" si="64"/>
        <v>957.6</v>
      </c>
      <c r="S77" s="74">
        <f t="shared" si="65"/>
        <v>143.63999999999999</v>
      </c>
      <c r="T77" s="74">
        <f t="shared" si="66"/>
        <v>1551.8820000000001</v>
      </c>
      <c r="V77" s="12">
        <v>1115.72</v>
      </c>
      <c r="W77" s="12">
        <f t="shared" si="67"/>
        <v>-1551.8820000000001</v>
      </c>
      <c r="X77" s="76" t="e">
        <f t="shared" si="68"/>
        <v>#DIV/0!</v>
      </c>
      <c r="Y77" s="73">
        <v>157.20165346144194</v>
      </c>
      <c r="Z77" s="14"/>
      <c r="AA77" s="34">
        <f>AB77/0.15</f>
        <v>0</v>
      </c>
      <c r="AB77" s="14"/>
      <c r="AC77" s="34">
        <f>V77+Z77+AB77</f>
        <v>1115.72</v>
      </c>
      <c r="AD77" s="34">
        <f>SUM(Y77:AB77)</f>
        <v>157.20165346144194</v>
      </c>
      <c r="AE77" s="19"/>
      <c r="AF77" s="36">
        <f>N77/O77</f>
        <v>2.4719101123595504</v>
      </c>
      <c r="AG77" s="37">
        <f>AI77/V77</f>
        <v>0</v>
      </c>
      <c r="AH77" s="38">
        <f>N77*V77/O77</f>
        <v>2757.9595505617976</v>
      </c>
      <c r="AI77" s="19">
        <v>0</v>
      </c>
      <c r="AJ77" s="19"/>
      <c r="AK77" s="19">
        <v>2700</v>
      </c>
      <c r="AL77" s="19">
        <v>0</v>
      </c>
      <c r="AO77" s="39">
        <f>AI77-AH77</f>
        <v>-2757.9595505617976</v>
      </c>
      <c r="CG77" s="43" t="s">
        <v>1102</v>
      </c>
      <c r="CH77" s="43" t="s">
        <v>1103</v>
      </c>
      <c r="CI77" s="43" t="s">
        <v>1104</v>
      </c>
      <c r="CJ77" s="43" t="s">
        <v>1105</v>
      </c>
      <c r="CK77" s="43" t="s">
        <v>301</v>
      </c>
      <c r="CL77" s="43" t="s">
        <v>1106</v>
      </c>
      <c r="CM77" s="43" t="s">
        <v>263</v>
      </c>
      <c r="CN77" s="43" t="s">
        <v>263</v>
      </c>
      <c r="CO77" s="43" t="s">
        <v>1107</v>
      </c>
      <c r="CP77" s="43" t="s">
        <v>1108</v>
      </c>
      <c r="CQ77" s="43" t="s">
        <v>1109</v>
      </c>
      <c r="CR77" s="43" t="s">
        <v>1110</v>
      </c>
      <c r="CS77" s="43" t="s">
        <v>1111</v>
      </c>
      <c r="CT77" s="44">
        <v>22000</v>
      </c>
      <c r="CU77" s="44">
        <v>8900</v>
      </c>
      <c r="CV77" s="44">
        <v>0</v>
      </c>
      <c r="CW77" s="43" t="s">
        <v>263</v>
      </c>
      <c r="CX77" s="43" t="s">
        <v>1112</v>
      </c>
      <c r="CY77" s="43" t="s">
        <v>270</v>
      </c>
      <c r="CZ77" s="43" t="s">
        <v>263</v>
      </c>
      <c r="DA77" s="43" t="s">
        <v>263</v>
      </c>
      <c r="DB77" s="43" t="s">
        <v>279</v>
      </c>
      <c r="DC77" s="43" t="s">
        <v>280</v>
      </c>
      <c r="DD77" s="43" t="s">
        <v>263</v>
      </c>
      <c r="DE77" s="43" t="s">
        <v>1113</v>
      </c>
      <c r="DF77" s="43" t="s">
        <v>274</v>
      </c>
      <c r="DG77" s="43" t="s">
        <v>274</v>
      </c>
      <c r="DH77" s="43" t="s">
        <v>263</v>
      </c>
      <c r="DI77" s="45">
        <v>0</v>
      </c>
      <c r="DJ77" s="43" t="s">
        <v>263</v>
      </c>
      <c r="DK77" s="43" t="s">
        <v>275</v>
      </c>
      <c r="DL77" s="43"/>
    </row>
    <row r="78" spans="1:148" ht="20.100000000000001" customHeight="1" x14ac:dyDescent="0.25">
      <c r="A78" s="29" t="s">
        <v>215</v>
      </c>
      <c r="B78" s="11" t="s">
        <v>216</v>
      </c>
      <c r="C78" s="12">
        <v>432.21</v>
      </c>
      <c r="D78" s="12">
        <f t="shared" si="61"/>
        <v>432.21</v>
      </c>
      <c r="E78" s="12">
        <v>432.21</v>
      </c>
      <c r="F78" s="12"/>
      <c r="G78" s="12">
        <v>299.08</v>
      </c>
      <c r="H78" s="12">
        <v>11.75</v>
      </c>
      <c r="I78" s="32">
        <f t="shared" si="62"/>
        <v>299.08</v>
      </c>
      <c r="J78" s="11"/>
      <c r="K78" s="11"/>
      <c r="P78" s="72">
        <v>299.08</v>
      </c>
      <c r="Q78" s="13">
        <f t="shared" si="63"/>
        <v>553.298</v>
      </c>
      <c r="R78" s="74">
        <f t="shared" si="64"/>
        <v>133.13</v>
      </c>
      <c r="S78" s="74">
        <f t="shared" si="65"/>
        <v>19.9695</v>
      </c>
      <c r="T78" s="74">
        <f t="shared" si="66"/>
        <v>1005.4775</v>
      </c>
      <c r="V78" s="12">
        <v>432.21</v>
      </c>
      <c r="W78" s="12">
        <f t="shared" si="67"/>
        <v>-124.47749999999996</v>
      </c>
      <c r="X78" s="76">
        <f t="shared" si="68"/>
        <v>-0.14129114642451754</v>
      </c>
      <c r="Y78" s="72">
        <v>299.08</v>
      </c>
      <c r="AI78" s="13">
        <v>881</v>
      </c>
      <c r="CG78" s="43" t="s">
        <v>1114</v>
      </c>
      <c r="CH78" s="43" t="s">
        <v>1115</v>
      </c>
      <c r="CI78" s="43" t="s">
        <v>1116</v>
      </c>
      <c r="CJ78" s="43" t="s">
        <v>216</v>
      </c>
      <c r="CK78" s="43" t="s">
        <v>301</v>
      </c>
      <c r="CL78" s="43" t="s">
        <v>996</v>
      </c>
      <c r="CM78" s="43" t="s">
        <v>934</v>
      </c>
      <c r="CN78" s="43" t="s">
        <v>263</v>
      </c>
      <c r="CO78" s="43" t="s">
        <v>935</v>
      </c>
      <c r="CP78" s="43" t="s">
        <v>936</v>
      </c>
      <c r="CQ78" s="43" t="s">
        <v>1117</v>
      </c>
      <c r="CR78" s="43" t="s">
        <v>1118</v>
      </c>
      <c r="CS78" s="43" t="s">
        <v>793</v>
      </c>
      <c r="CT78" s="44">
        <v>881</v>
      </c>
      <c r="CU78" s="44">
        <v>315.23</v>
      </c>
      <c r="CV78" s="44">
        <v>0</v>
      </c>
      <c r="CW78" s="43" t="s">
        <v>263</v>
      </c>
      <c r="CX78" s="43" t="s">
        <v>940</v>
      </c>
      <c r="CY78" s="43" t="s">
        <v>270</v>
      </c>
      <c r="CZ78" s="43" t="s">
        <v>263</v>
      </c>
      <c r="DA78" s="43" t="s">
        <v>263</v>
      </c>
      <c r="DB78" s="43" t="s">
        <v>279</v>
      </c>
      <c r="DC78" s="43" t="s">
        <v>263</v>
      </c>
      <c r="DD78" s="43" t="s">
        <v>263</v>
      </c>
      <c r="DE78" s="43" t="s">
        <v>1119</v>
      </c>
      <c r="DF78" s="43" t="s">
        <v>274</v>
      </c>
      <c r="DG78" s="43" t="s">
        <v>263</v>
      </c>
      <c r="DH78" s="43" t="s">
        <v>263</v>
      </c>
      <c r="DI78" s="45">
        <v>0</v>
      </c>
      <c r="DJ78" s="43" t="s">
        <v>263</v>
      </c>
      <c r="DK78" s="43" t="s">
        <v>275</v>
      </c>
      <c r="DL78" s="43" t="s">
        <v>1222</v>
      </c>
      <c r="DM78" s="46" t="s">
        <v>215</v>
      </c>
      <c r="DN78" s="47" t="s">
        <v>216</v>
      </c>
      <c r="DO78" s="47">
        <v>881</v>
      </c>
      <c r="DP78" s="47">
        <v>315</v>
      </c>
      <c r="DQ78" s="49">
        <f>DP78*DO79/DO78</f>
        <v>0</v>
      </c>
      <c r="DR78" s="47"/>
      <c r="DS78" s="49">
        <f>DT78/0.15</f>
        <v>0</v>
      </c>
      <c r="DT78" s="47"/>
      <c r="DU78" s="49">
        <f>DP78+DR78+DT78</f>
        <v>315</v>
      </c>
      <c r="DV78" s="49">
        <f>SUM(DQ78:DT78)</f>
        <v>0</v>
      </c>
      <c r="DW78" s="21">
        <v>432</v>
      </c>
      <c r="DX78" s="21">
        <f>DW78-D78</f>
        <v>-0.20999999999997954</v>
      </c>
      <c r="DY78" s="50">
        <f>DO78/DP78</f>
        <v>2.7968253968253967</v>
      </c>
      <c r="DZ78" s="50">
        <f>EB78/DW78</f>
        <v>2.0393518518518516</v>
      </c>
      <c r="EA78" s="51">
        <f>DO78*DW78/DP78</f>
        <v>1208.2285714285715</v>
      </c>
      <c r="EB78" s="21">
        <v>881</v>
      </c>
      <c r="EC78" s="21">
        <v>0</v>
      </c>
      <c r="ED78" s="21">
        <v>0</v>
      </c>
      <c r="EE78" s="52">
        <f>EB78-EA78</f>
        <v>-327.22857142857151</v>
      </c>
      <c r="EF78" s="47"/>
      <c r="EG78" s="47"/>
      <c r="EH78" s="47"/>
      <c r="EI78" s="47">
        <f>DT78/0.15</f>
        <v>0</v>
      </c>
      <c r="EJ78" s="47">
        <f>DP78-EI78</f>
        <v>315</v>
      </c>
      <c r="EK78" s="47">
        <f>DR78/EJ78</f>
        <v>0</v>
      </c>
      <c r="EL78" s="47">
        <v>2</v>
      </c>
      <c r="EM78" s="52">
        <f>EI78*1.15+EJ78*(1+EL78)</f>
        <v>945</v>
      </c>
      <c r="EN78" s="52">
        <f>EA78-EM78</f>
        <v>263.22857142857151</v>
      </c>
      <c r="EO78" s="53">
        <f>EN78/EA78</f>
        <v>0.21786322360953467</v>
      </c>
      <c r="EP78" s="47"/>
      <c r="EQ78" s="54">
        <f>DO78-EB78</f>
        <v>0</v>
      </c>
      <c r="ER78" s="52">
        <f>EE78+EQ78</f>
        <v>-327.22857142857151</v>
      </c>
    </row>
    <row r="79" spans="1:148" ht="20.100000000000001" customHeight="1" x14ac:dyDescent="0.25">
      <c r="A79" s="29" t="s">
        <v>88</v>
      </c>
      <c r="B79" s="11" t="s">
        <v>89</v>
      </c>
      <c r="C79" s="12">
        <v>266.79000000000002</v>
      </c>
      <c r="D79" s="12">
        <f t="shared" si="61"/>
        <v>266.79000000000002</v>
      </c>
      <c r="E79" s="12">
        <v>266.79000000000002</v>
      </c>
      <c r="F79" s="12"/>
      <c r="G79" s="12">
        <v>246.36</v>
      </c>
      <c r="H79" s="12">
        <v>6.75</v>
      </c>
      <c r="I79" s="32">
        <f t="shared" si="62"/>
        <v>246.36</v>
      </c>
      <c r="J79" s="11"/>
      <c r="K79" s="11"/>
      <c r="L79" s="31" t="s">
        <v>88</v>
      </c>
      <c r="M79" s="13" t="s">
        <v>89</v>
      </c>
      <c r="N79" s="33">
        <v>20000</v>
      </c>
      <c r="O79" s="33">
        <v>7000</v>
      </c>
      <c r="P79" s="73">
        <v>246.36</v>
      </c>
      <c r="Q79" s="13">
        <f t="shared" si="63"/>
        <v>455.76600000000002</v>
      </c>
      <c r="R79" s="74">
        <f t="shared" si="64"/>
        <v>20.430000000000007</v>
      </c>
      <c r="S79" s="74">
        <f t="shared" si="65"/>
        <v>3.0645000000000011</v>
      </c>
      <c r="T79" s="74">
        <f t="shared" si="66"/>
        <v>725.62049999999999</v>
      </c>
      <c r="V79" s="12">
        <v>266.79000000000002</v>
      </c>
      <c r="W79" s="12">
        <f t="shared" si="67"/>
        <v>172.37950000000001</v>
      </c>
      <c r="X79" s="76">
        <f t="shared" si="68"/>
        <v>0.19195935412026727</v>
      </c>
      <c r="Y79" s="73">
        <v>246.36</v>
      </c>
      <c r="Z79" s="14"/>
      <c r="AA79" s="34">
        <f>AB79/0.15</f>
        <v>0</v>
      </c>
      <c r="AB79" s="14"/>
      <c r="AC79" s="34">
        <f>V79+Z79+AB79</f>
        <v>266.79000000000002</v>
      </c>
      <c r="AD79" s="34">
        <f>SUM(Y79:AB79)</f>
        <v>246.36</v>
      </c>
      <c r="AE79" s="19"/>
      <c r="AF79" s="36">
        <f>N79/O79</f>
        <v>2.8571428571428572</v>
      </c>
      <c r="AG79" s="37">
        <f>AI79/V79</f>
        <v>3.3659432512462981</v>
      </c>
      <c r="AH79" s="38">
        <f>N79*V79/O79</f>
        <v>762.25714285714287</v>
      </c>
      <c r="AI79" s="19">
        <v>898</v>
      </c>
      <c r="AJ79" s="19"/>
      <c r="AK79" s="19">
        <v>0</v>
      </c>
      <c r="AL79" s="19">
        <v>100</v>
      </c>
      <c r="AO79" s="39">
        <f>AI79-AH79</f>
        <v>135.74285714285713</v>
      </c>
      <c r="CG79" s="43" t="s">
        <v>1120</v>
      </c>
      <c r="CH79" s="43" t="s">
        <v>1098</v>
      </c>
      <c r="CI79" s="43" t="s">
        <v>263</v>
      </c>
      <c r="CJ79" s="43" t="s">
        <v>1121</v>
      </c>
      <c r="CK79" s="43" t="s">
        <v>261</v>
      </c>
      <c r="CL79" s="43" t="s">
        <v>304</v>
      </c>
      <c r="CM79" s="43" t="s">
        <v>282</v>
      </c>
      <c r="CN79" s="43" t="s">
        <v>263</v>
      </c>
      <c r="CO79" s="43" t="s">
        <v>263</v>
      </c>
      <c r="CP79" s="43" t="s">
        <v>1122</v>
      </c>
      <c r="CQ79" s="43" t="s">
        <v>378</v>
      </c>
      <c r="CR79" s="43" t="s">
        <v>1123</v>
      </c>
      <c r="CS79" s="43" t="s">
        <v>1124</v>
      </c>
      <c r="CT79" s="44">
        <v>20000</v>
      </c>
      <c r="CU79" s="44">
        <v>15000</v>
      </c>
      <c r="CV79" s="44">
        <v>0</v>
      </c>
      <c r="CW79" s="43" t="s">
        <v>263</v>
      </c>
      <c r="CX79" s="43" t="s">
        <v>1125</v>
      </c>
      <c r="CY79" s="43" t="s">
        <v>290</v>
      </c>
      <c r="CZ79" s="43" t="s">
        <v>263</v>
      </c>
      <c r="DA79" s="43" t="s">
        <v>263</v>
      </c>
      <c r="DB79" s="43" t="s">
        <v>263</v>
      </c>
      <c r="DC79" s="43" t="s">
        <v>263</v>
      </c>
      <c r="DD79" s="43" t="s">
        <v>263</v>
      </c>
      <c r="DE79" s="43" t="s">
        <v>1126</v>
      </c>
      <c r="DF79" s="43" t="s">
        <v>263</v>
      </c>
      <c r="DG79" s="43" t="s">
        <v>263</v>
      </c>
      <c r="DH79" s="43" t="s">
        <v>274</v>
      </c>
      <c r="DI79" s="45">
        <v>0</v>
      </c>
      <c r="DJ79" s="43" t="s">
        <v>263</v>
      </c>
      <c r="DK79" s="43" t="s">
        <v>293</v>
      </c>
      <c r="DL79" s="43"/>
    </row>
    <row r="80" spans="1:148" ht="20.100000000000001" customHeight="1" x14ac:dyDescent="0.25">
      <c r="A80" s="29" t="s">
        <v>90</v>
      </c>
      <c r="B80" s="11" t="s">
        <v>91</v>
      </c>
      <c r="C80" s="12">
        <v>1174.28</v>
      </c>
      <c r="D80" s="12">
        <f t="shared" si="61"/>
        <v>1174.28</v>
      </c>
      <c r="E80" s="12">
        <v>1174.28</v>
      </c>
      <c r="F80" s="12"/>
      <c r="G80" s="12">
        <v>740.61</v>
      </c>
      <c r="H80" s="12">
        <v>19.5</v>
      </c>
      <c r="I80" s="32">
        <f t="shared" si="62"/>
        <v>740.61</v>
      </c>
      <c r="J80" s="11"/>
      <c r="K80" s="11"/>
      <c r="L80" s="31" t="s">
        <v>90</v>
      </c>
      <c r="M80" s="13" t="s">
        <v>91</v>
      </c>
      <c r="N80" s="33">
        <v>3195</v>
      </c>
      <c r="O80" s="33">
        <v>1120</v>
      </c>
      <c r="P80" s="73">
        <v>740.61</v>
      </c>
      <c r="Q80" s="13">
        <f t="shared" si="63"/>
        <v>1370.1285</v>
      </c>
      <c r="R80" s="74">
        <f t="shared" si="64"/>
        <v>433.66999999999996</v>
      </c>
      <c r="S80" s="74">
        <f t="shared" si="65"/>
        <v>65.050499999999985</v>
      </c>
      <c r="T80" s="74">
        <f t="shared" si="66"/>
        <v>2609.4589999999998</v>
      </c>
      <c r="V80" s="12">
        <v>1174.28</v>
      </c>
      <c r="W80" s="12">
        <f t="shared" si="67"/>
        <v>585.54100000000017</v>
      </c>
      <c r="X80" s="76">
        <f t="shared" si="68"/>
        <v>0.18326791862284825</v>
      </c>
      <c r="Y80" s="73">
        <v>740.61</v>
      </c>
      <c r="Z80" s="14"/>
      <c r="AA80" s="34">
        <f>AB80/0.15</f>
        <v>0</v>
      </c>
      <c r="AB80" s="14"/>
      <c r="AC80" s="34">
        <f>V80+Z80+AB80</f>
        <v>1174.28</v>
      </c>
      <c r="AD80" s="34">
        <f>SUM(Y80:AB80)</f>
        <v>740.61</v>
      </c>
      <c r="AE80" s="19"/>
      <c r="AF80" s="36">
        <f>N80/O80</f>
        <v>2.8526785714285716</v>
      </c>
      <c r="AG80" s="37">
        <f>AI80/V80</f>
        <v>2.7208161596893414</v>
      </c>
      <c r="AH80" s="38">
        <f>N80*V80/O80</f>
        <v>3349.843392857143</v>
      </c>
      <c r="AI80" s="19">
        <v>3195</v>
      </c>
      <c r="AJ80" s="19"/>
      <c r="AK80" s="19">
        <v>0</v>
      </c>
      <c r="AL80" s="19">
        <v>0</v>
      </c>
      <c r="AO80" s="39">
        <f>AI80-AH80</f>
        <v>-154.84339285714304</v>
      </c>
      <c r="CG80" s="43" t="s">
        <v>1127</v>
      </c>
      <c r="CH80" s="43" t="s">
        <v>1128</v>
      </c>
      <c r="CI80" s="43" t="s">
        <v>1129</v>
      </c>
      <c r="CJ80" s="43" t="s">
        <v>1130</v>
      </c>
      <c r="CK80" s="43" t="s">
        <v>373</v>
      </c>
      <c r="CL80" s="43" t="s">
        <v>1131</v>
      </c>
      <c r="CM80" s="43" t="s">
        <v>369</v>
      </c>
      <c r="CN80" s="43" t="s">
        <v>1132</v>
      </c>
      <c r="CO80" s="43" t="s">
        <v>1133</v>
      </c>
      <c r="CP80" s="43" t="s">
        <v>370</v>
      </c>
      <c r="CQ80" s="43" t="s">
        <v>1134</v>
      </c>
      <c r="CR80" s="43" t="s">
        <v>1135</v>
      </c>
      <c r="CS80" s="43" t="s">
        <v>407</v>
      </c>
      <c r="CT80" s="44">
        <v>3195</v>
      </c>
      <c r="CU80" s="44">
        <v>1120</v>
      </c>
      <c r="CV80" s="44">
        <v>0</v>
      </c>
      <c r="CW80" s="43" t="s">
        <v>263</v>
      </c>
      <c r="CX80" s="43" t="s">
        <v>1136</v>
      </c>
      <c r="CY80" s="43" t="s">
        <v>298</v>
      </c>
      <c r="CZ80" s="43" t="s">
        <v>849</v>
      </c>
      <c r="DA80" s="43" t="s">
        <v>263</v>
      </c>
      <c r="DB80" s="43" t="s">
        <v>263</v>
      </c>
      <c r="DC80" s="43" t="s">
        <v>263</v>
      </c>
      <c r="DD80" s="43" t="s">
        <v>263</v>
      </c>
      <c r="DE80" s="43" t="s">
        <v>1137</v>
      </c>
      <c r="DF80" s="43" t="s">
        <v>274</v>
      </c>
      <c r="DG80" s="43" t="s">
        <v>263</v>
      </c>
      <c r="DH80" s="43" t="s">
        <v>263</v>
      </c>
      <c r="DI80" s="45">
        <v>0</v>
      </c>
      <c r="DJ80" s="43" t="s">
        <v>263</v>
      </c>
      <c r="DK80" s="43" t="s">
        <v>281</v>
      </c>
      <c r="DL80" s="43"/>
    </row>
    <row r="81" spans="1:148" ht="20.100000000000001" customHeight="1" x14ac:dyDescent="0.25">
      <c r="A81" s="29" t="s">
        <v>92</v>
      </c>
      <c r="B81" s="11" t="s">
        <v>93</v>
      </c>
      <c r="C81" s="12">
        <v>3471.35</v>
      </c>
      <c r="D81" s="12">
        <f t="shared" si="61"/>
        <v>3471.35</v>
      </c>
      <c r="E81" s="12">
        <v>3471.35</v>
      </c>
      <c r="F81" s="12"/>
      <c r="G81" s="12">
        <v>780.47</v>
      </c>
      <c r="H81" s="12">
        <v>30</v>
      </c>
      <c r="I81" s="32">
        <f t="shared" si="62"/>
        <v>780.47</v>
      </c>
      <c r="J81" s="11"/>
      <c r="K81" s="11"/>
      <c r="L81" s="31" t="s">
        <v>92</v>
      </c>
      <c r="M81" s="13" t="s">
        <v>93</v>
      </c>
      <c r="N81" s="33">
        <v>6307</v>
      </c>
      <c r="O81" s="33">
        <v>3520</v>
      </c>
      <c r="P81" s="73">
        <v>780.47</v>
      </c>
      <c r="Q81" s="13">
        <f t="shared" si="63"/>
        <v>1443.8695</v>
      </c>
      <c r="R81" s="74">
        <f t="shared" si="64"/>
        <v>2690.88</v>
      </c>
      <c r="S81" s="74">
        <f t="shared" si="65"/>
        <v>403.63200000000001</v>
      </c>
      <c r="T81" s="74">
        <f t="shared" si="66"/>
        <v>5318.8514999999998</v>
      </c>
      <c r="V81" s="12">
        <v>3471.35</v>
      </c>
      <c r="W81" s="12">
        <f t="shared" si="67"/>
        <v>988.14850000000024</v>
      </c>
      <c r="X81" s="76">
        <f t="shared" si="68"/>
        <v>0.156674885048359</v>
      </c>
      <c r="Y81" s="73">
        <v>780.47</v>
      </c>
      <c r="Z81" s="14"/>
      <c r="AA81" s="34">
        <f>AB81/0.15</f>
        <v>0</v>
      </c>
      <c r="AB81" s="14"/>
      <c r="AC81" s="34">
        <f>V81+Z81+AB81</f>
        <v>3471.35</v>
      </c>
      <c r="AD81" s="34">
        <f>SUM(Y81:AB81)</f>
        <v>780.47</v>
      </c>
      <c r="AE81" s="19"/>
      <c r="AF81" s="36">
        <f>N81/O81</f>
        <v>1.7917613636363636</v>
      </c>
      <c r="AG81" s="37">
        <f>AI81/V81</f>
        <v>1.8168723983464647</v>
      </c>
      <c r="AH81" s="38">
        <f>N81*V81/O81</f>
        <v>6219.8308096590908</v>
      </c>
      <c r="AI81" s="19">
        <v>6307</v>
      </c>
      <c r="AJ81" s="19"/>
      <c r="AK81" s="19">
        <v>0</v>
      </c>
      <c r="AL81" s="19">
        <v>100</v>
      </c>
      <c r="AO81" s="63">
        <f>AI81-AH81</f>
        <v>87.169190340909154</v>
      </c>
      <c r="CG81" s="43" t="s">
        <v>1138</v>
      </c>
      <c r="CH81" s="43" t="s">
        <v>1139</v>
      </c>
      <c r="CI81" s="43" t="s">
        <v>1140</v>
      </c>
      <c r="CJ81" s="43" t="s">
        <v>1141</v>
      </c>
      <c r="CK81" s="43" t="s">
        <v>373</v>
      </c>
      <c r="CL81" s="43" t="s">
        <v>1131</v>
      </c>
      <c r="CM81" s="43" t="s">
        <v>369</v>
      </c>
      <c r="CN81" s="43" t="s">
        <v>1132</v>
      </c>
      <c r="CO81" s="43" t="s">
        <v>1133</v>
      </c>
      <c r="CP81" s="43" t="s">
        <v>370</v>
      </c>
      <c r="CQ81" s="43" t="s">
        <v>1142</v>
      </c>
      <c r="CR81" s="43" t="s">
        <v>1143</v>
      </c>
      <c r="CS81" s="43" t="s">
        <v>407</v>
      </c>
      <c r="CT81" s="44">
        <v>6307</v>
      </c>
      <c r="CU81" s="44">
        <v>3519.64</v>
      </c>
      <c r="CV81" s="44">
        <v>0</v>
      </c>
      <c r="CW81" s="43" t="s">
        <v>263</v>
      </c>
      <c r="CX81" s="43" t="s">
        <v>1144</v>
      </c>
      <c r="CY81" s="43" t="s">
        <v>270</v>
      </c>
      <c r="CZ81" s="43" t="s">
        <v>773</v>
      </c>
      <c r="DA81" s="43" t="s">
        <v>263</v>
      </c>
      <c r="DB81" s="43" t="s">
        <v>286</v>
      </c>
      <c r="DC81" s="43" t="s">
        <v>272</v>
      </c>
      <c r="DD81" s="43" t="s">
        <v>263</v>
      </c>
      <c r="DE81" s="43" t="s">
        <v>1145</v>
      </c>
      <c r="DF81" s="43" t="s">
        <v>274</v>
      </c>
      <c r="DG81" s="43" t="s">
        <v>263</v>
      </c>
      <c r="DH81" s="43" t="s">
        <v>263</v>
      </c>
      <c r="DI81" s="45">
        <v>0</v>
      </c>
      <c r="DJ81" s="43" t="s">
        <v>263</v>
      </c>
      <c r="DK81" s="43" t="s">
        <v>281</v>
      </c>
      <c r="DL81" s="43"/>
    </row>
    <row r="82" spans="1:148" ht="20.100000000000001" customHeight="1" x14ac:dyDescent="0.25">
      <c r="A82" s="29" t="s">
        <v>94</v>
      </c>
      <c r="B82" s="11" t="s">
        <v>95</v>
      </c>
      <c r="C82" s="12">
        <v>7970.75</v>
      </c>
      <c r="D82" s="12">
        <f t="shared" si="61"/>
        <v>7970.75</v>
      </c>
      <c r="E82" s="12">
        <v>7970.75</v>
      </c>
      <c r="F82" s="12"/>
      <c r="G82" s="12">
        <v>5646.41</v>
      </c>
      <c r="H82" s="12">
        <v>193</v>
      </c>
      <c r="I82" s="32">
        <f t="shared" si="62"/>
        <v>5646.41</v>
      </c>
      <c r="J82" s="11"/>
      <c r="K82" s="11"/>
      <c r="L82" s="31" t="s">
        <v>94</v>
      </c>
      <c r="M82" s="13" t="s">
        <v>95</v>
      </c>
      <c r="N82" s="33">
        <v>26547</v>
      </c>
      <c r="O82" s="33">
        <v>8500</v>
      </c>
      <c r="P82" s="73">
        <v>5646.41</v>
      </c>
      <c r="Q82" s="13">
        <f t="shared" si="63"/>
        <v>10445.8585</v>
      </c>
      <c r="R82" s="74">
        <f t="shared" si="64"/>
        <v>2324.34</v>
      </c>
      <c r="S82" s="74">
        <f t="shared" si="65"/>
        <v>348.65100000000001</v>
      </c>
      <c r="T82" s="74">
        <f t="shared" si="66"/>
        <v>18765.259500000004</v>
      </c>
      <c r="V82" s="12">
        <v>7970.75</v>
      </c>
      <c r="W82" s="12">
        <f t="shared" si="67"/>
        <v>7781.7404999999962</v>
      </c>
      <c r="X82" s="76">
        <f t="shared" si="68"/>
        <v>0.29313069273364206</v>
      </c>
      <c r="Y82" s="73">
        <v>5646.41</v>
      </c>
      <c r="Z82" s="14"/>
      <c r="AA82" s="34">
        <f>AB82/0.15</f>
        <v>0</v>
      </c>
      <c r="AB82" s="14"/>
      <c r="AC82" s="34">
        <f>V82+Z82+AB82</f>
        <v>7970.75</v>
      </c>
      <c r="AD82" s="34">
        <f>SUM(Y82:AB82)</f>
        <v>5646.41</v>
      </c>
      <c r="AE82" s="19"/>
      <c r="AF82" s="36">
        <f>N82/O82</f>
        <v>3.1231764705882354</v>
      </c>
      <c r="AG82" s="37">
        <f>AI82/V82</f>
        <v>3.3305523319637422</v>
      </c>
      <c r="AH82" s="38">
        <f>N82*V82/O82</f>
        <v>24894.058852941176</v>
      </c>
      <c r="AI82" s="19">
        <v>26547</v>
      </c>
      <c r="AJ82" s="19"/>
      <c r="AK82" s="19">
        <v>0</v>
      </c>
      <c r="AL82" s="19">
        <v>1700</v>
      </c>
      <c r="AO82" s="39">
        <f>AI82-AH82</f>
        <v>1652.9411470588238</v>
      </c>
      <c r="CG82" s="43" t="s">
        <v>1146</v>
      </c>
      <c r="CH82" s="43" t="s">
        <v>1147</v>
      </c>
      <c r="CI82" s="43" t="s">
        <v>1140</v>
      </c>
      <c r="CJ82" s="43" t="s">
        <v>1148</v>
      </c>
      <c r="CK82" s="43" t="s">
        <v>301</v>
      </c>
      <c r="CL82" s="43" t="s">
        <v>1131</v>
      </c>
      <c r="CM82" s="43" t="s">
        <v>369</v>
      </c>
      <c r="CN82" s="43" t="s">
        <v>1132</v>
      </c>
      <c r="CO82" s="43" t="s">
        <v>1133</v>
      </c>
      <c r="CP82" s="43" t="s">
        <v>370</v>
      </c>
      <c r="CQ82" s="43" t="s">
        <v>300</v>
      </c>
      <c r="CR82" s="43" t="s">
        <v>1149</v>
      </c>
      <c r="CS82" s="43" t="s">
        <v>1150</v>
      </c>
      <c r="CT82" s="44">
        <v>26547</v>
      </c>
      <c r="CU82" s="44">
        <v>9417</v>
      </c>
      <c r="CV82" s="44">
        <v>0</v>
      </c>
      <c r="CW82" s="43" t="s">
        <v>263</v>
      </c>
      <c r="CX82" s="43" t="s">
        <v>1151</v>
      </c>
      <c r="CY82" s="43" t="s">
        <v>270</v>
      </c>
      <c r="CZ82" s="43" t="s">
        <v>263</v>
      </c>
      <c r="DA82" s="43" t="s">
        <v>263</v>
      </c>
      <c r="DB82" s="43" t="s">
        <v>279</v>
      </c>
      <c r="DC82" s="43" t="s">
        <v>280</v>
      </c>
      <c r="DD82" s="43" t="s">
        <v>704</v>
      </c>
      <c r="DE82" s="43" t="s">
        <v>1152</v>
      </c>
      <c r="DF82" s="43" t="s">
        <v>274</v>
      </c>
      <c r="DG82" s="43" t="s">
        <v>263</v>
      </c>
      <c r="DH82" s="43" t="s">
        <v>263</v>
      </c>
      <c r="DI82" s="45">
        <v>0</v>
      </c>
      <c r="DJ82" s="43" t="s">
        <v>263</v>
      </c>
      <c r="DK82" s="43" t="s">
        <v>281</v>
      </c>
      <c r="DL82" s="43"/>
    </row>
    <row r="83" spans="1:148" ht="20.100000000000001" customHeight="1" x14ac:dyDescent="0.25">
      <c r="A83" s="29" t="s">
        <v>217</v>
      </c>
      <c r="B83" s="11" t="s">
        <v>218</v>
      </c>
      <c r="C83" s="12">
        <v>159.69999999999999</v>
      </c>
      <c r="D83" s="12">
        <f t="shared" si="61"/>
        <v>159.69999999999999</v>
      </c>
      <c r="E83" s="12">
        <v>159.69999999999999</v>
      </c>
      <c r="F83" s="12"/>
      <c r="G83" s="12">
        <v>100.94</v>
      </c>
      <c r="H83" s="12">
        <v>4.25</v>
      </c>
      <c r="I83" s="32">
        <f t="shared" si="62"/>
        <v>100.94</v>
      </c>
      <c r="J83" s="11"/>
      <c r="K83" s="11"/>
      <c r="P83" s="72">
        <v>100.94</v>
      </c>
      <c r="Q83" s="13">
        <f t="shared" si="63"/>
        <v>186.739</v>
      </c>
      <c r="R83" s="74">
        <f t="shared" si="64"/>
        <v>58.759999999999991</v>
      </c>
      <c r="S83" s="74">
        <f t="shared" si="65"/>
        <v>8.8139999999999983</v>
      </c>
      <c r="T83" s="74">
        <f t="shared" si="66"/>
        <v>355.25299999999999</v>
      </c>
      <c r="V83" s="12">
        <v>159.69999999999999</v>
      </c>
      <c r="W83" s="12">
        <f t="shared" si="67"/>
        <v>526.74700000000007</v>
      </c>
      <c r="X83" s="76">
        <f t="shared" si="68"/>
        <v>0.5972188208616781</v>
      </c>
      <c r="Y83" s="72">
        <v>100.94</v>
      </c>
      <c r="AI83" s="13">
        <v>882</v>
      </c>
      <c r="CG83" s="43" t="s">
        <v>1153</v>
      </c>
      <c r="CH83" s="43" t="s">
        <v>1115</v>
      </c>
      <c r="CI83" s="43" t="s">
        <v>1154</v>
      </c>
      <c r="CJ83" s="43" t="s">
        <v>218</v>
      </c>
      <c r="CK83" s="43" t="s">
        <v>301</v>
      </c>
      <c r="CL83" s="43" t="s">
        <v>933</v>
      </c>
      <c r="CM83" s="43" t="s">
        <v>263</v>
      </c>
      <c r="CN83" s="43" t="s">
        <v>263</v>
      </c>
      <c r="CO83" s="43" t="s">
        <v>263</v>
      </c>
      <c r="CP83" s="43" t="s">
        <v>936</v>
      </c>
      <c r="CQ83" s="43" t="s">
        <v>1155</v>
      </c>
      <c r="CR83" s="43" t="s">
        <v>1156</v>
      </c>
      <c r="CS83" s="43" t="s">
        <v>407</v>
      </c>
      <c r="CT83" s="44">
        <v>882</v>
      </c>
      <c r="CU83" s="44">
        <v>0</v>
      </c>
      <c r="CV83" s="44">
        <v>0</v>
      </c>
      <c r="CW83" s="43" t="s">
        <v>263</v>
      </c>
      <c r="CX83" s="43" t="s">
        <v>1157</v>
      </c>
      <c r="CY83" s="43" t="s">
        <v>270</v>
      </c>
      <c r="CZ83" s="43" t="s">
        <v>263</v>
      </c>
      <c r="DA83" s="43" t="s">
        <v>263</v>
      </c>
      <c r="DB83" s="43" t="s">
        <v>279</v>
      </c>
      <c r="DC83" s="43" t="s">
        <v>280</v>
      </c>
      <c r="DD83" s="43" t="s">
        <v>263</v>
      </c>
      <c r="DE83" s="43" t="s">
        <v>263</v>
      </c>
      <c r="DF83" s="43" t="s">
        <v>274</v>
      </c>
      <c r="DG83" s="43" t="s">
        <v>263</v>
      </c>
      <c r="DH83" s="43" t="s">
        <v>263</v>
      </c>
      <c r="DI83" s="45">
        <v>0</v>
      </c>
      <c r="DJ83" s="43" t="s">
        <v>263</v>
      </c>
      <c r="DK83" s="43" t="s">
        <v>275</v>
      </c>
      <c r="DL83" s="43" t="s">
        <v>1222</v>
      </c>
      <c r="DM83" s="46" t="s">
        <v>217</v>
      </c>
      <c r="DN83" s="47" t="s">
        <v>218</v>
      </c>
      <c r="DO83" s="47">
        <v>882</v>
      </c>
      <c r="DP83" s="47">
        <v>343</v>
      </c>
      <c r="DQ83" s="49">
        <f>DP83*DO84/DO83</f>
        <v>0</v>
      </c>
      <c r="DR83" s="47"/>
      <c r="DS83" s="49">
        <f>DT83/0.15</f>
        <v>0</v>
      </c>
      <c r="DT83" s="47"/>
      <c r="DU83" s="49">
        <f>DP83+DR83+DT83</f>
        <v>343</v>
      </c>
      <c r="DV83" s="49">
        <f>SUM(DQ83:DT83)</f>
        <v>0</v>
      </c>
      <c r="DW83" s="21">
        <v>160</v>
      </c>
      <c r="DX83" s="21">
        <f>DW83-D83</f>
        <v>0.30000000000001137</v>
      </c>
      <c r="DY83" s="50">
        <f>DO83/DP83</f>
        <v>2.5714285714285716</v>
      </c>
      <c r="DZ83" s="50">
        <f>EB83/DW83</f>
        <v>5.5125000000000002</v>
      </c>
      <c r="EA83" s="51">
        <f>DO83*DW83/DP83</f>
        <v>411.42857142857144</v>
      </c>
      <c r="EB83" s="21">
        <v>882</v>
      </c>
      <c r="EC83" s="21">
        <v>0</v>
      </c>
      <c r="ED83" s="21">
        <v>500</v>
      </c>
      <c r="EE83" s="54">
        <f>EB83-EA83</f>
        <v>470.57142857142856</v>
      </c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54">
        <f>DO83-EB83</f>
        <v>0</v>
      </c>
      <c r="ER83" s="52">
        <f>EE83+EQ83</f>
        <v>470.57142857142856</v>
      </c>
    </row>
    <row r="84" spans="1:148" ht="20.100000000000001" customHeight="1" x14ac:dyDescent="0.25">
      <c r="A84" s="29" t="s">
        <v>96</v>
      </c>
      <c r="B84" s="11" t="s">
        <v>97</v>
      </c>
      <c r="C84" s="12">
        <v>12606.54</v>
      </c>
      <c r="D84" s="12">
        <f t="shared" si="61"/>
        <v>10080.540000000001</v>
      </c>
      <c r="E84" s="12">
        <v>10080.540000000001</v>
      </c>
      <c r="F84" s="12">
        <v>2526</v>
      </c>
      <c r="G84" s="12">
        <v>1843.91</v>
      </c>
      <c r="H84" s="12">
        <v>51.5</v>
      </c>
      <c r="I84" s="32">
        <f t="shared" si="62"/>
        <v>1474.4417192504843</v>
      </c>
      <c r="J84" s="11"/>
      <c r="K84" s="11"/>
      <c r="L84" s="31" t="s">
        <v>96</v>
      </c>
      <c r="M84" s="13" t="s">
        <v>97</v>
      </c>
      <c r="N84" s="33">
        <v>20500</v>
      </c>
      <c r="O84" s="66">
        <v>12600</v>
      </c>
      <c r="P84" s="73">
        <v>1843.91</v>
      </c>
      <c r="Q84" s="13">
        <f t="shared" si="63"/>
        <v>3411.2335000000003</v>
      </c>
      <c r="R84" s="74">
        <f t="shared" si="64"/>
        <v>10762.630000000001</v>
      </c>
      <c r="S84" s="74">
        <f t="shared" si="65"/>
        <v>1614.3945000000001</v>
      </c>
      <c r="T84" s="74">
        <f t="shared" si="66"/>
        <v>17632.168000000001</v>
      </c>
      <c r="V84" s="12">
        <v>12606.54</v>
      </c>
      <c r="W84" s="12">
        <f t="shared" si="67"/>
        <v>-17632.168000000001</v>
      </c>
      <c r="X84" s="76" t="e">
        <f t="shared" si="68"/>
        <v>#DIV/0!</v>
      </c>
      <c r="Y84" s="73">
        <v>1474.4417192504843</v>
      </c>
      <c r="Z84" s="14"/>
      <c r="AA84" s="34">
        <f>AB84/0.15</f>
        <v>0</v>
      </c>
      <c r="AB84" s="14"/>
      <c r="AC84" s="34">
        <f>V84+Z84+AB84</f>
        <v>12606.54</v>
      </c>
      <c r="AD84" s="34">
        <f>SUM(Y84:AB84)</f>
        <v>1474.4417192504843</v>
      </c>
      <c r="AE84" s="19"/>
      <c r="AF84" s="36">
        <f>N84/O84</f>
        <v>1.626984126984127</v>
      </c>
      <c r="AG84" s="37">
        <f>AI84/V84</f>
        <v>0</v>
      </c>
      <c r="AH84" s="38">
        <f>N84*V84/O84</f>
        <v>20510.640476190478</v>
      </c>
      <c r="AI84" s="19">
        <v>0</v>
      </c>
      <c r="AJ84" s="19"/>
      <c r="AK84" s="19">
        <v>16400</v>
      </c>
      <c r="AL84" s="19">
        <v>0</v>
      </c>
      <c r="AO84" s="39">
        <f>AI84-AH84</f>
        <v>-20510.640476190478</v>
      </c>
      <c r="CG84" s="43" t="s">
        <v>1158</v>
      </c>
      <c r="CH84" s="43" t="s">
        <v>1159</v>
      </c>
      <c r="CI84" s="43" t="s">
        <v>1160</v>
      </c>
      <c r="CJ84" s="43" t="s">
        <v>1161</v>
      </c>
      <c r="CK84" s="43" t="s">
        <v>373</v>
      </c>
      <c r="CL84" s="43" t="s">
        <v>304</v>
      </c>
      <c r="CM84" s="43" t="s">
        <v>1162</v>
      </c>
      <c r="CN84" s="43" t="s">
        <v>1163</v>
      </c>
      <c r="CO84" s="43" t="s">
        <v>1164</v>
      </c>
      <c r="CP84" s="43" t="s">
        <v>335</v>
      </c>
      <c r="CQ84" s="43" t="s">
        <v>1165</v>
      </c>
      <c r="CR84" s="43" t="s">
        <v>665</v>
      </c>
      <c r="CS84" s="43" t="s">
        <v>407</v>
      </c>
      <c r="CT84" s="44">
        <v>2914</v>
      </c>
      <c r="CU84" s="44">
        <v>837.26</v>
      </c>
      <c r="CV84" s="44">
        <v>0</v>
      </c>
      <c r="CW84" s="43" t="s">
        <v>263</v>
      </c>
      <c r="CX84" s="43" t="s">
        <v>1166</v>
      </c>
      <c r="CY84" s="43" t="s">
        <v>290</v>
      </c>
      <c r="CZ84" s="43" t="s">
        <v>773</v>
      </c>
      <c r="DA84" s="43" t="s">
        <v>263</v>
      </c>
      <c r="DB84" s="43" t="s">
        <v>286</v>
      </c>
      <c r="DC84" s="43" t="s">
        <v>704</v>
      </c>
      <c r="DD84" s="43" t="s">
        <v>263</v>
      </c>
      <c r="DE84" s="43" t="s">
        <v>1167</v>
      </c>
      <c r="DF84" s="43" t="s">
        <v>274</v>
      </c>
      <c r="DG84" s="43" t="s">
        <v>263</v>
      </c>
      <c r="DH84" s="43" t="s">
        <v>263</v>
      </c>
      <c r="DI84" s="45">
        <v>0</v>
      </c>
      <c r="DJ84" s="43" t="s">
        <v>263</v>
      </c>
      <c r="DK84" s="43" t="s">
        <v>296</v>
      </c>
      <c r="DL84" s="43"/>
    </row>
    <row r="85" spans="1:148" ht="20.100000000000001" customHeight="1" x14ac:dyDescent="0.25">
      <c r="A85" s="29" t="s">
        <v>98</v>
      </c>
      <c r="B85" s="11" t="s">
        <v>99</v>
      </c>
      <c r="C85" s="12">
        <v>1421.51</v>
      </c>
      <c r="D85" s="12">
        <f t="shared" si="61"/>
        <v>0</v>
      </c>
      <c r="E85" s="12"/>
      <c r="F85" s="12">
        <v>1421.51</v>
      </c>
      <c r="G85" s="12">
        <v>668.7</v>
      </c>
      <c r="H85" s="12">
        <v>23.75</v>
      </c>
      <c r="I85" s="11"/>
      <c r="J85" s="11"/>
      <c r="K85" s="11"/>
      <c r="L85" s="31" t="s">
        <v>98</v>
      </c>
      <c r="M85" s="13" t="s">
        <v>99</v>
      </c>
      <c r="N85" s="33">
        <v>7500</v>
      </c>
      <c r="O85" s="33">
        <v>2900</v>
      </c>
      <c r="P85" s="73">
        <v>668.7</v>
      </c>
      <c r="Q85" s="13">
        <f t="shared" si="63"/>
        <v>1237.0950000000003</v>
      </c>
      <c r="R85" s="74">
        <f t="shared" si="64"/>
        <v>752.81</v>
      </c>
      <c r="S85" s="74">
        <f t="shared" si="65"/>
        <v>112.92149999999999</v>
      </c>
      <c r="T85" s="74">
        <f t="shared" si="66"/>
        <v>2771.5265000000004</v>
      </c>
      <c r="V85" s="12">
        <v>1421.51</v>
      </c>
      <c r="W85" s="12">
        <f t="shared" si="67"/>
        <v>-2771.5265000000004</v>
      </c>
      <c r="X85" s="76" t="e">
        <f t="shared" si="68"/>
        <v>#DIV/0!</v>
      </c>
      <c r="Y85" s="73"/>
      <c r="Z85" s="14"/>
      <c r="AA85" s="34">
        <f>AB85/0.15</f>
        <v>0</v>
      </c>
      <c r="AB85" s="14"/>
      <c r="AC85" s="34">
        <f>V85+Z85+AB85</f>
        <v>1421.51</v>
      </c>
      <c r="AD85" s="34">
        <f>SUM(Y85:AB85)</f>
        <v>0</v>
      </c>
      <c r="AE85" s="19"/>
      <c r="AF85" s="36">
        <f>N85/O85</f>
        <v>2.5862068965517242</v>
      </c>
      <c r="AG85" s="37">
        <f>AI85/V85</f>
        <v>0</v>
      </c>
      <c r="AH85" s="38">
        <f>N85*V85/O85</f>
        <v>3676.3189655172414</v>
      </c>
      <c r="AI85" s="19">
        <v>0</v>
      </c>
      <c r="AJ85" s="19"/>
      <c r="AK85" s="19">
        <v>0</v>
      </c>
      <c r="AL85" s="19">
        <v>0</v>
      </c>
      <c r="AO85" s="39">
        <f>AI85-AH85</f>
        <v>-3676.3189655172414</v>
      </c>
      <c r="CG85" s="43" t="s">
        <v>1168</v>
      </c>
      <c r="CH85" s="43" t="s">
        <v>1169</v>
      </c>
      <c r="CI85" s="43" t="s">
        <v>263</v>
      </c>
      <c r="CJ85" s="43" t="s">
        <v>99</v>
      </c>
      <c r="CK85" s="43" t="s">
        <v>261</v>
      </c>
      <c r="CL85" s="43" t="s">
        <v>1170</v>
      </c>
      <c r="CM85" s="43" t="s">
        <v>263</v>
      </c>
      <c r="CN85" s="43" t="s">
        <v>263</v>
      </c>
      <c r="CO85" s="43" t="s">
        <v>306</v>
      </c>
      <c r="CP85" s="43" t="s">
        <v>307</v>
      </c>
      <c r="CQ85" s="43" t="s">
        <v>1171</v>
      </c>
      <c r="CR85" s="43" t="s">
        <v>1172</v>
      </c>
      <c r="CS85" s="43" t="s">
        <v>1173</v>
      </c>
      <c r="CT85" s="44">
        <v>7500</v>
      </c>
      <c r="CU85" s="44">
        <v>2900</v>
      </c>
      <c r="CV85" s="44">
        <v>0</v>
      </c>
      <c r="CW85" s="43" t="s">
        <v>263</v>
      </c>
      <c r="CX85" s="43" t="s">
        <v>1174</v>
      </c>
      <c r="CY85" s="43" t="s">
        <v>270</v>
      </c>
      <c r="CZ85" s="43" t="s">
        <v>263</v>
      </c>
      <c r="DA85" s="43" t="s">
        <v>263</v>
      </c>
      <c r="DB85" s="43" t="s">
        <v>286</v>
      </c>
      <c r="DC85" s="43" t="s">
        <v>272</v>
      </c>
      <c r="DD85" s="43" t="s">
        <v>263</v>
      </c>
      <c r="DE85" s="43" t="s">
        <v>1175</v>
      </c>
      <c r="DF85" s="43" t="s">
        <v>263</v>
      </c>
      <c r="DG85" s="43" t="s">
        <v>263</v>
      </c>
      <c r="DH85" s="43" t="s">
        <v>274</v>
      </c>
      <c r="DI85" s="45">
        <v>0</v>
      </c>
      <c r="DJ85" s="43" t="s">
        <v>263</v>
      </c>
      <c r="DK85" s="43" t="s">
        <v>281</v>
      </c>
      <c r="DL85" s="43"/>
    </row>
    <row r="86" spans="1:148" ht="20.100000000000001" customHeight="1" x14ac:dyDescent="0.25">
      <c r="A86" s="29" t="s">
        <v>100</v>
      </c>
      <c r="B86" s="11" t="s">
        <v>101</v>
      </c>
      <c r="C86" s="12">
        <v>1110.58</v>
      </c>
      <c r="D86" s="12">
        <f t="shared" si="61"/>
        <v>0</v>
      </c>
      <c r="E86" s="12"/>
      <c r="F86" s="12">
        <v>1110.58</v>
      </c>
      <c r="G86" s="12">
        <v>475</v>
      </c>
      <c r="H86" s="12">
        <v>20</v>
      </c>
      <c r="I86" s="11"/>
      <c r="J86" s="11"/>
      <c r="K86" s="11"/>
      <c r="L86" s="31" t="s">
        <v>100</v>
      </c>
      <c r="M86" s="13" t="s">
        <v>101</v>
      </c>
      <c r="N86" s="33">
        <v>3876</v>
      </c>
      <c r="O86" s="33">
        <v>1694</v>
      </c>
      <c r="P86" s="73">
        <v>475</v>
      </c>
      <c r="Q86" s="13">
        <f t="shared" si="63"/>
        <v>878.75</v>
      </c>
      <c r="R86" s="74">
        <f t="shared" si="64"/>
        <v>635.57999999999993</v>
      </c>
      <c r="S86" s="74">
        <f t="shared" si="65"/>
        <v>95.336999999999989</v>
      </c>
      <c r="T86" s="74">
        <f t="shared" si="66"/>
        <v>2084.6669999999999</v>
      </c>
      <c r="V86" s="12">
        <v>1110.58</v>
      </c>
      <c r="W86" s="12">
        <f t="shared" si="67"/>
        <v>-2084.6669999999999</v>
      </c>
      <c r="X86" s="76" t="e">
        <f t="shared" si="68"/>
        <v>#DIV/0!</v>
      </c>
      <c r="Y86" s="73"/>
      <c r="Z86" s="14"/>
      <c r="AA86" s="34">
        <f>AB86/0.15</f>
        <v>0</v>
      </c>
      <c r="AB86" s="14"/>
      <c r="AC86" s="34">
        <f>V86+Z86+AB86</f>
        <v>1110.58</v>
      </c>
      <c r="AD86" s="34">
        <f>SUM(Y86:AB86)</f>
        <v>0</v>
      </c>
      <c r="AE86" s="19"/>
      <c r="AF86" s="36">
        <f>N86/O86</f>
        <v>2.2880755608028336</v>
      </c>
      <c r="AG86" s="37">
        <f>AI86/V86</f>
        <v>0</v>
      </c>
      <c r="AH86" s="38">
        <f>N86*V86/O86</f>
        <v>2541.0909563164109</v>
      </c>
      <c r="AI86" s="19">
        <v>0</v>
      </c>
      <c r="AJ86" s="19"/>
      <c r="AK86" s="19">
        <v>0</v>
      </c>
      <c r="AL86" s="19">
        <v>0</v>
      </c>
      <c r="AO86" s="39">
        <f>AI86-AH86</f>
        <v>-2541.0909563164109</v>
      </c>
      <c r="CG86" s="43" t="s">
        <v>1176</v>
      </c>
      <c r="CH86" s="43" t="s">
        <v>1169</v>
      </c>
      <c r="CI86" s="43" t="s">
        <v>1177</v>
      </c>
      <c r="CJ86" s="43" t="s">
        <v>101</v>
      </c>
      <c r="CK86" s="43" t="s">
        <v>301</v>
      </c>
      <c r="CL86" s="43" t="s">
        <v>1070</v>
      </c>
      <c r="CM86" s="43" t="s">
        <v>1071</v>
      </c>
      <c r="CN86" s="43" t="s">
        <v>332</v>
      </c>
      <c r="CO86" s="43" t="s">
        <v>340</v>
      </c>
      <c r="CP86" s="43" t="s">
        <v>294</v>
      </c>
      <c r="CQ86" s="43" t="s">
        <v>1178</v>
      </c>
      <c r="CR86" s="43" t="s">
        <v>1179</v>
      </c>
      <c r="CS86" s="43" t="s">
        <v>1180</v>
      </c>
      <c r="CT86" s="44">
        <v>3876</v>
      </c>
      <c r="CU86" s="44">
        <v>1693.71</v>
      </c>
      <c r="CV86" s="44">
        <v>0</v>
      </c>
      <c r="CW86" s="43" t="s">
        <v>263</v>
      </c>
      <c r="CX86" s="43" t="s">
        <v>1181</v>
      </c>
      <c r="CY86" s="43" t="s">
        <v>270</v>
      </c>
      <c r="CZ86" s="43" t="s">
        <v>333</v>
      </c>
      <c r="DA86" s="43" t="s">
        <v>263</v>
      </c>
      <c r="DB86" s="43" t="s">
        <v>279</v>
      </c>
      <c r="DC86" s="43" t="s">
        <v>280</v>
      </c>
      <c r="DD86" s="43" t="s">
        <v>297</v>
      </c>
      <c r="DE86" s="43" t="s">
        <v>1182</v>
      </c>
      <c r="DF86" s="43" t="s">
        <v>274</v>
      </c>
      <c r="DG86" s="43" t="s">
        <v>263</v>
      </c>
      <c r="DH86" s="43" t="s">
        <v>263</v>
      </c>
      <c r="DI86" s="45">
        <v>0</v>
      </c>
      <c r="DJ86" s="43" t="s">
        <v>263</v>
      </c>
      <c r="DK86" s="43" t="s">
        <v>281</v>
      </c>
      <c r="DL86" s="43"/>
    </row>
    <row r="87" spans="1:148" ht="20.100000000000001" customHeight="1" x14ac:dyDescent="0.25">
      <c r="A87" s="29" t="s">
        <v>219</v>
      </c>
      <c r="B87" s="11" t="s">
        <v>220</v>
      </c>
      <c r="C87" s="12"/>
      <c r="D87" s="12"/>
      <c r="E87" s="12"/>
      <c r="F87" s="12"/>
      <c r="G87" s="12"/>
      <c r="H87" s="12"/>
      <c r="I87" s="11"/>
      <c r="J87" s="11"/>
      <c r="K87" s="11"/>
      <c r="V87" s="12"/>
      <c r="W87" s="12"/>
      <c r="X87" s="12"/>
      <c r="AI87" s="13">
        <v>0</v>
      </c>
      <c r="CG87" s="43" t="s">
        <v>1183</v>
      </c>
      <c r="CH87" s="43" t="s">
        <v>1184</v>
      </c>
      <c r="CI87" s="43" t="s">
        <v>1185</v>
      </c>
      <c r="CJ87" s="43" t="s">
        <v>1186</v>
      </c>
      <c r="CK87" s="43" t="s">
        <v>373</v>
      </c>
      <c r="CL87" s="43" t="s">
        <v>1187</v>
      </c>
      <c r="CM87" s="43" t="s">
        <v>1188</v>
      </c>
      <c r="CN87" s="43" t="s">
        <v>263</v>
      </c>
      <c r="CO87" s="43" t="s">
        <v>1189</v>
      </c>
      <c r="CP87" s="43" t="s">
        <v>1190</v>
      </c>
      <c r="CQ87" s="43" t="s">
        <v>343</v>
      </c>
      <c r="CR87" s="43" t="s">
        <v>1191</v>
      </c>
      <c r="CS87" s="43" t="s">
        <v>1192</v>
      </c>
      <c r="CT87" s="44">
        <v>3055</v>
      </c>
      <c r="CU87" s="44">
        <v>1094</v>
      </c>
      <c r="CV87" s="44">
        <v>0</v>
      </c>
      <c r="CW87" s="43" t="s">
        <v>263</v>
      </c>
      <c r="CX87" s="43" t="s">
        <v>1193</v>
      </c>
      <c r="CY87" s="43" t="s">
        <v>298</v>
      </c>
      <c r="CZ87" s="43" t="s">
        <v>849</v>
      </c>
      <c r="DA87" s="43" t="s">
        <v>263</v>
      </c>
      <c r="DB87" s="43" t="s">
        <v>263</v>
      </c>
      <c r="DC87" s="43" t="s">
        <v>263</v>
      </c>
      <c r="DD87" s="43" t="s">
        <v>263</v>
      </c>
      <c r="DE87" s="43" t="s">
        <v>1194</v>
      </c>
      <c r="DF87" s="43" t="s">
        <v>274</v>
      </c>
      <c r="DG87" s="43" t="s">
        <v>263</v>
      </c>
      <c r="DH87" s="43" t="s">
        <v>263</v>
      </c>
      <c r="DI87" s="45">
        <v>0</v>
      </c>
      <c r="DJ87" s="43" t="s">
        <v>263</v>
      </c>
      <c r="DK87" s="43" t="s">
        <v>281</v>
      </c>
      <c r="DL87" s="43"/>
    </row>
    <row r="88" spans="1:148" ht="20.100000000000001" customHeight="1" x14ac:dyDescent="0.25">
      <c r="A88" s="29" t="s">
        <v>221</v>
      </c>
      <c r="B88" s="11" t="s">
        <v>222</v>
      </c>
      <c r="C88" s="12"/>
      <c r="D88" s="12"/>
      <c r="E88" s="12"/>
      <c r="F88" s="12"/>
      <c r="G88" s="12"/>
      <c r="H88" s="12"/>
      <c r="I88" s="11"/>
      <c r="J88" s="11"/>
      <c r="K88" s="11"/>
      <c r="V88" s="12"/>
      <c r="W88" s="12"/>
      <c r="X88" s="12"/>
      <c r="AI88" s="13">
        <v>0</v>
      </c>
      <c r="CG88" s="43" t="s">
        <v>1195</v>
      </c>
      <c r="CH88" s="43" t="s">
        <v>1196</v>
      </c>
      <c r="CI88" s="43" t="s">
        <v>1197</v>
      </c>
      <c r="CJ88" s="43" t="s">
        <v>1198</v>
      </c>
      <c r="CK88" s="43" t="s">
        <v>373</v>
      </c>
      <c r="CL88" s="43" t="s">
        <v>1187</v>
      </c>
      <c r="CM88" s="43" t="s">
        <v>1188</v>
      </c>
      <c r="CN88" s="43" t="s">
        <v>263</v>
      </c>
      <c r="CO88" s="43" t="s">
        <v>1189</v>
      </c>
      <c r="CP88" s="43" t="s">
        <v>1190</v>
      </c>
      <c r="CQ88" s="43" t="s">
        <v>343</v>
      </c>
      <c r="CR88" s="43" t="s">
        <v>1199</v>
      </c>
      <c r="CS88" s="43" t="s">
        <v>1200</v>
      </c>
      <c r="CT88" s="44">
        <v>3560</v>
      </c>
      <c r="CU88" s="44">
        <v>1175</v>
      </c>
      <c r="CV88" s="44">
        <v>0</v>
      </c>
      <c r="CW88" s="43" t="s">
        <v>263</v>
      </c>
      <c r="CX88" s="43" t="s">
        <v>1201</v>
      </c>
      <c r="CY88" s="43" t="s">
        <v>298</v>
      </c>
      <c r="CZ88" s="43" t="s">
        <v>298</v>
      </c>
      <c r="DA88" s="43" t="s">
        <v>263</v>
      </c>
      <c r="DB88" s="43" t="s">
        <v>263</v>
      </c>
      <c r="DC88" s="43" t="s">
        <v>263</v>
      </c>
      <c r="DD88" s="43" t="s">
        <v>263</v>
      </c>
      <c r="DE88" s="43" t="s">
        <v>1202</v>
      </c>
      <c r="DF88" s="43" t="s">
        <v>274</v>
      </c>
      <c r="DG88" s="43" t="s">
        <v>263</v>
      </c>
      <c r="DH88" s="43" t="s">
        <v>263</v>
      </c>
      <c r="DI88" s="45">
        <v>0</v>
      </c>
      <c r="DJ88" s="43" t="s">
        <v>263</v>
      </c>
      <c r="DK88" s="43" t="s">
        <v>281</v>
      </c>
      <c r="DL88" s="43"/>
    </row>
    <row r="89" spans="1:148" ht="20.100000000000001" customHeight="1" x14ac:dyDescent="0.25">
      <c r="A89" s="29" t="s">
        <v>223</v>
      </c>
      <c r="B89" s="11" t="s">
        <v>224</v>
      </c>
      <c r="C89" s="12"/>
      <c r="D89" s="12"/>
      <c r="E89" s="12"/>
      <c r="F89" s="12"/>
      <c r="G89" s="12"/>
      <c r="H89" s="12"/>
      <c r="I89" s="11"/>
      <c r="J89" s="11"/>
      <c r="K89" s="11"/>
      <c r="V89" s="12"/>
      <c r="W89" s="12"/>
      <c r="X89" s="12"/>
      <c r="CG89" s="43" t="s">
        <v>1203</v>
      </c>
      <c r="CH89" s="43" t="s">
        <v>1204</v>
      </c>
      <c r="CI89" s="43" t="s">
        <v>1205</v>
      </c>
      <c r="CJ89" s="43" t="s">
        <v>1206</v>
      </c>
      <c r="CK89" s="43" t="s">
        <v>373</v>
      </c>
      <c r="CL89" s="43" t="s">
        <v>1207</v>
      </c>
      <c r="CM89" s="43" t="s">
        <v>345</v>
      </c>
      <c r="CN89" s="43" t="s">
        <v>888</v>
      </c>
      <c r="CO89" s="43" t="s">
        <v>770</v>
      </c>
      <c r="CP89" s="43" t="s">
        <v>346</v>
      </c>
      <c r="CQ89" s="43" t="s">
        <v>1208</v>
      </c>
      <c r="CR89" s="43" t="s">
        <v>1209</v>
      </c>
      <c r="CS89" s="43" t="s">
        <v>1210</v>
      </c>
      <c r="CT89" s="44">
        <v>27278</v>
      </c>
      <c r="CU89" s="44">
        <v>3000</v>
      </c>
      <c r="CV89" s="44">
        <v>0</v>
      </c>
      <c r="CW89" s="43" t="s">
        <v>263</v>
      </c>
      <c r="CX89" s="43" t="s">
        <v>1211</v>
      </c>
      <c r="CY89" s="43" t="s">
        <v>298</v>
      </c>
      <c r="CZ89" s="43" t="s">
        <v>333</v>
      </c>
      <c r="DA89" s="43" t="s">
        <v>849</v>
      </c>
      <c r="DB89" s="43" t="s">
        <v>279</v>
      </c>
      <c r="DC89" s="43" t="s">
        <v>280</v>
      </c>
      <c r="DD89" s="43" t="s">
        <v>297</v>
      </c>
      <c r="DE89" s="43" t="s">
        <v>1212</v>
      </c>
      <c r="DF89" s="43" t="s">
        <v>274</v>
      </c>
      <c r="DG89" s="43" t="s">
        <v>263</v>
      </c>
      <c r="DH89" s="43" t="s">
        <v>263</v>
      </c>
      <c r="DI89" s="45">
        <v>0</v>
      </c>
      <c r="DJ89" s="43" t="s">
        <v>263</v>
      </c>
      <c r="DK89" s="43" t="s">
        <v>293</v>
      </c>
      <c r="DL89" s="43"/>
    </row>
    <row r="90" spans="1:148" x14ac:dyDescent="0.2">
      <c r="W90" s="19">
        <f>SUM(W3:W89)</f>
        <v>196431.7220000001</v>
      </c>
    </row>
  </sheetData>
  <sortState ref="A3:FQ89">
    <sortCondition ref="A3:A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P82"/>
  <sheetViews>
    <sheetView workbookViewId="0">
      <selection activeCell="C44" sqref="C44"/>
    </sheetView>
  </sheetViews>
  <sheetFormatPr defaultRowHeight="12.75" x14ac:dyDescent="0.2"/>
  <cols>
    <col min="1" max="16384" width="9.140625" style="80"/>
  </cols>
  <sheetData>
    <row r="2" spans="1:16" x14ac:dyDescent="0.2">
      <c r="A2" s="80" t="s">
        <v>106</v>
      </c>
      <c r="B2" s="80" t="s">
        <v>1227</v>
      </c>
      <c r="C2" s="80" t="s">
        <v>1228</v>
      </c>
      <c r="D2" s="80" t="s">
        <v>1229</v>
      </c>
      <c r="E2" s="80" t="s">
        <v>1230</v>
      </c>
      <c r="F2" s="80" t="s">
        <v>1231</v>
      </c>
      <c r="G2" s="80" t="s">
        <v>1232</v>
      </c>
      <c r="H2" s="80" t="s">
        <v>1233</v>
      </c>
      <c r="I2" s="80" t="s">
        <v>373</v>
      </c>
      <c r="J2" s="80" t="s">
        <v>1234</v>
      </c>
      <c r="K2" s="80" t="s">
        <v>1235</v>
      </c>
      <c r="L2" s="80" t="s">
        <v>1236</v>
      </c>
      <c r="M2" s="80" t="s">
        <v>1237</v>
      </c>
      <c r="N2" s="80" t="s">
        <v>1238</v>
      </c>
      <c r="O2" s="80" t="s">
        <v>1239</v>
      </c>
      <c r="P2" s="80" t="s">
        <v>1240</v>
      </c>
    </row>
    <row r="3" spans="1:16" x14ac:dyDescent="0.2">
      <c r="A3" s="81" t="s">
        <v>110</v>
      </c>
      <c r="B3" s="80">
        <v>12</v>
      </c>
      <c r="C3" s="80">
        <v>1</v>
      </c>
    </row>
    <row r="4" spans="1:16" x14ac:dyDescent="0.2">
      <c r="A4" s="81" t="s">
        <v>30</v>
      </c>
      <c r="B4" s="80">
        <v>69</v>
      </c>
      <c r="C4" s="80">
        <v>1.5</v>
      </c>
      <c r="D4" s="80">
        <v>100.25</v>
      </c>
    </row>
    <row r="5" spans="1:16" x14ac:dyDescent="0.2">
      <c r="A5" s="81" t="s">
        <v>112</v>
      </c>
      <c r="B5" s="80">
        <v>11</v>
      </c>
      <c r="E5" s="80">
        <v>1.5</v>
      </c>
    </row>
    <row r="6" spans="1:16" x14ac:dyDescent="0.2">
      <c r="A6" s="81" t="s">
        <v>38</v>
      </c>
      <c r="B6" s="80">
        <v>1</v>
      </c>
      <c r="C6" s="80">
        <v>0.75</v>
      </c>
      <c r="D6" s="80">
        <v>11</v>
      </c>
      <c r="E6" s="80">
        <v>2.5</v>
      </c>
      <c r="F6" s="80">
        <v>14</v>
      </c>
      <c r="G6" s="80">
        <v>1</v>
      </c>
      <c r="H6" s="80">
        <v>24</v>
      </c>
    </row>
    <row r="7" spans="1:16" x14ac:dyDescent="0.2">
      <c r="A7" s="81" t="s">
        <v>46</v>
      </c>
      <c r="B7" s="80">
        <v>31.5</v>
      </c>
      <c r="D7" s="80">
        <v>0.5</v>
      </c>
      <c r="F7" s="80">
        <v>0.5</v>
      </c>
      <c r="I7" s="80">
        <v>11</v>
      </c>
    </row>
    <row r="8" spans="1:16" x14ac:dyDescent="0.2">
      <c r="A8" s="81" t="s">
        <v>123</v>
      </c>
      <c r="B8" s="80">
        <v>36.5</v>
      </c>
      <c r="D8" s="80">
        <v>18.75</v>
      </c>
      <c r="F8" s="80">
        <v>10.5</v>
      </c>
      <c r="G8" s="80">
        <v>23.5</v>
      </c>
    </row>
    <row r="9" spans="1:16" x14ac:dyDescent="0.2">
      <c r="A9" s="81" t="s">
        <v>127</v>
      </c>
      <c r="B9" s="80">
        <v>2</v>
      </c>
      <c r="D9" s="80">
        <v>1.5</v>
      </c>
    </row>
    <row r="10" spans="1:16" x14ac:dyDescent="0.2">
      <c r="A10" s="81" t="s">
        <v>52</v>
      </c>
      <c r="B10" s="80">
        <v>25.5</v>
      </c>
      <c r="D10" s="80">
        <v>0.5</v>
      </c>
      <c r="F10" s="80">
        <v>40</v>
      </c>
      <c r="G10" s="80">
        <v>18.25</v>
      </c>
      <c r="I10" s="80">
        <v>6</v>
      </c>
    </row>
    <row r="11" spans="1:16" x14ac:dyDescent="0.2">
      <c r="A11" s="81" t="s">
        <v>133</v>
      </c>
      <c r="B11" s="80">
        <v>6</v>
      </c>
      <c r="G11" s="80">
        <v>26</v>
      </c>
    </row>
    <row r="12" spans="1:16" x14ac:dyDescent="0.2">
      <c r="A12" s="81" t="s">
        <v>54</v>
      </c>
      <c r="B12" s="80">
        <v>71.5</v>
      </c>
      <c r="D12" s="80">
        <v>4.5</v>
      </c>
      <c r="G12" s="80">
        <v>135.5</v>
      </c>
    </row>
    <row r="13" spans="1:16" x14ac:dyDescent="0.2">
      <c r="A13" s="81" t="s">
        <v>56</v>
      </c>
      <c r="B13" s="80">
        <v>33</v>
      </c>
      <c r="D13" s="80">
        <v>0.75</v>
      </c>
      <c r="G13" s="80">
        <v>35.5</v>
      </c>
    </row>
    <row r="14" spans="1:16" x14ac:dyDescent="0.2">
      <c r="A14" s="81" t="s">
        <v>153</v>
      </c>
      <c r="B14" s="80">
        <v>5</v>
      </c>
      <c r="G14" s="80">
        <v>17</v>
      </c>
    </row>
    <row r="15" spans="1:16" x14ac:dyDescent="0.2">
      <c r="A15" s="81" t="s">
        <v>58</v>
      </c>
      <c r="B15" s="80">
        <v>49.5</v>
      </c>
      <c r="D15" s="80">
        <v>2.75</v>
      </c>
      <c r="F15" s="80">
        <v>30.75</v>
      </c>
      <c r="G15" s="80">
        <v>49.5</v>
      </c>
    </row>
    <row r="16" spans="1:16" x14ac:dyDescent="0.2">
      <c r="A16" s="81" t="s">
        <v>157</v>
      </c>
      <c r="B16" s="80">
        <v>30</v>
      </c>
      <c r="C16" s="80">
        <v>1.5</v>
      </c>
      <c r="D16" s="80">
        <v>84.5</v>
      </c>
      <c r="E16" s="80">
        <v>38</v>
      </c>
      <c r="G16" s="80">
        <v>1.5</v>
      </c>
      <c r="I16" s="80">
        <v>0.5</v>
      </c>
    </row>
    <row r="17" spans="1:14" x14ac:dyDescent="0.2">
      <c r="A17" s="81" t="s">
        <v>159</v>
      </c>
      <c r="B17" s="80">
        <v>22</v>
      </c>
      <c r="G17" s="80">
        <v>14.5</v>
      </c>
      <c r="I17" s="80">
        <v>1</v>
      </c>
    </row>
    <row r="18" spans="1:14" x14ac:dyDescent="0.2">
      <c r="A18" s="81" t="s">
        <v>165</v>
      </c>
      <c r="B18" s="80">
        <v>62</v>
      </c>
      <c r="D18" s="80">
        <v>1.75</v>
      </c>
      <c r="F18" s="80">
        <v>0.75</v>
      </c>
      <c r="G18" s="80">
        <v>2</v>
      </c>
      <c r="I18" s="80">
        <v>5.5</v>
      </c>
    </row>
    <row r="19" spans="1:14" x14ac:dyDescent="0.2">
      <c r="A19" s="81" t="s">
        <v>167</v>
      </c>
      <c r="B19" s="80">
        <v>1</v>
      </c>
      <c r="D19" s="80">
        <v>0.5</v>
      </c>
      <c r="E19" s="80">
        <v>30.5</v>
      </c>
      <c r="F19" s="80">
        <v>7.5</v>
      </c>
    </row>
    <row r="20" spans="1:14" x14ac:dyDescent="0.2">
      <c r="A20" s="81" t="s">
        <v>64</v>
      </c>
      <c r="B20" s="80">
        <v>336.5</v>
      </c>
      <c r="C20" s="80">
        <v>11.5</v>
      </c>
      <c r="D20" s="80">
        <v>79.75</v>
      </c>
      <c r="E20" s="80">
        <v>97</v>
      </c>
      <c r="F20" s="80">
        <v>92.5</v>
      </c>
      <c r="G20" s="80">
        <v>11.5</v>
      </c>
      <c r="I20" s="80">
        <v>136</v>
      </c>
      <c r="J20" s="80">
        <v>41</v>
      </c>
      <c r="K20" s="80">
        <v>4</v>
      </c>
      <c r="L20" s="80">
        <v>174</v>
      </c>
      <c r="M20" s="80">
        <v>132</v>
      </c>
    </row>
    <row r="21" spans="1:14" x14ac:dyDescent="0.2">
      <c r="A21" s="81" t="s">
        <v>169</v>
      </c>
      <c r="B21" s="80">
        <v>16</v>
      </c>
      <c r="F21" s="80">
        <v>2</v>
      </c>
      <c r="I21" s="80">
        <v>1.5</v>
      </c>
    </row>
    <row r="22" spans="1:14" x14ac:dyDescent="0.2">
      <c r="A22" s="81" t="s">
        <v>171</v>
      </c>
      <c r="B22" s="80">
        <v>15</v>
      </c>
      <c r="D22" s="80">
        <v>11.25</v>
      </c>
      <c r="F22" s="80">
        <v>1.5</v>
      </c>
      <c r="G22" s="80">
        <v>39</v>
      </c>
    </row>
    <row r="23" spans="1:14" x14ac:dyDescent="0.2">
      <c r="A23" s="81" t="s">
        <v>68</v>
      </c>
      <c r="B23" s="80">
        <v>50</v>
      </c>
      <c r="C23" s="80">
        <v>0.75</v>
      </c>
      <c r="D23" s="80">
        <v>487.25</v>
      </c>
      <c r="E23" s="80">
        <v>132</v>
      </c>
      <c r="F23" s="80">
        <v>141.75</v>
      </c>
      <c r="G23" s="80">
        <v>12</v>
      </c>
      <c r="I23" s="80">
        <v>6.5</v>
      </c>
      <c r="M23" s="80">
        <v>45.25</v>
      </c>
    </row>
    <row r="24" spans="1:14" x14ac:dyDescent="0.2">
      <c r="A24" s="81" t="s">
        <v>72</v>
      </c>
      <c r="B24" s="80">
        <v>6.5</v>
      </c>
      <c r="D24" s="80">
        <v>5.5</v>
      </c>
      <c r="I24" s="80">
        <v>68.25</v>
      </c>
      <c r="M24" s="80">
        <v>18</v>
      </c>
    </row>
    <row r="25" spans="1:14" x14ac:dyDescent="0.2">
      <c r="A25" s="81" t="s">
        <v>183</v>
      </c>
      <c r="B25" s="80">
        <v>10</v>
      </c>
      <c r="E25" s="80">
        <v>42.5</v>
      </c>
      <c r="F25" s="80">
        <v>0.5</v>
      </c>
      <c r="I25" s="80">
        <v>8.5</v>
      </c>
    </row>
    <row r="26" spans="1:14" x14ac:dyDescent="0.2">
      <c r="A26" s="81" t="s">
        <v>185</v>
      </c>
      <c r="B26" s="80">
        <v>1</v>
      </c>
      <c r="D26" s="80">
        <v>5</v>
      </c>
      <c r="E26" s="80">
        <v>15</v>
      </c>
    </row>
    <row r="27" spans="1:14" x14ac:dyDescent="0.2">
      <c r="A27" s="81" t="s">
        <v>42</v>
      </c>
      <c r="C27" s="80">
        <v>1</v>
      </c>
      <c r="D27" s="80">
        <v>16.75</v>
      </c>
      <c r="E27" s="80">
        <v>23</v>
      </c>
      <c r="F27" s="80">
        <v>64.5</v>
      </c>
      <c r="G27" s="80">
        <v>28.5</v>
      </c>
    </row>
    <row r="28" spans="1:14" x14ac:dyDescent="0.2">
      <c r="A28" s="81" t="s">
        <v>121</v>
      </c>
      <c r="C28" s="80">
        <v>8</v>
      </c>
      <c r="D28" s="80">
        <v>4.25</v>
      </c>
      <c r="E28" s="80">
        <v>36.5</v>
      </c>
    </row>
    <row r="29" spans="1:14" x14ac:dyDescent="0.2">
      <c r="A29" s="81" t="s">
        <v>135</v>
      </c>
      <c r="C29" s="80">
        <v>1</v>
      </c>
      <c r="D29" s="80">
        <v>1</v>
      </c>
      <c r="I29" s="80">
        <v>211.75</v>
      </c>
    </row>
    <row r="30" spans="1:14" x14ac:dyDescent="0.2">
      <c r="A30" s="81" t="s">
        <v>34</v>
      </c>
      <c r="D30" s="80">
        <v>2.5</v>
      </c>
      <c r="E30" s="80">
        <v>5.5</v>
      </c>
      <c r="F30" s="80">
        <v>29.25</v>
      </c>
      <c r="M30" s="80">
        <v>4</v>
      </c>
      <c r="N30" s="80">
        <v>68</v>
      </c>
    </row>
    <row r="31" spans="1:14" x14ac:dyDescent="0.2">
      <c r="A31" s="81" t="s">
        <v>36</v>
      </c>
      <c r="D31" s="80">
        <v>9.25</v>
      </c>
      <c r="E31" s="80">
        <v>11.5</v>
      </c>
      <c r="F31" s="80">
        <v>12.75</v>
      </c>
      <c r="G31" s="80">
        <v>9</v>
      </c>
    </row>
    <row r="32" spans="1:14" x14ac:dyDescent="0.2">
      <c r="A32" s="81" t="s">
        <v>44</v>
      </c>
      <c r="D32" s="80">
        <v>1.25</v>
      </c>
      <c r="F32" s="80">
        <v>11.5</v>
      </c>
      <c r="I32" s="80">
        <v>5.5</v>
      </c>
    </row>
    <row r="33" spans="1:15" x14ac:dyDescent="0.2">
      <c r="A33" s="81" t="s">
        <v>60</v>
      </c>
      <c r="D33" s="80">
        <v>10.25</v>
      </c>
      <c r="F33" s="80">
        <v>4.75</v>
      </c>
      <c r="G33" s="80">
        <v>151.75</v>
      </c>
    </row>
    <row r="34" spans="1:15" x14ac:dyDescent="0.2">
      <c r="A34" s="81" t="s">
        <v>62</v>
      </c>
      <c r="D34" s="80">
        <v>1</v>
      </c>
      <c r="F34" s="80">
        <v>2.25</v>
      </c>
      <c r="G34" s="80">
        <v>18</v>
      </c>
    </row>
    <row r="35" spans="1:15" x14ac:dyDescent="0.2">
      <c r="A35" s="81" t="s">
        <v>66</v>
      </c>
      <c r="D35" s="80">
        <v>0.5</v>
      </c>
      <c r="E35" s="80">
        <v>2.5</v>
      </c>
      <c r="F35" s="80">
        <v>0.75</v>
      </c>
      <c r="G35" s="80">
        <v>6</v>
      </c>
    </row>
    <row r="36" spans="1:15" x14ac:dyDescent="0.2">
      <c r="A36" s="81" t="s">
        <v>173</v>
      </c>
      <c r="F36" s="80">
        <v>1.5</v>
      </c>
      <c r="G36" s="80">
        <v>54.5</v>
      </c>
    </row>
    <row r="37" spans="1:15" x14ac:dyDescent="0.2">
      <c r="A37" s="81" t="s">
        <v>70</v>
      </c>
      <c r="D37" s="80">
        <v>2.75</v>
      </c>
      <c r="E37" s="80">
        <v>174</v>
      </c>
      <c r="F37" s="80">
        <v>14.75</v>
      </c>
      <c r="G37" s="80">
        <v>231.75</v>
      </c>
      <c r="I37" s="80">
        <v>3</v>
      </c>
      <c r="M37" s="80">
        <v>6.75</v>
      </c>
    </row>
    <row r="38" spans="1:15" x14ac:dyDescent="0.2">
      <c r="A38" s="81" t="s">
        <v>175</v>
      </c>
      <c r="D38" s="80">
        <v>2.75</v>
      </c>
      <c r="F38" s="80">
        <v>1.25</v>
      </c>
      <c r="G38" s="80">
        <v>21</v>
      </c>
      <c r="O38" s="80">
        <v>12</v>
      </c>
    </row>
    <row r="39" spans="1:15" x14ac:dyDescent="0.2">
      <c r="A39" s="81" t="s">
        <v>177</v>
      </c>
      <c r="D39" s="80">
        <v>0.25</v>
      </c>
      <c r="E39" s="80">
        <v>26.5</v>
      </c>
      <c r="F39" s="80">
        <v>0.75</v>
      </c>
      <c r="I39" s="80">
        <v>3</v>
      </c>
    </row>
    <row r="40" spans="1:15" x14ac:dyDescent="0.2">
      <c r="A40" s="81" t="s">
        <v>187</v>
      </c>
      <c r="D40" s="80">
        <v>5.25</v>
      </c>
      <c r="F40" s="80">
        <v>0.5</v>
      </c>
      <c r="G40" s="80">
        <v>1</v>
      </c>
    </row>
    <row r="41" spans="1:15" x14ac:dyDescent="0.2">
      <c r="A41" s="81" t="s">
        <v>189</v>
      </c>
      <c r="F41" s="80">
        <v>1.5</v>
      </c>
      <c r="G41" s="80">
        <v>18.5</v>
      </c>
      <c r="O41" s="80">
        <v>8</v>
      </c>
    </row>
    <row r="42" spans="1:15" x14ac:dyDescent="0.2">
      <c r="A42" s="81" t="s">
        <v>191</v>
      </c>
      <c r="D42" s="80">
        <v>2.75</v>
      </c>
      <c r="F42" s="80">
        <v>43.5</v>
      </c>
      <c r="G42" s="80">
        <v>48.5</v>
      </c>
      <c r="I42" s="80">
        <v>3.5</v>
      </c>
      <c r="M42" s="80">
        <v>4.75</v>
      </c>
    </row>
    <row r="43" spans="1:15" x14ac:dyDescent="0.2">
      <c r="A43" s="81" t="s">
        <v>193</v>
      </c>
      <c r="D43" s="80">
        <v>4.5</v>
      </c>
      <c r="F43" s="80">
        <v>6.5</v>
      </c>
    </row>
    <row r="44" spans="1:15" x14ac:dyDescent="0.2">
      <c r="A44" s="81" t="s">
        <v>195</v>
      </c>
      <c r="F44" s="80">
        <v>7.5</v>
      </c>
      <c r="I44" s="80">
        <v>7</v>
      </c>
      <c r="M44" s="80">
        <v>5</v>
      </c>
    </row>
    <row r="45" spans="1:15" x14ac:dyDescent="0.2">
      <c r="A45" s="81" t="s">
        <v>197</v>
      </c>
      <c r="F45" s="80">
        <v>5.25</v>
      </c>
      <c r="G45" s="80">
        <v>12</v>
      </c>
    </row>
    <row r="46" spans="1:15" x14ac:dyDescent="0.2">
      <c r="A46" s="81" t="s">
        <v>199</v>
      </c>
      <c r="E46" s="80">
        <v>49.5</v>
      </c>
      <c r="F46" s="80">
        <v>7.5</v>
      </c>
      <c r="G46" s="80">
        <v>50.5</v>
      </c>
      <c r="M46" s="80">
        <v>5</v>
      </c>
    </row>
    <row r="47" spans="1:15" x14ac:dyDescent="0.2">
      <c r="A47" s="81" t="s">
        <v>201</v>
      </c>
      <c r="D47" s="80">
        <v>2.5</v>
      </c>
      <c r="F47" s="80">
        <v>0.25</v>
      </c>
      <c r="G47" s="80">
        <v>23.5</v>
      </c>
    </row>
    <row r="48" spans="1:15" x14ac:dyDescent="0.2">
      <c r="A48" s="81" t="s">
        <v>203</v>
      </c>
      <c r="D48" s="80">
        <v>0.5</v>
      </c>
      <c r="F48" s="80">
        <v>11</v>
      </c>
      <c r="G48" s="80">
        <v>12.5</v>
      </c>
    </row>
    <row r="49" spans="1:13" x14ac:dyDescent="0.2">
      <c r="A49" s="81" t="s">
        <v>205</v>
      </c>
      <c r="D49" s="80">
        <v>9.5</v>
      </c>
      <c r="F49" s="80">
        <v>82.5</v>
      </c>
      <c r="M49" s="80">
        <v>11.5</v>
      </c>
    </row>
    <row r="50" spans="1:13" x14ac:dyDescent="0.2">
      <c r="A50" s="81" t="s">
        <v>80</v>
      </c>
      <c r="D50" s="80">
        <v>4.5</v>
      </c>
      <c r="F50" s="80">
        <v>9.75</v>
      </c>
      <c r="I50" s="80">
        <v>2.5</v>
      </c>
    </row>
    <row r="51" spans="1:13" x14ac:dyDescent="0.2">
      <c r="A51" s="81" t="s">
        <v>213</v>
      </c>
      <c r="E51" s="80">
        <v>8.5</v>
      </c>
      <c r="F51" s="80">
        <v>0.5</v>
      </c>
    </row>
    <row r="52" spans="1:13" x14ac:dyDescent="0.2">
      <c r="A52" s="81" t="s">
        <v>84</v>
      </c>
      <c r="E52" s="80">
        <v>7.5</v>
      </c>
      <c r="F52" s="80">
        <v>11.25</v>
      </c>
      <c r="G52" s="80">
        <v>2</v>
      </c>
    </row>
    <row r="53" spans="1:13" x14ac:dyDescent="0.2">
      <c r="A53" s="81" t="s">
        <v>86</v>
      </c>
      <c r="D53" s="80">
        <v>1</v>
      </c>
      <c r="E53" s="80">
        <v>2</v>
      </c>
      <c r="F53" s="80">
        <v>2.5</v>
      </c>
    </row>
    <row r="54" spans="1:13" x14ac:dyDescent="0.2">
      <c r="A54" s="81" t="s">
        <v>215</v>
      </c>
      <c r="D54" s="80">
        <v>0.5</v>
      </c>
      <c r="E54" s="80">
        <v>3</v>
      </c>
      <c r="F54" s="80">
        <v>8.25</v>
      </c>
    </row>
    <row r="55" spans="1:13" x14ac:dyDescent="0.2">
      <c r="A55" s="81" t="s">
        <v>92</v>
      </c>
      <c r="F55" s="80">
        <v>1</v>
      </c>
      <c r="I55" s="80">
        <v>14</v>
      </c>
      <c r="M55" s="80">
        <v>15</v>
      </c>
    </row>
    <row r="56" spans="1:13" x14ac:dyDescent="0.2">
      <c r="A56" s="81" t="s">
        <v>94</v>
      </c>
      <c r="D56" s="80">
        <v>27.25</v>
      </c>
      <c r="E56" s="80">
        <v>118</v>
      </c>
      <c r="F56" s="80">
        <v>29.5</v>
      </c>
      <c r="G56" s="80">
        <v>12.75</v>
      </c>
      <c r="I56" s="80">
        <v>1</v>
      </c>
      <c r="M56" s="80">
        <v>4.5</v>
      </c>
    </row>
    <row r="57" spans="1:13" x14ac:dyDescent="0.2">
      <c r="A57" s="81" t="s">
        <v>217</v>
      </c>
      <c r="F57" s="80">
        <v>4.25</v>
      </c>
    </row>
    <row r="58" spans="1:13" x14ac:dyDescent="0.2">
      <c r="A58" s="81" t="s">
        <v>96</v>
      </c>
      <c r="D58" s="80">
        <v>0.75</v>
      </c>
      <c r="F58" s="80">
        <v>3.25</v>
      </c>
      <c r="I58" s="80">
        <v>11</v>
      </c>
      <c r="J58" s="80">
        <v>19</v>
      </c>
    </row>
    <row r="59" spans="1:13" x14ac:dyDescent="0.2">
      <c r="A59" s="81" t="s">
        <v>116</v>
      </c>
      <c r="D59" s="80">
        <v>5.25</v>
      </c>
      <c r="G59" s="80">
        <v>1</v>
      </c>
    </row>
    <row r="60" spans="1:13" x14ac:dyDescent="0.2">
      <c r="A60" s="81" t="s">
        <v>48</v>
      </c>
      <c r="D60" s="80">
        <v>1</v>
      </c>
      <c r="G60" s="80">
        <v>1.5</v>
      </c>
    </row>
    <row r="61" spans="1:13" x14ac:dyDescent="0.2">
      <c r="A61" s="81" t="s">
        <v>129</v>
      </c>
      <c r="G61" s="80">
        <v>5.5</v>
      </c>
    </row>
    <row r="62" spans="1:13" x14ac:dyDescent="0.2">
      <c r="A62" s="81" t="s">
        <v>137</v>
      </c>
      <c r="D62" s="80">
        <v>2.25</v>
      </c>
      <c r="G62" s="80">
        <v>50.25</v>
      </c>
    </row>
    <row r="63" spans="1:13" x14ac:dyDescent="0.2">
      <c r="A63" s="81" t="s">
        <v>139</v>
      </c>
      <c r="G63" s="80">
        <v>28</v>
      </c>
    </row>
    <row r="64" spans="1:13" x14ac:dyDescent="0.2">
      <c r="A64" s="81" t="s">
        <v>155</v>
      </c>
      <c r="D64" s="80">
        <v>0.75</v>
      </c>
      <c r="E64" s="80">
        <v>17.5</v>
      </c>
      <c r="G64" s="80">
        <v>2.5</v>
      </c>
    </row>
    <row r="65" spans="1:16" x14ac:dyDescent="0.2">
      <c r="A65" s="81" t="s">
        <v>161</v>
      </c>
      <c r="G65" s="80">
        <v>45</v>
      </c>
      <c r="I65" s="80">
        <v>6</v>
      </c>
      <c r="P65" s="80">
        <v>3</v>
      </c>
    </row>
    <row r="66" spans="1:16" x14ac:dyDescent="0.2">
      <c r="A66" s="81" t="s">
        <v>163</v>
      </c>
      <c r="E66" s="80">
        <v>7</v>
      </c>
      <c r="G66" s="80">
        <v>6.5</v>
      </c>
    </row>
    <row r="67" spans="1:16" x14ac:dyDescent="0.2">
      <c r="A67" s="81" t="s">
        <v>179</v>
      </c>
      <c r="G67" s="80">
        <v>12</v>
      </c>
    </row>
    <row r="68" spans="1:16" x14ac:dyDescent="0.2">
      <c r="A68" s="81" t="s">
        <v>181</v>
      </c>
      <c r="D68" s="80">
        <v>0.25</v>
      </c>
      <c r="G68" s="80">
        <v>7</v>
      </c>
      <c r="O68" s="80">
        <v>20</v>
      </c>
    </row>
    <row r="69" spans="1:16" x14ac:dyDescent="0.2">
      <c r="A69" s="81" t="s">
        <v>76</v>
      </c>
      <c r="D69" s="80">
        <v>1</v>
      </c>
      <c r="G69" s="80">
        <v>24.75</v>
      </c>
    </row>
    <row r="70" spans="1:16" x14ac:dyDescent="0.2">
      <c r="A70" s="81" t="s">
        <v>207</v>
      </c>
      <c r="D70" s="80">
        <v>3.25</v>
      </c>
      <c r="E70" s="80">
        <v>8</v>
      </c>
      <c r="G70" s="80">
        <v>38.5</v>
      </c>
    </row>
    <row r="71" spans="1:16" x14ac:dyDescent="0.2">
      <c r="A71" s="81" t="s">
        <v>88</v>
      </c>
      <c r="D71" s="80">
        <v>6</v>
      </c>
      <c r="G71" s="80">
        <v>0.75</v>
      </c>
    </row>
    <row r="72" spans="1:16" x14ac:dyDescent="0.2">
      <c r="A72" s="81" t="s">
        <v>125</v>
      </c>
      <c r="E72" s="80">
        <v>0.5</v>
      </c>
    </row>
    <row r="73" spans="1:16" x14ac:dyDescent="0.2">
      <c r="A73" s="81" t="s">
        <v>50</v>
      </c>
      <c r="D73" s="80">
        <v>13.75</v>
      </c>
      <c r="E73" s="80">
        <v>14.5</v>
      </c>
    </row>
    <row r="74" spans="1:16" x14ac:dyDescent="0.2">
      <c r="A74" s="81" t="s">
        <v>78</v>
      </c>
      <c r="E74" s="80">
        <v>20</v>
      </c>
      <c r="I74" s="80">
        <v>2.5</v>
      </c>
      <c r="M74" s="80">
        <v>1</v>
      </c>
    </row>
    <row r="75" spans="1:16" x14ac:dyDescent="0.2">
      <c r="A75" s="81" t="s">
        <v>209</v>
      </c>
      <c r="E75" s="80">
        <v>11.5</v>
      </c>
      <c r="I75" s="80">
        <v>1.5</v>
      </c>
    </row>
    <row r="76" spans="1:16" x14ac:dyDescent="0.2">
      <c r="A76" s="81" t="s">
        <v>211</v>
      </c>
      <c r="D76" s="80">
        <v>68.75</v>
      </c>
      <c r="E76" s="80">
        <v>0.5</v>
      </c>
      <c r="M76" s="80">
        <v>156</v>
      </c>
    </row>
    <row r="77" spans="1:16" x14ac:dyDescent="0.2">
      <c r="A77" s="81" t="s">
        <v>32</v>
      </c>
      <c r="D77" s="80">
        <v>13</v>
      </c>
    </row>
    <row r="78" spans="1:16" x14ac:dyDescent="0.2">
      <c r="A78" s="81" t="s">
        <v>40</v>
      </c>
      <c r="D78" s="80">
        <v>22.75</v>
      </c>
    </row>
    <row r="79" spans="1:16" x14ac:dyDescent="0.2">
      <c r="A79" s="81" t="s">
        <v>119</v>
      </c>
      <c r="D79" s="80">
        <v>0.25</v>
      </c>
    </row>
    <row r="80" spans="1:16" x14ac:dyDescent="0.2">
      <c r="A80" s="81" t="s">
        <v>74</v>
      </c>
      <c r="D80" s="80">
        <v>8.75</v>
      </c>
    </row>
    <row r="81" spans="1:13" x14ac:dyDescent="0.2">
      <c r="A81" s="81" t="s">
        <v>82</v>
      </c>
      <c r="D81" s="80">
        <v>33.5</v>
      </c>
      <c r="M81" s="80">
        <v>12.5</v>
      </c>
    </row>
    <row r="82" spans="1:13" x14ac:dyDescent="0.2">
      <c r="A82" s="81" t="s">
        <v>90</v>
      </c>
      <c r="I82" s="80">
        <v>19.5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CombineWorksheet</vt:lpstr>
      <vt:lpstr>Old Combined</vt:lpstr>
      <vt:lpstr>JobvsTime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Helgeson</dc:creator>
  <cp:lastModifiedBy>EMI-Consult</cp:lastModifiedBy>
  <cp:lastPrinted>2018-03-02T23:53:27Z</cp:lastPrinted>
  <dcterms:created xsi:type="dcterms:W3CDTF">2018-02-28T01:15:14Z</dcterms:created>
  <dcterms:modified xsi:type="dcterms:W3CDTF">2018-03-07T22:57:42Z</dcterms:modified>
</cp:coreProperties>
</file>