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E444EE-5126-4C94-898C-44D8F73635C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I70" i="1" s="1"/>
  <c r="E70" i="1"/>
  <c r="G69" i="1"/>
  <c r="I69" i="1" s="1"/>
  <c r="E69" i="1"/>
  <c r="G68" i="1"/>
  <c r="I68" i="1" s="1"/>
  <c r="E68" i="1"/>
  <c r="G67" i="1"/>
  <c r="I67" i="1" s="1"/>
  <c r="E67" i="1"/>
  <c r="G66" i="1"/>
  <c r="I66" i="1" s="1"/>
  <c r="E66" i="1"/>
  <c r="G65" i="1"/>
  <c r="I65" i="1" s="1"/>
  <c r="E65" i="1"/>
  <c r="G64" i="1"/>
  <c r="I64" i="1" s="1"/>
  <c r="E64" i="1"/>
  <c r="G63" i="1"/>
  <c r="I63" i="1" s="1"/>
  <c r="E63" i="1"/>
  <c r="G62" i="1"/>
  <c r="I62" i="1" s="1"/>
  <c r="E62" i="1"/>
  <c r="G61" i="1"/>
  <c r="I61" i="1" s="1"/>
  <c r="E61" i="1"/>
  <c r="G60" i="1"/>
  <c r="I60" i="1" s="1"/>
  <c r="E60" i="1"/>
  <c r="G59" i="1"/>
  <c r="I59" i="1" s="1"/>
  <c r="E59" i="1"/>
  <c r="G58" i="1"/>
  <c r="I58" i="1" s="1"/>
  <c r="E58" i="1"/>
  <c r="G57" i="1"/>
  <c r="I57" i="1" s="1"/>
  <c r="E57" i="1"/>
  <c r="G56" i="1"/>
  <c r="I56" i="1" s="1"/>
  <c r="E56" i="1"/>
  <c r="G55" i="1"/>
  <c r="I55" i="1" s="1"/>
  <c r="E55" i="1"/>
  <c r="G54" i="1"/>
  <c r="I54" i="1" s="1"/>
  <c r="E54" i="1"/>
  <c r="G53" i="1"/>
  <c r="I53" i="1" s="1"/>
  <c r="E53" i="1"/>
  <c r="G52" i="1"/>
  <c r="I52" i="1" s="1"/>
  <c r="E52" i="1"/>
  <c r="G51" i="1"/>
  <c r="I51" i="1" s="1"/>
  <c r="E51" i="1"/>
  <c r="G50" i="1"/>
  <c r="I50" i="1" s="1"/>
  <c r="E50" i="1"/>
  <c r="G49" i="1"/>
  <c r="I49" i="1" s="1"/>
  <c r="E49" i="1"/>
  <c r="G48" i="1"/>
  <c r="I48" i="1" s="1"/>
  <c r="E48" i="1"/>
  <c r="G47" i="1"/>
  <c r="I47" i="1" s="1"/>
  <c r="E47" i="1"/>
  <c r="G46" i="1"/>
  <c r="I46" i="1" s="1"/>
  <c r="E46" i="1"/>
  <c r="G45" i="1"/>
  <c r="I45" i="1" s="1"/>
  <c r="E45" i="1"/>
  <c r="G44" i="1"/>
  <c r="I44" i="1" s="1"/>
  <c r="E44" i="1"/>
  <c r="G43" i="1"/>
  <c r="I43" i="1" s="1"/>
  <c r="E43" i="1"/>
  <c r="G42" i="1"/>
  <c r="I42" i="1" s="1"/>
  <c r="E42" i="1"/>
  <c r="G41" i="1"/>
  <c r="I41" i="1" s="1"/>
  <c r="E41" i="1"/>
  <c r="G40" i="1"/>
  <c r="I40" i="1" s="1"/>
  <c r="E40" i="1"/>
  <c r="G39" i="1"/>
  <c r="I39" i="1" s="1"/>
  <c r="E39" i="1"/>
  <c r="G38" i="1"/>
  <c r="I38" i="1" s="1"/>
  <c r="E38" i="1"/>
  <c r="G37" i="1"/>
  <c r="I37" i="1" s="1"/>
  <c r="E37" i="1"/>
  <c r="G36" i="1"/>
  <c r="I36" i="1" s="1"/>
  <c r="E36" i="1"/>
  <c r="G35" i="1"/>
  <c r="I35" i="1" s="1"/>
  <c r="E35" i="1"/>
  <c r="G34" i="1"/>
  <c r="I34" i="1" s="1"/>
  <c r="E34" i="1"/>
  <c r="G33" i="1"/>
  <c r="I33" i="1" s="1"/>
  <c r="E33" i="1"/>
  <c r="G32" i="1"/>
  <c r="I32" i="1" s="1"/>
  <c r="E32" i="1"/>
  <c r="G31" i="1"/>
  <c r="I31" i="1" s="1"/>
  <c r="E31" i="1"/>
  <c r="G30" i="1"/>
  <c r="I30" i="1" s="1"/>
  <c r="E30" i="1"/>
  <c r="G29" i="1"/>
  <c r="I29" i="1" s="1"/>
  <c r="E29" i="1"/>
  <c r="G28" i="1"/>
  <c r="I28" i="1" s="1"/>
  <c r="E28" i="1"/>
  <c r="G27" i="1"/>
  <c r="I27" i="1" s="1"/>
  <c r="E27" i="1"/>
  <c r="G26" i="1"/>
  <c r="I26" i="1" s="1"/>
  <c r="E26" i="1"/>
  <c r="G25" i="1"/>
  <c r="I25" i="1" s="1"/>
  <c r="E24" i="1"/>
  <c r="G24" i="1" s="1"/>
  <c r="G23" i="1"/>
  <c r="H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H5" i="1" l="1"/>
  <c r="I5" i="1"/>
  <c r="I13" i="1"/>
  <c r="H13" i="1"/>
  <c r="I6" i="1"/>
  <c r="H6" i="1"/>
  <c r="I10" i="1"/>
  <c r="H10" i="1"/>
  <c r="I14" i="1"/>
  <c r="H14" i="1"/>
  <c r="H18" i="1"/>
  <c r="I18" i="1"/>
  <c r="I22" i="1"/>
  <c r="H22" i="1"/>
  <c r="I7" i="1"/>
  <c r="H7" i="1"/>
  <c r="H11" i="1"/>
  <c r="I11" i="1"/>
  <c r="H15" i="1"/>
  <c r="I15" i="1"/>
  <c r="I4" i="1"/>
  <c r="H4" i="1"/>
  <c r="H8" i="1"/>
  <c r="I8" i="1"/>
  <c r="I12" i="1"/>
  <c r="H12" i="1"/>
  <c r="I16" i="1"/>
  <c r="H16" i="1"/>
  <c r="I20" i="1"/>
  <c r="H20" i="1"/>
  <c r="H24" i="1"/>
  <c r="I24" i="1"/>
  <c r="H21" i="1"/>
  <c r="I21" i="1"/>
  <c r="I9" i="1"/>
  <c r="H9" i="1"/>
  <c r="I17" i="1"/>
  <c r="H17" i="1"/>
  <c r="I19" i="1"/>
  <c r="H19" i="1"/>
  <c r="I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<sst xmlns="http://schemas.openxmlformats.org/spreadsheetml/2006/main" count="130" uniqueCount="128">
  <si>
    <t>玩法组</t>
    <phoneticPr fontId="2" type="noConversion"/>
  </si>
  <si>
    <t>玩法</t>
  </si>
  <si>
    <t>玩法说明</t>
    <phoneticPr fontId="2" type="noConversion"/>
  </si>
  <si>
    <t>中奖举例</t>
    <phoneticPr fontId="2" type="noConversion"/>
  </si>
  <si>
    <t>中奖概率</t>
    <phoneticPr fontId="2" type="noConversion"/>
  </si>
  <si>
    <t>投注注数</t>
    <phoneticPr fontId="2" type="noConversion"/>
  </si>
  <si>
    <t>理论赔率</t>
    <phoneticPr fontId="2" type="noConversion"/>
  </si>
  <si>
    <t>选出3个号码为开奖号码，数字为0到9号，数字可重复开出</t>
    <phoneticPr fontId="2" type="noConversion"/>
  </si>
  <si>
    <t>直选</t>
    <phoneticPr fontId="2" type="noConversion"/>
  </si>
  <si>
    <t>直选复式</t>
    <phoneticPr fontId="2" type="noConversion"/>
  </si>
  <si>
    <t>从百位、十位、个位中选择一个3位数号码组成一注，所选号码与开奖号码相同，且顺序一致，即为中奖。</t>
    <phoneticPr fontId="2" type="noConversion"/>
  </si>
  <si>
    <t>如：百位选择1，十位选择2，个位选择3，开奖号码为是123，即为中奖。</t>
    <phoneticPr fontId="2" type="noConversion"/>
  </si>
  <si>
    <t>直选单式</t>
    <phoneticPr fontId="2" type="noConversion"/>
  </si>
  <si>
    <t>手动输入一个3位数号码组成一注，所选号码与开奖号码相同，且顺序一致，即为中奖。</t>
    <phoneticPr fontId="2" type="noConversion"/>
  </si>
  <si>
    <t>如：手动输入123，开奖号码为是123，即为中奖。</t>
    <phoneticPr fontId="2" type="noConversion"/>
  </si>
  <si>
    <t>直选和值：0和27</t>
    <phoneticPr fontId="2" type="noConversion"/>
  </si>
  <si>
    <t>所选数值等于开奖号码的三个数字相加之和，即为中奖。</t>
    <phoneticPr fontId="2" type="noConversion"/>
  </si>
  <si>
    <t>如：选择6，开奖号码为123、141、114、006、060等任意一个和值为6的结果，即为中奖。</t>
    <phoneticPr fontId="2" type="noConversion"/>
  </si>
  <si>
    <t>直选和值：1和26</t>
    <phoneticPr fontId="2" type="noConversion"/>
  </si>
  <si>
    <t>直选和值：2和25</t>
    <phoneticPr fontId="2" type="noConversion"/>
  </si>
  <si>
    <t>直选和值：3和24</t>
    <phoneticPr fontId="2" type="noConversion"/>
  </si>
  <si>
    <t>直选和值：4和23</t>
    <phoneticPr fontId="2" type="noConversion"/>
  </si>
  <si>
    <t>直选和值：5和22</t>
    <phoneticPr fontId="2" type="noConversion"/>
  </si>
  <si>
    <t>直选和值：6和21</t>
    <phoneticPr fontId="2" type="noConversion"/>
  </si>
  <si>
    <t>直选和值：7和20</t>
    <phoneticPr fontId="2" type="noConversion"/>
  </si>
  <si>
    <t>直选和值：8和19</t>
    <phoneticPr fontId="2" type="noConversion"/>
  </si>
  <si>
    <t>直选和值：9和18</t>
    <phoneticPr fontId="2" type="noConversion"/>
  </si>
  <si>
    <t>直选和值：10和17</t>
    <phoneticPr fontId="2" type="noConversion"/>
  </si>
  <si>
    <t>直选和值：11和16</t>
    <phoneticPr fontId="2" type="noConversion"/>
  </si>
  <si>
    <t>直选和值：12和15</t>
    <phoneticPr fontId="2" type="noConversion"/>
  </si>
  <si>
    <t>直选和值：13和14</t>
    <phoneticPr fontId="2" type="noConversion"/>
  </si>
  <si>
    <t>组选</t>
    <phoneticPr fontId="2" type="noConversion"/>
  </si>
  <si>
    <t>组三</t>
    <phoneticPr fontId="2" type="noConversion"/>
  </si>
  <si>
    <t>从0-9中至少任选三个号码，三个号码作为一注，所选号码与开奖号码的百位、十位、个位号码相同，顺序不限，即为中奖。</t>
    <phoneticPr fontId="2" type="noConversion"/>
  </si>
  <si>
    <t>如：选择12（展开为122，212，221 和112、121、211），开奖号码为212 或121，即为中奖。</t>
    <phoneticPr fontId="2" type="noConversion"/>
  </si>
  <si>
    <t>组六</t>
    <phoneticPr fontId="2" type="noConversion"/>
  </si>
  <si>
    <t>如：选择123（展开为123，132，231，213，312，321），开奖号码为321，即为中奖。</t>
    <phoneticPr fontId="2" type="noConversion"/>
  </si>
  <si>
    <t>组选和值：1和26（组三）</t>
    <phoneticPr fontId="2" type="noConversion"/>
  </si>
  <si>
    <t>如：选择6，开奖号码为114中组三奖，开奖号码为015中组六奖。</t>
    <phoneticPr fontId="2" type="noConversion"/>
  </si>
  <si>
    <t>组选和值：1和26（组六）</t>
    <phoneticPr fontId="2" type="noConversion"/>
  </si>
  <si>
    <t>组选和值：2和25（组三）</t>
    <phoneticPr fontId="2" type="noConversion"/>
  </si>
  <si>
    <t>组选和值：2和25（组六）</t>
    <phoneticPr fontId="2" type="noConversion"/>
  </si>
  <si>
    <t>组选和值：3和24（组三）</t>
    <phoneticPr fontId="2" type="noConversion"/>
  </si>
  <si>
    <t>组选和值：3和24（组六）</t>
    <phoneticPr fontId="2" type="noConversion"/>
  </si>
  <si>
    <t>组选和值：4和23（组三）</t>
    <phoneticPr fontId="2" type="noConversion"/>
  </si>
  <si>
    <t>组选和值：4和23（组六）</t>
    <phoneticPr fontId="2" type="noConversion"/>
  </si>
  <si>
    <t>组选和值：5和22（组三）</t>
    <phoneticPr fontId="2" type="noConversion"/>
  </si>
  <si>
    <t>组选和值：5和22（组六）</t>
    <phoneticPr fontId="2" type="noConversion"/>
  </si>
  <si>
    <t>组选和值：6和21（组三）</t>
    <phoneticPr fontId="2" type="noConversion"/>
  </si>
  <si>
    <t>组选和值：6和21（组六）</t>
    <phoneticPr fontId="2" type="noConversion"/>
  </si>
  <si>
    <t>组选和值：7和20（组三）</t>
    <phoneticPr fontId="2" type="noConversion"/>
  </si>
  <si>
    <t>组选和值：7和20（组六）</t>
    <phoneticPr fontId="2" type="noConversion"/>
  </si>
  <si>
    <t>组选和值：8和19（组三）</t>
    <phoneticPr fontId="2" type="noConversion"/>
  </si>
  <si>
    <t>组选和值：8和19（组六）</t>
    <phoneticPr fontId="2" type="noConversion"/>
  </si>
  <si>
    <t>组选和值：9和18（组三）</t>
    <phoneticPr fontId="2" type="noConversion"/>
  </si>
  <si>
    <t>组选和值：9和18（组六）</t>
    <phoneticPr fontId="2" type="noConversion"/>
  </si>
  <si>
    <t>组选和值：10和17（组三）</t>
    <phoneticPr fontId="2" type="noConversion"/>
  </si>
  <si>
    <t>组选和值：10和17（组六）</t>
    <phoneticPr fontId="2" type="noConversion"/>
  </si>
  <si>
    <t>组选和值：11和16（组三）</t>
    <phoneticPr fontId="2" type="noConversion"/>
  </si>
  <si>
    <t>组选和值：11和16（组六）</t>
    <phoneticPr fontId="2" type="noConversion"/>
  </si>
  <si>
    <t>组选和值：12和15（组三）</t>
    <phoneticPr fontId="2" type="noConversion"/>
  </si>
  <si>
    <t>组选和值：12和15（组六）</t>
    <phoneticPr fontId="2" type="noConversion"/>
  </si>
  <si>
    <t>组选和值：13和14（组三）</t>
    <phoneticPr fontId="2" type="noConversion"/>
  </si>
  <si>
    <t>组选和值：13和14（组六）</t>
    <phoneticPr fontId="2" type="noConversion"/>
  </si>
  <si>
    <t>混合组选：组三</t>
    <phoneticPr fontId="2" type="noConversion"/>
  </si>
  <si>
    <t>键盘手动输入购买号码，3个数字为一注，开奖号码的百位、十位、个位符合前三的组三或组六均为中奖。</t>
    <phoneticPr fontId="2" type="noConversion"/>
  </si>
  <si>
    <t>如：手动输入123、455，开奖号码为321即中组六奖，开奖号码为545即中组三奖。</t>
    <phoneticPr fontId="2" type="noConversion"/>
  </si>
  <si>
    <t>混合组选：组六</t>
    <phoneticPr fontId="2" type="noConversion"/>
  </si>
  <si>
    <t>不定位</t>
  </si>
  <si>
    <t>一码不定位</t>
    <phoneticPr fontId="2" type="noConversion"/>
  </si>
  <si>
    <t>从0-9中选择1个号码，每注由1个号码组成，只要开奖结果中包含所选号码，即为中奖。</t>
    <phoneticPr fontId="2" type="noConversion"/>
  </si>
  <si>
    <t>如：选择一码不定位4，开出4**、*4*、**4即为中奖。</t>
    <phoneticPr fontId="2" type="noConversion"/>
  </si>
  <si>
    <t>二码不定位</t>
    <phoneticPr fontId="2" type="noConversion"/>
  </si>
  <si>
    <t>从0-9中选择2个号码，每注由2个不同的号码组成，开奖号码的百位、十位、个位中同时包含所选的2个号码，即为中奖。</t>
    <phoneticPr fontId="2" type="noConversion"/>
  </si>
  <si>
    <t>如：选择二码不定位4、5，开奖号码为*45、5*4、*54即为中奖。</t>
    <phoneticPr fontId="2" type="noConversion"/>
  </si>
  <si>
    <t>二星</t>
  </si>
  <si>
    <t>前二直选复式</t>
    <phoneticPr fontId="2" type="noConversion"/>
  </si>
  <si>
    <t>从百位和十位上至少各选1个号码，所选号码与开奖号码百位、十位相同，且顺序一致，即为中奖。</t>
    <phoneticPr fontId="2" type="noConversion"/>
  </si>
  <si>
    <t>如：百位选择3，十位选择4，开奖号码为34*，即为中奖。</t>
    <phoneticPr fontId="2" type="noConversion"/>
  </si>
  <si>
    <t>前二直选单式</t>
    <phoneticPr fontId="2" type="noConversion"/>
  </si>
  <si>
    <t>手动输入一个2位数号码组成一注，所选号码与开奖号码的百位、十位相同，且顺序一致，即为中奖。</t>
    <phoneticPr fontId="2" type="noConversion"/>
  </si>
  <si>
    <t>如：手动输入12，开奖号码为是12*，即为中奖。</t>
    <phoneticPr fontId="2" type="noConversion"/>
  </si>
  <si>
    <t>前二组选复式</t>
    <phoneticPr fontId="2" type="noConversion"/>
  </si>
  <si>
    <t>从0-9中选2个号码组成一注，所选号码与开奖号码的百位、十位相同，顺序不限，即为中奖。</t>
    <phoneticPr fontId="2" type="noConversion"/>
  </si>
  <si>
    <t>如：百位选择7，十位选择8，开奖号码78*或87*，即为中奖。</t>
    <phoneticPr fontId="2" type="noConversion"/>
  </si>
  <si>
    <t>前二组选单式</t>
    <phoneticPr fontId="2" type="noConversion"/>
  </si>
  <si>
    <t>手动输入购买号码，2个数字为一注，所选号码与开奖号码的百位、十位相同，顺序不限，即为中奖。</t>
    <phoneticPr fontId="2" type="noConversion"/>
  </si>
  <si>
    <t>如：手动输入12，开奖号码为是21*或12*，即为中奖。</t>
    <phoneticPr fontId="2" type="noConversion"/>
  </si>
  <si>
    <t>后二直选复式</t>
    <phoneticPr fontId="2" type="noConversion"/>
  </si>
  <si>
    <t>从十位和个位上至少各选1个号码，所选号码与开奖号码的十位、个位相同，且顺序一致，即为中奖。</t>
    <phoneticPr fontId="2" type="noConversion"/>
  </si>
  <si>
    <t>如：十位选择3，个位选择4，开奖号码为*34，即为中奖。</t>
    <phoneticPr fontId="2" type="noConversion"/>
  </si>
  <si>
    <t>后二直选单式</t>
    <phoneticPr fontId="2" type="noConversion"/>
  </si>
  <si>
    <t>手动输入一个2位数号码组成一注，所选号码与开奖号码的十位、个位相同，且顺序一致，即为中奖。</t>
    <phoneticPr fontId="2" type="noConversion"/>
  </si>
  <si>
    <t>如：手动输入12，开奖号码为是*12，即为中奖。</t>
    <phoneticPr fontId="2" type="noConversion"/>
  </si>
  <si>
    <t>后二组选复式</t>
    <phoneticPr fontId="2" type="noConversion"/>
  </si>
  <si>
    <t>从0-9中选2个号码组成一注，所选号码与开奖号码的十位、个位相同，顺序不限，即为中奖。</t>
    <phoneticPr fontId="2" type="noConversion"/>
  </si>
  <si>
    <t>如：选择7、8，开奖号码*78或*87，即为中奖。</t>
    <phoneticPr fontId="2" type="noConversion"/>
  </si>
  <si>
    <t>后二组选单式</t>
    <phoneticPr fontId="2" type="noConversion"/>
  </si>
  <si>
    <t>手动输入购买号码，2个数字为一注，所选号码与开奖号码的十位、个位相同，顺序不限，即为中奖。</t>
    <phoneticPr fontId="2" type="noConversion"/>
  </si>
  <si>
    <t>如：手动输入12，开奖号码为是*21或者*12，即为中奖。</t>
    <phoneticPr fontId="2" type="noConversion"/>
  </si>
  <si>
    <t>定位胆</t>
    <phoneticPr fontId="2" type="noConversion"/>
  </si>
  <si>
    <t>百位</t>
  </si>
  <si>
    <t>从百位、十位、个位任意1个位置或多个位置上选择1个号码，所选号码与相同位置上的开奖号码一致，即为中奖。</t>
    <phoneticPr fontId="2" type="noConversion"/>
  </si>
  <si>
    <t>如：定百位为3，开奖号码为3**，即为中奖。</t>
    <phoneticPr fontId="2" type="noConversion"/>
  </si>
  <si>
    <t>十位</t>
  </si>
  <si>
    <t>如：定十位为4，开奖号码为*4*，即为中奖。</t>
    <phoneticPr fontId="2" type="noConversion"/>
  </si>
  <si>
    <t>个位</t>
    <phoneticPr fontId="2" type="noConversion"/>
  </si>
  <si>
    <t>如：定个位为5，开奖号码为**5，即为中奖。</t>
    <phoneticPr fontId="2" type="noConversion"/>
  </si>
  <si>
    <t>大小单双</t>
    <phoneticPr fontId="2" type="noConversion"/>
  </si>
  <si>
    <t>前二</t>
  </si>
  <si>
    <t>对百位和十位的“大（56789）小（01234）、单（13579）双（02468）”形态进行购买，所选号码的位置、形态与开奖号码的位置、形态相同，即为中奖。</t>
    <phoneticPr fontId="2" type="noConversion"/>
  </si>
  <si>
    <t>如：百位选择大，十位选择单，开出63*即为中奖。</t>
    <phoneticPr fontId="2" type="noConversion"/>
  </si>
  <si>
    <t>后二</t>
    <phoneticPr fontId="2" type="noConversion"/>
  </si>
  <si>
    <t>对十位和个位的“大（56789）小（01234）、单（13579）双（02468）”形态进行购买，所选号码的位置、形态与开奖号码的位置、形态相同，即为中奖。</t>
    <phoneticPr fontId="2" type="noConversion"/>
  </si>
  <si>
    <t>如：十位选择小，个位选择双，开出*12即为中奖</t>
    <phoneticPr fontId="2" type="noConversion"/>
  </si>
  <si>
    <t>趣味</t>
    <phoneticPr fontId="2" type="noConversion"/>
  </si>
  <si>
    <t>龙虎斗：龙/虎</t>
    <phoneticPr fontId="2" type="noConversion"/>
  </si>
  <si>
    <t>从龙虎中任意选择1个龙、虎、和，开奖号码的百位比个位号码大，中龙，反之中虎，相等中和则退还本金。</t>
    <phoneticPr fontId="2" type="noConversion"/>
  </si>
  <si>
    <t>投注『青龙』，开奖号码的百位比个位号码大，即为中奖，反之则为不中奖。</t>
    <phoneticPr fontId="2" type="noConversion"/>
  </si>
  <si>
    <t>豹子</t>
  </si>
  <si>
    <t>所选的号码特殊属性和开奖号码前3位的属性一致，即为中奖
1、豹子号指的是三位数字全部相同
2、顺子号指的是三位数字呈现连号状态（09也属于连号）（顺序不限）
3、对子号指的是三位数字中有任两码为相同号（出现三个相同号为豹子号，不算对子号）
4、半顺号指的是三位数字中，有两个号码呈现连号状态（09也属于连号）（顺序不限）（出现两个相同号即为对子，不算半顺）（出现三个号码呈现连号状态为顺子号，不算半顺号）
5、杂六号指的是三位数字中，状态非豹子号、顺子号、对子号、半顺号，即为杂六。</t>
    <phoneticPr fontId="2" type="noConversion"/>
  </si>
  <si>
    <t>投注方案：豹子
开奖号码：000，即中豹子
投注方案：顺子
开奖号码：901，即中顺子
投注方案：对子
开奖号码：001，即中对子
投注方案：半顺
开奖号码：904，即中半顺
投注方案：杂六
开奖号码：158，即中杂六。</t>
    <phoneticPr fontId="2" type="noConversion"/>
  </si>
  <si>
    <t>顺子</t>
  </si>
  <si>
    <t>对子</t>
  </si>
  <si>
    <t>半顺</t>
  </si>
  <si>
    <t>杂六</t>
  </si>
  <si>
    <t>奖金组
1800</t>
    <phoneticPr fontId="2" type="noConversion"/>
  </si>
  <si>
    <t>奖金组
1956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</si>
</sst>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>
    <font>
      <sz val="11"/>
      <color theme="1"/>
      <name val="等线"/>
      <family val="2"/>
      <scheme val="minor"/>
    </font>
    <font>
      <b/>
      <sz val="11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rgb="FF393939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H5" sqref="H5"/>
    </sheetView>
  </sheetViews>
  <sheetFormatPr defaultRowHeight="14.25"/>
  <cols>
    <col min="1" max="1" width="14.5" customWidth="1"/>
    <col min="2" max="2" width="24.75" customWidth="1"/>
    <col min="3" max="3" width="31.875" customWidth="1"/>
    <col min="4" max="4" width="31.375" customWidth="1"/>
    <col min="5" max="7" width="15.25" customWidth="1"/>
    <col min="8" max="9" width="24" customWidth="1"/>
  </cols>
  <sheetData>
    <row r="1" spans="1:9" ht="15" customHeight="1">
      <c r="A1" s="22" t="s">
        <v>0</v>
      </c>
      <c r="B1" s="22" t="s">
        <v>1</v>
      </c>
      <c r="C1" s="14" t="s">
        <v>2</v>
      </c>
      <c r="D1" s="14" t="s">
        <v>3</v>
      </c>
      <c r="E1" s="22" t="s">
        <v>4</v>
      </c>
      <c r="F1" s="14" t="s">
        <v>5</v>
      </c>
      <c r="G1" s="14" t="s">
        <v>6</v>
      </c>
      <c r="H1" s="14" t="s">
        <v>126</v>
      </c>
      <c r="I1" s="14" t="s">
        <v>127</v>
      </c>
    </row>
    <row r="2" spans="1:9" ht="15" customHeight="1">
      <c r="A2" s="22"/>
      <c r="B2" s="22"/>
      <c r="C2" s="14"/>
      <c r="D2" s="14"/>
      <c r="E2" s="22"/>
      <c r="F2" s="14"/>
      <c r="G2" s="14"/>
      <c r="H2" s="14"/>
      <c r="I2" s="14"/>
    </row>
    <row r="3" spans="1:9" ht="23.25" customHeight="1">
      <c r="A3" s="20" t="s">
        <v>7</v>
      </c>
      <c r="B3" s="20"/>
      <c r="C3" s="20"/>
      <c r="D3" s="20"/>
      <c r="E3" s="20"/>
      <c r="F3" s="20"/>
      <c r="G3" s="20"/>
      <c r="H3" s="20"/>
      <c r="I3" s="20"/>
    </row>
    <row r="4" spans="1:9" ht="58.5" customHeight="1">
      <c r="A4" s="16" t="s">
        <v>8</v>
      </c>
      <c r="B4" s="1" t="s">
        <v>9</v>
      </c>
      <c r="C4" s="2" t="s">
        <v>10</v>
      </c>
      <c r="D4" s="2" t="s">
        <v>11</v>
      </c>
      <c r="E4" s="3">
        <f>1/1000</f>
        <v>1E-3</v>
      </c>
      <c r="F4" s="4">
        <v>1</v>
      </c>
      <c r="G4" s="5">
        <f>(1/E4)*F4</f>
        <v>1000</v>
      </c>
      <c r="H4" s="5">
        <f>2*G4*1800/2000</f>
        <v>1800</v>
      </c>
      <c r="I4" s="5">
        <f>2*G4*1956/2000</f>
        <v>1956</v>
      </c>
    </row>
    <row r="5" spans="1:9" ht="58.5" customHeight="1">
      <c r="A5" s="16"/>
      <c r="B5" s="1" t="s">
        <v>12</v>
      </c>
      <c r="C5" s="2" t="s">
        <v>13</v>
      </c>
      <c r="D5" s="2" t="s">
        <v>14</v>
      </c>
      <c r="E5" s="3">
        <f>1/1000</f>
        <v>1E-3</v>
      </c>
      <c r="F5" s="4">
        <v>1</v>
      </c>
      <c r="G5" s="5">
        <f t="shared" ref="G5:G68" si="0">(1/E5)*F5</f>
        <v>1000</v>
      </c>
      <c r="H5" s="5">
        <f t="shared" ref="H5:H68" si="1">2*G5*1800/2000</f>
        <v>1800</v>
      </c>
      <c r="I5" s="5">
        <f t="shared" ref="I5:I68" si="2">2*G5*1956/2000</f>
        <v>1956</v>
      </c>
    </row>
    <row r="6" spans="1:9" ht="16.5">
      <c r="A6" s="16"/>
      <c r="B6" s="1" t="s">
        <v>15</v>
      </c>
      <c r="C6" s="17" t="s">
        <v>16</v>
      </c>
      <c r="D6" s="17" t="s">
        <v>17</v>
      </c>
      <c r="E6" s="3">
        <f>1/1000</f>
        <v>1E-3</v>
      </c>
      <c r="F6" s="4">
        <v>1</v>
      </c>
      <c r="G6" s="5">
        <f t="shared" si="0"/>
        <v>1000</v>
      </c>
      <c r="H6" s="5">
        <f t="shared" si="1"/>
        <v>1800</v>
      </c>
      <c r="I6" s="5">
        <f t="shared" si="2"/>
        <v>1956</v>
      </c>
    </row>
    <row r="7" spans="1:9" ht="16.5">
      <c r="A7" s="16"/>
      <c r="B7" s="1" t="s">
        <v>18</v>
      </c>
      <c r="C7" s="17"/>
      <c r="D7" s="17"/>
      <c r="E7" s="3">
        <f>3/1000</f>
        <v>3.0000000000000001E-3</v>
      </c>
      <c r="F7" s="4">
        <v>1</v>
      </c>
      <c r="G7" s="5">
        <f t="shared" si="0"/>
        <v>333.33333333333331</v>
      </c>
      <c r="H7" s="5">
        <f t="shared" si="1"/>
        <v>600</v>
      </c>
      <c r="I7" s="5">
        <f t="shared" si="2"/>
        <v>652</v>
      </c>
    </row>
    <row r="8" spans="1:9" ht="16.5">
      <c r="A8" s="16"/>
      <c r="B8" s="1" t="s">
        <v>19</v>
      </c>
      <c r="C8" s="17"/>
      <c r="D8" s="17"/>
      <c r="E8" s="3">
        <f>6/1000</f>
        <v>6.0000000000000001E-3</v>
      </c>
      <c r="F8" s="4">
        <v>1</v>
      </c>
      <c r="G8" s="5">
        <f t="shared" si="0"/>
        <v>166.66666666666666</v>
      </c>
      <c r="H8" s="5">
        <f t="shared" si="1"/>
        <v>300</v>
      </c>
      <c r="I8" s="5">
        <f t="shared" si="2"/>
        <v>326</v>
      </c>
    </row>
    <row r="9" spans="1:9" ht="16.5">
      <c r="A9" s="16"/>
      <c r="B9" s="1" t="s">
        <v>20</v>
      </c>
      <c r="C9" s="17"/>
      <c r="D9" s="17"/>
      <c r="E9" s="3">
        <f>10/1000</f>
        <v>0.01</v>
      </c>
      <c r="F9" s="4">
        <v>1</v>
      </c>
      <c r="G9" s="5">
        <f t="shared" si="0"/>
        <v>100</v>
      </c>
      <c r="H9" s="5">
        <f t="shared" si="1"/>
        <v>180</v>
      </c>
      <c r="I9" s="5">
        <f t="shared" si="2"/>
        <v>195.6</v>
      </c>
    </row>
    <row r="10" spans="1:9" ht="16.5">
      <c r="A10" s="16"/>
      <c r="B10" s="1" t="s">
        <v>21</v>
      </c>
      <c r="C10" s="17"/>
      <c r="D10" s="17"/>
      <c r="E10" s="3">
        <f>15/1000</f>
        <v>1.4999999999999999E-2</v>
      </c>
      <c r="F10" s="4">
        <v>1</v>
      </c>
      <c r="G10" s="5">
        <f t="shared" si="0"/>
        <v>66.666666666666671</v>
      </c>
      <c r="H10" s="5">
        <f t="shared" si="1"/>
        <v>120.00000000000001</v>
      </c>
      <c r="I10" s="5">
        <f t="shared" si="2"/>
        <v>130.4</v>
      </c>
    </row>
    <row r="11" spans="1:9" ht="16.5">
      <c r="A11" s="16"/>
      <c r="B11" s="1" t="s">
        <v>22</v>
      </c>
      <c r="C11" s="17"/>
      <c r="D11" s="17"/>
      <c r="E11" s="3">
        <f>21/1000</f>
        <v>2.1000000000000001E-2</v>
      </c>
      <c r="F11" s="4">
        <v>1</v>
      </c>
      <c r="G11" s="5">
        <f t="shared" si="0"/>
        <v>47.619047619047613</v>
      </c>
      <c r="H11" s="5">
        <f t="shared" si="1"/>
        <v>85.714285714285708</v>
      </c>
      <c r="I11" s="5">
        <f t="shared" si="2"/>
        <v>93.142857142857125</v>
      </c>
    </row>
    <row r="12" spans="1:9" ht="16.5">
      <c r="A12" s="16"/>
      <c r="B12" s="1" t="s">
        <v>23</v>
      </c>
      <c r="C12" s="17"/>
      <c r="D12" s="17"/>
      <c r="E12" s="3">
        <f>28/1000</f>
        <v>2.8000000000000001E-2</v>
      </c>
      <c r="F12" s="4">
        <v>1</v>
      </c>
      <c r="G12" s="5">
        <f t="shared" si="0"/>
        <v>35.714285714285715</v>
      </c>
      <c r="H12" s="5">
        <f t="shared" si="1"/>
        <v>64.285714285714292</v>
      </c>
      <c r="I12" s="5">
        <f t="shared" si="2"/>
        <v>69.857142857142861</v>
      </c>
    </row>
    <row r="13" spans="1:9" ht="16.5">
      <c r="A13" s="16"/>
      <c r="B13" s="1" t="s">
        <v>24</v>
      </c>
      <c r="C13" s="17"/>
      <c r="D13" s="17"/>
      <c r="E13" s="3">
        <f>36/1000</f>
        <v>3.5999999999999997E-2</v>
      </c>
      <c r="F13" s="4">
        <v>1</v>
      </c>
      <c r="G13" s="5">
        <f t="shared" si="0"/>
        <v>27.777777777777779</v>
      </c>
      <c r="H13" s="5">
        <f t="shared" si="1"/>
        <v>50</v>
      </c>
      <c r="I13" s="5">
        <f t="shared" si="2"/>
        <v>54.333333333333336</v>
      </c>
    </row>
    <row r="14" spans="1:9" ht="16.5">
      <c r="A14" s="16"/>
      <c r="B14" s="1" t="s">
        <v>25</v>
      </c>
      <c r="C14" s="17"/>
      <c r="D14" s="17"/>
      <c r="E14" s="3">
        <f>45/1000</f>
        <v>4.4999999999999998E-2</v>
      </c>
      <c r="F14" s="4">
        <v>1</v>
      </c>
      <c r="G14" s="5">
        <f t="shared" si="0"/>
        <v>22.222222222222221</v>
      </c>
      <c r="H14" s="5">
        <f t="shared" si="1"/>
        <v>40</v>
      </c>
      <c r="I14" s="5">
        <f t="shared" si="2"/>
        <v>43.466666666666661</v>
      </c>
    </row>
    <row r="15" spans="1:9" ht="16.5">
      <c r="A15" s="16"/>
      <c r="B15" s="1" t="s">
        <v>26</v>
      </c>
      <c r="C15" s="17"/>
      <c r="D15" s="17"/>
      <c r="E15" s="3">
        <f>55/1000</f>
        <v>5.5E-2</v>
      </c>
      <c r="F15" s="4">
        <v>1</v>
      </c>
      <c r="G15" s="5">
        <f t="shared" si="0"/>
        <v>18.181818181818183</v>
      </c>
      <c r="H15" s="5">
        <f t="shared" si="1"/>
        <v>32.727272727272734</v>
      </c>
      <c r="I15" s="5">
        <f t="shared" si="2"/>
        <v>35.56363636363637</v>
      </c>
    </row>
    <row r="16" spans="1:9" ht="16.5">
      <c r="A16" s="16"/>
      <c r="B16" s="1" t="s">
        <v>27</v>
      </c>
      <c r="C16" s="17"/>
      <c r="D16" s="17"/>
      <c r="E16" s="3">
        <f>63/1000</f>
        <v>6.3E-2</v>
      </c>
      <c r="F16" s="4">
        <v>1</v>
      </c>
      <c r="G16" s="5">
        <f t="shared" si="0"/>
        <v>15.873015873015873</v>
      </c>
      <c r="H16" s="5">
        <f t="shared" si="1"/>
        <v>28.571428571428573</v>
      </c>
      <c r="I16" s="5">
        <f t="shared" si="2"/>
        <v>31.047619047619051</v>
      </c>
    </row>
    <row r="17" spans="1:9" ht="16.5">
      <c r="A17" s="16"/>
      <c r="B17" s="1" t="s">
        <v>28</v>
      </c>
      <c r="C17" s="17"/>
      <c r="D17" s="17"/>
      <c r="E17" s="3">
        <f>69/1000</f>
        <v>6.9000000000000006E-2</v>
      </c>
      <c r="F17" s="4">
        <v>1</v>
      </c>
      <c r="G17" s="5">
        <f t="shared" si="0"/>
        <v>14.492753623188404</v>
      </c>
      <c r="H17" s="5">
        <f t="shared" si="1"/>
        <v>26.086956521739129</v>
      </c>
      <c r="I17" s="5">
        <f t="shared" si="2"/>
        <v>28.34782608695652</v>
      </c>
    </row>
    <row r="18" spans="1:9" ht="16.5">
      <c r="A18" s="16"/>
      <c r="B18" s="1" t="s">
        <v>29</v>
      </c>
      <c r="C18" s="17"/>
      <c r="D18" s="17"/>
      <c r="E18" s="3">
        <f>73/1000</f>
        <v>7.2999999999999995E-2</v>
      </c>
      <c r="F18" s="4">
        <v>1</v>
      </c>
      <c r="G18" s="5">
        <f t="shared" si="0"/>
        <v>13.698630136986303</v>
      </c>
      <c r="H18" s="5">
        <f t="shared" si="1"/>
        <v>24.657534246575345</v>
      </c>
      <c r="I18" s="5">
        <f t="shared" si="2"/>
        <v>26.794520547945208</v>
      </c>
    </row>
    <row r="19" spans="1:9" ht="16.5">
      <c r="A19" s="16"/>
      <c r="B19" s="1" t="s">
        <v>30</v>
      </c>
      <c r="C19" s="17"/>
      <c r="D19" s="17"/>
      <c r="E19" s="3">
        <f>75/1000</f>
        <v>7.4999999999999997E-2</v>
      </c>
      <c r="F19" s="4">
        <v>1</v>
      </c>
      <c r="G19" s="5">
        <f t="shared" si="0"/>
        <v>13.333333333333334</v>
      </c>
      <c r="H19" s="5">
        <f t="shared" si="1"/>
        <v>24</v>
      </c>
      <c r="I19" s="5">
        <f t="shared" si="2"/>
        <v>26.08</v>
      </c>
    </row>
    <row r="20" spans="1:9" ht="66">
      <c r="A20" s="16" t="s">
        <v>31</v>
      </c>
      <c r="B20" s="1" t="s">
        <v>32</v>
      </c>
      <c r="C20" s="6" t="s">
        <v>33</v>
      </c>
      <c r="D20" s="6" t="s">
        <v>34</v>
      </c>
      <c r="E20" s="5">
        <f>6/1000</f>
        <v>6.0000000000000001E-3</v>
      </c>
      <c r="F20" s="4">
        <v>2</v>
      </c>
      <c r="G20" s="5">
        <f t="shared" si="0"/>
        <v>333.33333333333331</v>
      </c>
      <c r="H20" s="5">
        <f t="shared" si="1"/>
        <v>600</v>
      </c>
      <c r="I20" s="5">
        <f t="shared" si="2"/>
        <v>652</v>
      </c>
    </row>
    <row r="21" spans="1:9" ht="66">
      <c r="A21" s="16"/>
      <c r="B21" s="1" t="s">
        <v>35</v>
      </c>
      <c r="C21" s="6" t="s">
        <v>33</v>
      </c>
      <c r="D21" s="6" t="s">
        <v>36</v>
      </c>
      <c r="E21" s="7">
        <f>6/1000</f>
        <v>6.0000000000000001E-3</v>
      </c>
      <c r="F21" s="4">
        <v>1</v>
      </c>
      <c r="G21" s="5">
        <f t="shared" si="0"/>
        <v>166.66666666666666</v>
      </c>
      <c r="H21" s="5">
        <f t="shared" si="1"/>
        <v>300</v>
      </c>
      <c r="I21" s="5">
        <f t="shared" si="2"/>
        <v>326</v>
      </c>
    </row>
    <row r="22" spans="1:9" ht="16.5">
      <c r="A22" s="16"/>
      <c r="B22" s="1" t="s">
        <v>37</v>
      </c>
      <c r="C22" s="17" t="s">
        <v>16</v>
      </c>
      <c r="D22" s="17" t="s">
        <v>38</v>
      </c>
      <c r="E22" s="7">
        <f>3/1000</f>
        <v>3.0000000000000001E-3</v>
      </c>
      <c r="F22" s="4">
        <v>1</v>
      </c>
      <c r="G22" s="5">
        <f t="shared" si="0"/>
        <v>333.33333333333331</v>
      </c>
      <c r="H22" s="5">
        <f t="shared" si="1"/>
        <v>600</v>
      </c>
      <c r="I22" s="5">
        <f t="shared" si="2"/>
        <v>652</v>
      </c>
    </row>
    <row r="23" spans="1:9" ht="16.5">
      <c r="A23" s="16"/>
      <c r="B23" s="1" t="s">
        <v>39</v>
      </c>
      <c r="C23" s="17"/>
      <c r="D23" s="17"/>
      <c r="E23" s="8"/>
      <c r="F23" s="4">
        <v>1</v>
      </c>
      <c r="G23" s="5" t="e">
        <f t="shared" si="0"/>
        <v>#DIV/0!</v>
      </c>
      <c r="H23" s="5" t="e">
        <f t="shared" si="1"/>
        <v>#DIV/0!</v>
      </c>
      <c r="I23" s="5" t="e">
        <f t="shared" si="2"/>
        <v>#DIV/0!</v>
      </c>
    </row>
    <row r="24" spans="1:9" ht="16.5">
      <c r="A24" s="16"/>
      <c r="B24" s="1" t="s">
        <v>40</v>
      </c>
      <c r="C24" s="17"/>
      <c r="D24" s="17"/>
      <c r="E24" s="8">
        <f>6/1000</f>
        <v>6.0000000000000001E-3</v>
      </c>
      <c r="F24" s="4">
        <v>1</v>
      </c>
      <c r="G24" s="5">
        <f t="shared" si="0"/>
        <v>166.66666666666666</v>
      </c>
      <c r="H24" s="5">
        <f t="shared" si="1"/>
        <v>300</v>
      </c>
      <c r="I24" s="5">
        <f t="shared" si="2"/>
        <v>326</v>
      </c>
    </row>
    <row r="25" spans="1:9" ht="16.5">
      <c r="A25" s="16"/>
      <c r="B25" s="1" t="s">
        <v>41</v>
      </c>
      <c r="C25" s="17"/>
      <c r="D25" s="17"/>
      <c r="E25" s="8"/>
      <c r="F25" s="4">
        <v>1</v>
      </c>
      <c r="G25" s="5" t="e">
        <f t="shared" si="0"/>
        <v>#DIV/0!</v>
      </c>
      <c r="H25" s="5" t="e">
        <f t="shared" si="1"/>
        <v>#DIV/0!</v>
      </c>
      <c r="I25" s="5" t="e">
        <f t="shared" si="2"/>
        <v>#DIV/0!</v>
      </c>
    </row>
    <row r="26" spans="1:9" ht="16.5">
      <c r="A26" s="16"/>
      <c r="B26" s="1" t="s">
        <v>42</v>
      </c>
      <c r="C26" s="17"/>
      <c r="D26" s="17"/>
      <c r="E26" s="8">
        <f>3/1000</f>
        <v>3.0000000000000001E-3</v>
      </c>
      <c r="F26" s="4">
        <v>1</v>
      </c>
      <c r="G26" s="5">
        <f t="shared" si="0"/>
        <v>333.33333333333331</v>
      </c>
      <c r="H26" s="5">
        <f t="shared" si="1"/>
        <v>600</v>
      </c>
      <c r="I26" s="5">
        <f t="shared" si="2"/>
        <v>652</v>
      </c>
    </row>
    <row r="27" spans="1:9" ht="16.5">
      <c r="A27" s="16"/>
      <c r="B27" s="1" t="s">
        <v>43</v>
      </c>
      <c r="C27" s="17"/>
      <c r="D27" s="17"/>
      <c r="E27" s="8">
        <f>6/1000</f>
        <v>6.0000000000000001E-3</v>
      </c>
      <c r="F27" s="4">
        <v>1</v>
      </c>
      <c r="G27" s="5">
        <f t="shared" si="0"/>
        <v>166.66666666666666</v>
      </c>
      <c r="H27" s="5">
        <f t="shared" si="1"/>
        <v>300</v>
      </c>
      <c r="I27" s="5">
        <f t="shared" si="2"/>
        <v>326</v>
      </c>
    </row>
    <row r="28" spans="1:9" ht="16.5">
      <c r="A28" s="16"/>
      <c r="B28" s="1" t="s">
        <v>44</v>
      </c>
      <c r="C28" s="17"/>
      <c r="D28" s="17"/>
      <c r="E28" s="8">
        <f>9/1000</f>
        <v>8.9999999999999993E-3</v>
      </c>
      <c r="F28" s="4">
        <v>1</v>
      </c>
      <c r="G28" s="5">
        <f t="shared" si="0"/>
        <v>111.11111111111111</v>
      </c>
      <c r="H28" s="5">
        <f t="shared" si="1"/>
        <v>200</v>
      </c>
      <c r="I28" s="5">
        <f t="shared" si="2"/>
        <v>217.33333333333334</v>
      </c>
    </row>
    <row r="29" spans="1:9" ht="16.5">
      <c r="A29" s="16"/>
      <c r="B29" s="1" t="s">
        <v>45</v>
      </c>
      <c r="C29" s="17"/>
      <c r="D29" s="17"/>
      <c r="E29" s="8">
        <f>6/1000</f>
        <v>6.0000000000000001E-3</v>
      </c>
      <c r="F29" s="4">
        <v>1</v>
      </c>
      <c r="G29" s="5">
        <f t="shared" si="0"/>
        <v>166.66666666666666</v>
      </c>
      <c r="H29" s="5">
        <f t="shared" si="1"/>
        <v>300</v>
      </c>
      <c r="I29" s="5">
        <f t="shared" si="2"/>
        <v>326</v>
      </c>
    </row>
    <row r="30" spans="1:9" ht="16.5">
      <c r="A30" s="16"/>
      <c r="B30" s="1" t="s">
        <v>46</v>
      </c>
      <c r="C30" s="17"/>
      <c r="D30" s="17"/>
      <c r="E30" s="8">
        <f>9/1000</f>
        <v>8.9999999999999993E-3</v>
      </c>
      <c r="F30" s="4">
        <v>1</v>
      </c>
      <c r="G30" s="5">
        <f t="shared" si="0"/>
        <v>111.11111111111111</v>
      </c>
      <c r="H30" s="5">
        <f t="shared" si="1"/>
        <v>200</v>
      </c>
      <c r="I30" s="5">
        <f t="shared" si="2"/>
        <v>217.33333333333334</v>
      </c>
    </row>
    <row r="31" spans="1:9" ht="16.5">
      <c r="A31" s="16"/>
      <c r="B31" s="1" t="s">
        <v>47</v>
      </c>
      <c r="C31" s="17"/>
      <c r="D31" s="17"/>
      <c r="E31" s="8">
        <f>12/1000</f>
        <v>1.2E-2</v>
      </c>
      <c r="F31" s="4">
        <v>1</v>
      </c>
      <c r="G31" s="5">
        <f t="shared" si="0"/>
        <v>83.333333333333329</v>
      </c>
      <c r="H31" s="5">
        <f t="shared" si="1"/>
        <v>150</v>
      </c>
      <c r="I31" s="5">
        <f t="shared" si="2"/>
        <v>163</v>
      </c>
    </row>
    <row r="32" spans="1:9" ht="16.5">
      <c r="A32" s="16"/>
      <c r="B32" s="1" t="s">
        <v>48</v>
      </c>
      <c r="C32" s="17"/>
      <c r="D32" s="17"/>
      <c r="E32" s="8">
        <f>9/1000</f>
        <v>8.9999999999999993E-3</v>
      </c>
      <c r="F32" s="4">
        <v>1</v>
      </c>
      <c r="G32" s="5">
        <f t="shared" si="0"/>
        <v>111.11111111111111</v>
      </c>
      <c r="H32" s="5">
        <f t="shared" si="1"/>
        <v>200</v>
      </c>
      <c r="I32" s="5">
        <f t="shared" si="2"/>
        <v>217.33333333333334</v>
      </c>
    </row>
    <row r="33" spans="1:9" ht="16.5">
      <c r="A33" s="16"/>
      <c r="B33" s="1" t="s">
        <v>49</v>
      </c>
      <c r="C33" s="17"/>
      <c r="D33" s="17"/>
      <c r="E33" s="8">
        <f>18/1000</f>
        <v>1.7999999999999999E-2</v>
      </c>
      <c r="F33" s="4">
        <v>1</v>
      </c>
      <c r="G33" s="5">
        <f t="shared" si="0"/>
        <v>55.555555555555557</v>
      </c>
      <c r="H33" s="5">
        <f t="shared" si="1"/>
        <v>100</v>
      </c>
      <c r="I33" s="5">
        <f t="shared" si="2"/>
        <v>108.66666666666667</v>
      </c>
    </row>
    <row r="34" spans="1:9" ht="16.5">
      <c r="A34" s="16"/>
      <c r="B34" s="1" t="s">
        <v>50</v>
      </c>
      <c r="C34" s="17"/>
      <c r="D34" s="17"/>
      <c r="E34" s="8">
        <f>12/1000</f>
        <v>1.2E-2</v>
      </c>
      <c r="F34" s="4">
        <v>1</v>
      </c>
      <c r="G34" s="5">
        <f t="shared" si="0"/>
        <v>83.333333333333329</v>
      </c>
      <c r="H34" s="5">
        <f t="shared" si="1"/>
        <v>150</v>
      </c>
      <c r="I34" s="5">
        <f t="shared" si="2"/>
        <v>163</v>
      </c>
    </row>
    <row r="35" spans="1:9" ht="16.5">
      <c r="A35" s="16"/>
      <c r="B35" s="1" t="s">
        <v>51</v>
      </c>
      <c r="C35" s="17"/>
      <c r="D35" s="17"/>
      <c r="E35" s="8">
        <f>24/1000</f>
        <v>2.4E-2</v>
      </c>
      <c r="F35" s="4">
        <v>1</v>
      </c>
      <c r="G35" s="5">
        <f t="shared" si="0"/>
        <v>41.666666666666664</v>
      </c>
      <c r="H35" s="5">
        <f t="shared" si="1"/>
        <v>75</v>
      </c>
      <c r="I35" s="5">
        <f t="shared" si="2"/>
        <v>81.5</v>
      </c>
    </row>
    <row r="36" spans="1:9" ht="16.5">
      <c r="A36" s="16"/>
      <c r="B36" s="1" t="s">
        <v>52</v>
      </c>
      <c r="C36" s="17"/>
      <c r="D36" s="17"/>
      <c r="E36" s="8">
        <f>15/1000</f>
        <v>1.4999999999999999E-2</v>
      </c>
      <c r="F36" s="4">
        <v>1</v>
      </c>
      <c r="G36" s="5">
        <f t="shared" si="0"/>
        <v>66.666666666666671</v>
      </c>
      <c r="H36" s="5">
        <f t="shared" si="1"/>
        <v>120.00000000000001</v>
      </c>
      <c r="I36" s="5">
        <f t="shared" si="2"/>
        <v>130.4</v>
      </c>
    </row>
    <row r="37" spans="1:9" ht="16.5">
      <c r="A37" s="16"/>
      <c r="B37" s="1" t="s">
        <v>53</v>
      </c>
      <c r="C37" s="17"/>
      <c r="D37" s="17"/>
      <c r="E37" s="8">
        <f>30/1000</f>
        <v>0.03</v>
      </c>
      <c r="F37" s="4">
        <v>1</v>
      </c>
      <c r="G37" s="5">
        <f t="shared" si="0"/>
        <v>33.333333333333336</v>
      </c>
      <c r="H37" s="5">
        <f t="shared" si="1"/>
        <v>60.000000000000007</v>
      </c>
      <c r="I37" s="5">
        <f t="shared" si="2"/>
        <v>65.2</v>
      </c>
    </row>
    <row r="38" spans="1:9" ht="16.5">
      <c r="A38" s="16"/>
      <c r="B38" s="1" t="s">
        <v>54</v>
      </c>
      <c r="C38" s="17"/>
      <c r="D38" s="17"/>
      <c r="E38" s="8">
        <f>12/1000</f>
        <v>1.2E-2</v>
      </c>
      <c r="F38" s="4">
        <v>1</v>
      </c>
      <c r="G38" s="5">
        <f t="shared" si="0"/>
        <v>83.333333333333329</v>
      </c>
      <c r="H38" s="5">
        <f t="shared" si="1"/>
        <v>150</v>
      </c>
      <c r="I38" s="5">
        <f t="shared" si="2"/>
        <v>163</v>
      </c>
    </row>
    <row r="39" spans="1:9" ht="16.5">
      <c r="A39" s="16"/>
      <c r="B39" s="1" t="s">
        <v>55</v>
      </c>
      <c r="C39" s="17"/>
      <c r="D39" s="17"/>
      <c r="E39" s="8">
        <f>42/1000</f>
        <v>4.2000000000000003E-2</v>
      </c>
      <c r="F39" s="4">
        <v>1</v>
      </c>
      <c r="G39" s="5">
        <f t="shared" si="0"/>
        <v>23.809523809523807</v>
      </c>
      <c r="H39" s="5">
        <f t="shared" si="1"/>
        <v>42.857142857142854</v>
      </c>
      <c r="I39" s="5">
        <f t="shared" si="2"/>
        <v>46.571428571428562</v>
      </c>
    </row>
    <row r="40" spans="1:9" ht="16.5">
      <c r="A40" s="16"/>
      <c r="B40" s="1" t="s">
        <v>56</v>
      </c>
      <c r="C40" s="17"/>
      <c r="D40" s="17"/>
      <c r="E40" s="8">
        <f>15/1000</f>
        <v>1.4999999999999999E-2</v>
      </c>
      <c r="F40" s="4">
        <v>1</v>
      </c>
      <c r="G40" s="5">
        <f t="shared" si="0"/>
        <v>66.666666666666671</v>
      </c>
      <c r="H40" s="5">
        <f t="shared" si="1"/>
        <v>120.00000000000001</v>
      </c>
      <c r="I40" s="5">
        <f t="shared" si="2"/>
        <v>130.4</v>
      </c>
    </row>
    <row r="41" spans="1:9" ht="16.5">
      <c r="A41" s="16"/>
      <c r="B41" s="1" t="s">
        <v>57</v>
      </c>
      <c r="C41" s="17"/>
      <c r="D41" s="17"/>
      <c r="E41" s="8">
        <f>48/1000</f>
        <v>4.8000000000000001E-2</v>
      </c>
      <c r="F41" s="4">
        <v>1</v>
      </c>
      <c r="G41" s="5">
        <f t="shared" si="0"/>
        <v>20.833333333333332</v>
      </c>
      <c r="H41" s="5">
        <f t="shared" si="1"/>
        <v>37.5</v>
      </c>
      <c r="I41" s="5">
        <f t="shared" si="2"/>
        <v>40.75</v>
      </c>
    </row>
    <row r="42" spans="1:9" ht="16.5">
      <c r="A42" s="16"/>
      <c r="B42" s="1" t="s">
        <v>58</v>
      </c>
      <c r="C42" s="17"/>
      <c r="D42" s="17"/>
      <c r="E42" s="8">
        <f>15/1000</f>
        <v>1.4999999999999999E-2</v>
      </c>
      <c r="F42" s="4">
        <v>1</v>
      </c>
      <c r="G42" s="5">
        <f t="shared" si="0"/>
        <v>66.666666666666671</v>
      </c>
      <c r="H42" s="5">
        <f t="shared" si="1"/>
        <v>120.00000000000001</v>
      </c>
      <c r="I42" s="5">
        <f t="shared" si="2"/>
        <v>130.4</v>
      </c>
    </row>
    <row r="43" spans="1:9" ht="16.5">
      <c r="A43" s="16"/>
      <c r="B43" s="1" t="s">
        <v>59</v>
      </c>
      <c r="C43" s="17"/>
      <c r="D43" s="17"/>
      <c r="E43" s="8">
        <f>54/1000</f>
        <v>5.3999999999999999E-2</v>
      </c>
      <c r="F43" s="4">
        <v>1</v>
      </c>
      <c r="G43" s="5">
        <f t="shared" si="0"/>
        <v>18.518518518518519</v>
      </c>
      <c r="H43" s="5">
        <f t="shared" si="1"/>
        <v>33.333333333333336</v>
      </c>
      <c r="I43" s="5">
        <f t="shared" si="2"/>
        <v>36.222222222222229</v>
      </c>
    </row>
    <row r="44" spans="1:9" ht="16.5">
      <c r="A44" s="16"/>
      <c r="B44" s="1" t="s">
        <v>60</v>
      </c>
      <c r="C44" s="17"/>
      <c r="D44" s="17"/>
      <c r="E44" s="8">
        <f>12/1000</f>
        <v>1.2E-2</v>
      </c>
      <c r="F44" s="4">
        <v>1</v>
      </c>
      <c r="G44" s="5">
        <f t="shared" si="0"/>
        <v>83.333333333333329</v>
      </c>
      <c r="H44" s="5">
        <f t="shared" si="1"/>
        <v>150</v>
      </c>
      <c r="I44" s="5">
        <f t="shared" si="2"/>
        <v>163</v>
      </c>
    </row>
    <row r="45" spans="1:9" ht="16.5">
      <c r="A45" s="16"/>
      <c r="B45" s="1" t="s">
        <v>61</v>
      </c>
      <c r="C45" s="17"/>
      <c r="D45" s="17"/>
      <c r="E45" s="8">
        <f>60/1000</f>
        <v>0.06</v>
      </c>
      <c r="F45" s="4">
        <v>1</v>
      </c>
      <c r="G45" s="5">
        <f t="shared" si="0"/>
        <v>16.666666666666668</v>
      </c>
      <c r="H45" s="5">
        <f t="shared" si="1"/>
        <v>30.000000000000004</v>
      </c>
      <c r="I45" s="5">
        <f t="shared" si="2"/>
        <v>32.6</v>
      </c>
    </row>
    <row r="46" spans="1:9" ht="16.5">
      <c r="A46" s="16"/>
      <c r="B46" s="1" t="s">
        <v>62</v>
      </c>
      <c r="C46" s="17"/>
      <c r="D46" s="17"/>
      <c r="E46" s="8">
        <f>15/1000</f>
        <v>1.4999999999999999E-2</v>
      </c>
      <c r="F46" s="4">
        <v>1</v>
      </c>
      <c r="G46" s="5">
        <f t="shared" si="0"/>
        <v>66.666666666666671</v>
      </c>
      <c r="H46" s="5">
        <f t="shared" si="1"/>
        <v>120.00000000000001</v>
      </c>
      <c r="I46" s="5">
        <f t="shared" si="2"/>
        <v>130.4</v>
      </c>
    </row>
    <row r="47" spans="1:9" ht="16.5">
      <c r="A47" s="16"/>
      <c r="B47" s="1" t="s">
        <v>63</v>
      </c>
      <c r="C47" s="17"/>
      <c r="D47" s="17"/>
      <c r="E47" s="8">
        <f>60/1000</f>
        <v>0.06</v>
      </c>
      <c r="F47" s="4">
        <v>1</v>
      </c>
      <c r="G47" s="5">
        <f t="shared" si="0"/>
        <v>16.666666666666668</v>
      </c>
      <c r="H47" s="5">
        <f t="shared" si="1"/>
        <v>30.000000000000004</v>
      </c>
      <c r="I47" s="5">
        <f t="shared" si="2"/>
        <v>32.6</v>
      </c>
    </row>
    <row r="48" spans="1:9" ht="35.25" customHeight="1">
      <c r="A48" s="16"/>
      <c r="B48" s="1" t="s">
        <v>64</v>
      </c>
      <c r="C48" s="21" t="s">
        <v>65</v>
      </c>
      <c r="D48" s="21" t="s">
        <v>66</v>
      </c>
      <c r="E48" s="8">
        <f>3/1000</f>
        <v>3.0000000000000001E-3</v>
      </c>
      <c r="F48" s="4">
        <v>1</v>
      </c>
      <c r="G48" s="5">
        <f t="shared" si="0"/>
        <v>333.33333333333331</v>
      </c>
      <c r="H48" s="5">
        <f t="shared" si="1"/>
        <v>600</v>
      </c>
      <c r="I48" s="5">
        <f t="shared" si="2"/>
        <v>652</v>
      </c>
    </row>
    <row r="49" spans="1:9" ht="35.25" customHeight="1">
      <c r="A49" s="16"/>
      <c r="B49" s="1" t="s">
        <v>67</v>
      </c>
      <c r="C49" s="21"/>
      <c r="D49" s="21"/>
      <c r="E49" s="8">
        <f>6/1000</f>
        <v>6.0000000000000001E-3</v>
      </c>
      <c r="F49" s="4">
        <v>1</v>
      </c>
      <c r="G49" s="5">
        <f t="shared" si="0"/>
        <v>166.66666666666666</v>
      </c>
      <c r="H49" s="5">
        <f t="shared" si="1"/>
        <v>300</v>
      </c>
      <c r="I49" s="5">
        <f t="shared" si="2"/>
        <v>326</v>
      </c>
    </row>
    <row r="50" spans="1:9" ht="49.5">
      <c r="A50" s="16" t="s">
        <v>68</v>
      </c>
      <c r="B50" s="1" t="s">
        <v>69</v>
      </c>
      <c r="C50" s="2" t="s">
        <v>70</v>
      </c>
      <c r="D50" s="2" t="s">
        <v>71</v>
      </c>
      <c r="E50" s="3">
        <f>271/1000</f>
        <v>0.27100000000000002</v>
      </c>
      <c r="F50" s="4">
        <v>1</v>
      </c>
      <c r="G50" s="5">
        <f t="shared" si="0"/>
        <v>3.6900369003690034</v>
      </c>
      <c r="H50" s="5">
        <f t="shared" si="1"/>
        <v>6.6420664206642055</v>
      </c>
      <c r="I50" s="5">
        <f t="shared" si="2"/>
        <v>7.2177121771217712</v>
      </c>
    </row>
    <row r="51" spans="1:9" ht="66">
      <c r="A51" s="16"/>
      <c r="B51" s="1" t="s">
        <v>72</v>
      </c>
      <c r="C51" s="2" t="s">
        <v>73</v>
      </c>
      <c r="D51" s="2" t="s">
        <v>74</v>
      </c>
      <c r="E51" s="3">
        <f>54/1000</f>
        <v>5.3999999999999999E-2</v>
      </c>
      <c r="F51" s="4">
        <v>1</v>
      </c>
      <c r="G51" s="5">
        <f t="shared" si="0"/>
        <v>18.518518518518519</v>
      </c>
      <c r="H51" s="5">
        <f>2*G51*1800/2000</f>
        <v>33.333333333333336</v>
      </c>
      <c r="I51" s="5">
        <f t="shared" si="2"/>
        <v>36.222222222222229</v>
      </c>
    </row>
    <row r="52" spans="1:9" ht="49.5">
      <c r="A52" s="16" t="s">
        <v>75</v>
      </c>
      <c r="B52" s="1" t="s">
        <v>76</v>
      </c>
      <c r="C52" s="2" t="s">
        <v>77</v>
      </c>
      <c r="D52" s="2" t="s">
        <v>78</v>
      </c>
      <c r="E52" s="3">
        <f>1/100</f>
        <v>0.01</v>
      </c>
      <c r="F52" s="4">
        <v>1</v>
      </c>
      <c r="G52" s="5">
        <f t="shared" si="0"/>
        <v>100</v>
      </c>
      <c r="H52" s="5">
        <f t="shared" si="1"/>
        <v>180</v>
      </c>
      <c r="I52" s="5">
        <f t="shared" si="2"/>
        <v>195.6</v>
      </c>
    </row>
    <row r="53" spans="1:9" ht="49.5">
      <c r="A53" s="16"/>
      <c r="B53" s="1" t="s">
        <v>79</v>
      </c>
      <c r="C53" s="2" t="s">
        <v>80</v>
      </c>
      <c r="D53" s="2" t="s">
        <v>81</v>
      </c>
      <c r="E53" s="3">
        <f>1/100</f>
        <v>0.01</v>
      </c>
      <c r="F53" s="4">
        <v>1</v>
      </c>
      <c r="G53" s="5">
        <f t="shared" si="0"/>
        <v>100</v>
      </c>
      <c r="H53" s="5">
        <f t="shared" si="1"/>
        <v>180</v>
      </c>
      <c r="I53" s="5">
        <f t="shared" si="2"/>
        <v>195.6</v>
      </c>
    </row>
    <row r="54" spans="1:9" ht="49.5">
      <c r="A54" s="16"/>
      <c r="B54" s="1" t="s">
        <v>82</v>
      </c>
      <c r="C54" s="2" t="s">
        <v>83</v>
      </c>
      <c r="D54" s="2" t="s">
        <v>84</v>
      </c>
      <c r="E54" s="3">
        <f>2/100</f>
        <v>0.02</v>
      </c>
      <c r="F54" s="4">
        <v>1</v>
      </c>
      <c r="G54" s="5">
        <f t="shared" si="0"/>
        <v>50</v>
      </c>
      <c r="H54" s="5">
        <f t="shared" si="1"/>
        <v>90</v>
      </c>
      <c r="I54" s="5">
        <f t="shared" si="2"/>
        <v>97.8</v>
      </c>
    </row>
    <row r="55" spans="1:9" ht="49.5">
      <c r="A55" s="16"/>
      <c r="B55" s="1" t="s">
        <v>85</v>
      </c>
      <c r="C55" s="2" t="s">
        <v>86</v>
      </c>
      <c r="D55" s="2" t="s">
        <v>87</v>
      </c>
      <c r="E55" s="3">
        <f>2/100</f>
        <v>0.02</v>
      </c>
      <c r="F55" s="4">
        <v>1</v>
      </c>
      <c r="G55" s="5">
        <f t="shared" si="0"/>
        <v>50</v>
      </c>
      <c r="H55" s="5">
        <f t="shared" si="1"/>
        <v>90</v>
      </c>
      <c r="I55" s="5">
        <f t="shared" si="2"/>
        <v>97.8</v>
      </c>
    </row>
    <row r="56" spans="1:9" ht="49.5">
      <c r="A56" s="16"/>
      <c r="B56" s="1" t="s">
        <v>88</v>
      </c>
      <c r="C56" s="2" t="s">
        <v>89</v>
      </c>
      <c r="D56" s="2" t="s">
        <v>90</v>
      </c>
      <c r="E56" s="3">
        <f>1/100</f>
        <v>0.01</v>
      </c>
      <c r="F56" s="4">
        <v>1</v>
      </c>
      <c r="G56" s="5">
        <f t="shared" si="0"/>
        <v>100</v>
      </c>
      <c r="H56" s="5">
        <f t="shared" si="1"/>
        <v>180</v>
      </c>
      <c r="I56" s="5">
        <f t="shared" si="2"/>
        <v>195.6</v>
      </c>
    </row>
    <row r="57" spans="1:9" ht="49.5">
      <c r="A57" s="16"/>
      <c r="B57" s="1" t="s">
        <v>91</v>
      </c>
      <c r="C57" s="2" t="s">
        <v>92</v>
      </c>
      <c r="D57" s="2" t="s">
        <v>93</v>
      </c>
      <c r="E57" s="9">
        <f>1/100</f>
        <v>0.01</v>
      </c>
      <c r="F57" s="10">
        <v>1</v>
      </c>
      <c r="G57" s="5">
        <f t="shared" si="0"/>
        <v>100</v>
      </c>
      <c r="H57" s="5">
        <f t="shared" si="1"/>
        <v>180</v>
      </c>
      <c r="I57" s="5">
        <f t="shared" si="2"/>
        <v>195.6</v>
      </c>
    </row>
    <row r="58" spans="1:9" ht="49.5">
      <c r="A58" s="16"/>
      <c r="B58" s="1" t="s">
        <v>94</v>
      </c>
      <c r="C58" s="2" t="s">
        <v>95</v>
      </c>
      <c r="D58" s="2" t="s">
        <v>96</v>
      </c>
      <c r="E58" s="9">
        <f>2/100</f>
        <v>0.02</v>
      </c>
      <c r="F58" s="10">
        <v>1</v>
      </c>
      <c r="G58" s="5">
        <f t="shared" si="0"/>
        <v>50</v>
      </c>
      <c r="H58" s="5">
        <f t="shared" si="1"/>
        <v>90</v>
      </c>
      <c r="I58" s="5">
        <f t="shared" si="2"/>
        <v>97.8</v>
      </c>
    </row>
    <row r="59" spans="1:9" ht="49.5">
      <c r="A59" s="16"/>
      <c r="B59" s="1" t="s">
        <v>97</v>
      </c>
      <c r="C59" s="2" t="s">
        <v>98</v>
      </c>
      <c r="D59" s="2" t="s">
        <v>99</v>
      </c>
      <c r="E59" s="9">
        <f>2/100</f>
        <v>0.02</v>
      </c>
      <c r="F59" s="10">
        <v>1</v>
      </c>
      <c r="G59" s="5">
        <f t="shared" si="0"/>
        <v>50</v>
      </c>
      <c r="H59" s="5">
        <f t="shared" si="1"/>
        <v>90</v>
      </c>
      <c r="I59" s="5">
        <f t="shared" si="2"/>
        <v>97.8</v>
      </c>
    </row>
    <row r="60" spans="1:9" ht="33">
      <c r="A60" s="16" t="s">
        <v>100</v>
      </c>
      <c r="B60" s="1" t="s">
        <v>101</v>
      </c>
      <c r="C60" s="17" t="s">
        <v>102</v>
      </c>
      <c r="D60" s="2" t="s">
        <v>103</v>
      </c>
      <c r="E60" s="9">
        <f>100/1000</f>
        <v>0.1</v>
      </c>
      <c r="F60" s="10">
        <v>1</v>
      </c>
      <c r="G60" s="5">
        <f t="shared" si="0"/>
        <v>10</v>
      </c>
      <c r="H60" s="5">
        <f t="shared" si="1"/>
        <v>18</v>
      </c>
      <c r="I60" s="5">
        <f t="shared" si="2"/>
        <v>19.559999999999999</v>
      </c>
    </row>
    <row r="61" spans="1:9" ht="33">
      <c r="A61" s="16"/>
      <c r="B61" s="1" t="s">
        <v>104</v>
      </c>
      <c r="C61" s="17"/>
      <c r="D61" s="2" t="s">
        <v>105</v>
      </c>
      <c r="E61" s="9">
        <f>100/1000</f>
        <v>0.1</v>
      </c>
      <c r="F61" s="10">
        <v>1</v>
      </c>
      <c r="G61" s="5">
        <f t="shared" si="0"/>
        <v>10</v>
      </c>
      <c r="H61" s="5">
        <f t="shared" si="1"/>
        <v>18</v>
      </c>
      <c r="I61" s="5">
        <f t="shared" si="2"/>
        <v>19.559999999999999</v>
      </c>
    </row>
    <row r="62" spans="1:9" ht="33">
      <c r="A62" s="16"/>
      <c r="B62" s="1" t="s">
        <v>106</v>
      </c>
      <c r="C62" s="17"/>
      <c r="D62" s="2" t="s">
        <v>107</v>
      </c>
      <c r="E62" s="9">
        <f>100/1000</f>
        <v>0.1</v>
      </c>
      <c r="F62" s="10">
        <v>1</v>
      </c>
      <c r="G62" s="5">
        <f t="shared" si="0"/>
        <v>10</v>
      </c>
      <c r="H62" s="5">
        <f t="shared" si="1"/>
        <v>18</v>
      </c>
      <c r="I62" s="5">
        <f t="shared" si="2"/>
        <v>19.559999999999999</v>
      </c>
    </row>
    <row r="63" spans="1:9" ht="82.5">
      <c r="A63" s="16" t="s">
        <v>108</v>
      </c>
      <c r="B63" s="1" t="s">
        <v>109</v>
      </c>
      <c r="C63" s="2" t="s">
        <v>110</v>
      </c>
      <c r="D63" s="2" t="s">
        <v>111</v>
      </c>
      <c r="E63" s="9">
        <f>1/4</f>
        <v>0.25</v>
      </c>
      <c r="F63" s="10">
        <v>1</v>
      </c>
      <c r="G63" s="5">
        <f t="shared" si="0"/>
        <v>4</v>
      </c>
      <c r="H63" s="5">
        <f t="shared" si="1"/>
        <v>7.2</v>
      </c>
      <c r="I63" s="5">
        <f t="shared" si="2"/>
        <v>7.8239999999999998</v>
      </c>
    </row>
    <row r="64" spans="1:9" ht="82.5">
      <c r="A64" s="16"/>
      <c r="B64" s="1" t="s">
        <v>112</v>
      </c>
      <c r="C64" s="2" t="s">
        <v>113</v>
      </c>
      <c r="D64" s="2" t="s">
        <v>114</v>
      </c>
      <c r="E64" s="9">
        <f>1/4</f>
        <v>0.25</v>
      </c>
      <c r="F64" s="10">
        <v>1</v>
      </c>
      <c r="G64" s="5">
        <f t="shared" si="0"/>
        <v>4</v>
      </c>
      <c r="H64" s="5">
        <f t="shared" si="1"/>
        <v>7.2</v>
      </c>
      <c r="I64" s="5">
        <f t="shared" si="2"/>
        <v>7.8239999999999998</v>
      </c>
    </row>
    <row r="65" spans="1:9" ht="66">
      <c r="A65" s="18" t="s">
        <v>115</v>
      </c>
      <c r="B65" s="11" t="s">
        <v>116</v>
      </c>
      <c r="C65" s="6" t="s">
        <v>117</v>
      </c>
      <c r="D65" s="6" t="s">
        <v>118</v>
      </c>
      <c r="E65" s="12">
        <f>45/90</f>
        <v>0.5</v>
      </c>
      <c r="F65" s="10">
        <v>1</v>
      </c>
      <c r="G65" s="5">
        <f t="shared" si="0"/>
        <v>2</v>
      </c>
      <c r="H65" s="5">
        <f t="shared" si="1"/>
        <v>3.6</v>
      </c>
      <c r="I65" s="5">
        <f t="shared" si="2"/>
        <v>3.9119999999999999</v>
      </c>
    </row>
    <row r="66" spans="1:9" ht="51" customHeight="1">
      <c r="A66" s="18"/>
      <c r="B66" s="13" t="s">
        <v>119</v>
      </c>
      <c r="C66" s="15" t="s">
        <v>120</v>
      </c>
      <c r="D66" s="15" t="s">
        <v>121</v>
      </c>
      <c r="E66" s="9">
        <f>10/1000</f>
        <v>0.01</v>
      </c>
      <c r="F66" s="10">
        <v>1</v>
      </c>
      <c r="G66" s="5">
        <f t="shared" si="0"/>
        <v>100</v>
      </c>
      <c r="H66" s="5">
        <f t="shared" si="1"/>
        <v>180</v>
      </c>
      <c r="I66" s="5">
        <f t="shared" si="2"/>
        <v>195.6</v>
      </c>
    </row>
    <row r="67" spans="1:9" ht="51" customHeight="1">
      <c r="A67" s="18"/>
      <c r="B67" s="13" t="s">
        <v>122</v>
      </c>
      <c r="C67" s="19"/>
      <c r="D67" s="15"/>
      <c r="E67" s="9">
        <f>60/1000</f>
        <v>0.06</v>
      </c>
      <c r="F67" s="10">
        <v>1</v>
      </c>
      <c r="G67" s="5">
        <f t="shared" si="0"/>
        <v>16.666666666666668</v>
      </c>
      <c r="H67" s="5">
        <f t="shared" si="1"/>
        <v>30.000000000000004</v>
      </c>
      <c r="I67" s="5">
        <f t="shared" si="2"/>
        <v>32.6</v>
      </c>
    </row>
    <row r="68" spans="1:9" ht="51" customHeight="1">
      <c r="A68" s="18"/>
      <c r="B68" s="13" t="s">
        <v>123</v>
      </c>
      <c r="C68" s="19"/>
      <c r="D68" s="15"/>
      <c r="E68" s="9">
        <f>270/1000</f>
        <v>0.27</v>
      </c>
      <c r="F68" s="10">
        <v>1</v>
      </c>
      <c r="G68" s="5">
        <f t="shared" si="0"/>
        <v>3.7037037037037033</v>
      </c>
      <c r="H68" s="5">
        <f t="shared" si="1"/>
        <v>6.6666666666666661</v>
      </c>
      <c r="I68" s="5">
        <f t="shared" si="2"/>
        <v>7.2444444444444436</v>
      </c>
    </row>
    <row r="69" spans="1:9" ht="51" customHeight="1">
      <c r="A69" s="18"/>
      <c r="B69" s="13" t="s">
        <v>124</v>
      </c>
      <c r="C69" s="19"/>
      <c r="D69" s="15"/>
      <c r="E69" s="9">
        <f>360/1000</f>
        <v>0.36</v>
      </c>
      <c r="F69" s="10">
        <v>1</v>
      </c>
      <c r="G69" s="5">
        <f t="shared" ref="G69:G70" si="3">(1/E69)*F69</f>
        <v>2.7777777777777777</v>
      </c>
      <c r="H69" s="5">
        <f t="shared" ref="H69:H70" si="4">2*G69*1800/2000</f>
        <v>5</v>
      </c>
      <c r="I69" s="5">
        <f t="shared" ref="I69:I70" si="5">2*G69*1956/2000</f>
        <v>5.4333333333333327</v>
      </c>
    </row>
    <row r="70" spans="1:9" ht="51" customHeight="1">
      <c r="A70" s="18"/>
      <c r="B70" s="13" t="s">
        <v>125</v>
      </c>
      <c r="C70" s="19"/>
      <c r="D70" s="15"/>
      <c r="E70" s="9">
        <f>300/1000</f>
        <v>0.3</v>
      </c>
      <c r="F70" s="10">
        <v>1</v>
      </c>
      <c r="G70" s="5">
        <f t="shared" si="3"/>
        <v>3.3333333333333335</v>
      </c>
      <c r="H70" s="5">
        <f t="shared" si="4"/>
        <v>6</v>
      </c>
      <c r="I70" s="5">
        <f t="shared" si="5"/>
        <v>6.52</v>
      </c>
    </row>
  </sheetData>
  <mergeCells count="26">
    <mergeCell ref="E1:E2"/>
    <mergeCell ref="F1:F2"/>
    <mergeCell ref="C22:C47"/>
    <mergeCell ref="D22:D47"/>
    <mergeCell ref="C48:C49"/>
    <mergeCell ref="D48:D49"/>
    <mergeCell ref="A1:A2"/>
    <mergeCell ref="B1:B2"/>
    <mergeCell ref="C1:C2"/>
    <mergeCell ref="D1:D2"/>
    <mergeCell ref="I1:I2"/>
    <mergeCell ref="D66:D70"/>
    <mergeCell ref="H1:H2"/>
    <mergeCell ref="A50:A51"/>
    <mergeCell ref="A52:A59"/>
    <mergeCell ref="A60:A62"/>
    <mergeCell ref="C60:C62"/>
    <mergeCell ref="A63:A64"/>
    <mergeCell ref="A65:A70"/>
    <mergeCell ref="C66:C70"/>
    <mergeCell ref="G1:G2"/>
    <mergeCell ref="A3:I3"/>
    <mergeCell ref="A4:A19"/>
    <mergeCell ref="C6:C19"/>
    <mergeCell ref="D6:D19"/>
    <mergeCell ref="A20:A4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2019-11-12T08:32:59Z</dcterms:modified>
</cp:coreProperties>
</file>