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DE20115-34FA-47EC-99A4-5DEC3CBB432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G42" i="1"/>
  <c r="H42" i="1" s="1"/>
  <c r="H41" i="1"/>
  <c r="G41" i="1"/>
  <c r="I41" i="1" s="1"/>
  <c r="G40" i="1"/>
  <c r="I40" i="1" s="1"/>
  <c r="I39" i="1"/>
  <c r="H39" i="1"/>
  <c r="G39" i="1"/>
  <c r="I38" i="1"/>
  <c r="G38" i="1"/>
  <c r="H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H18" i="1"/>
  <c r="G18" i="1"/>
  <c r="I18" i="1" s="1"/>
  <c r="I17" i="1"/>
  <c r="G17" i="1"/>
  <c r="H17" i="1" s="1"/>
  <c r="I16" i="1"/>
  <c r="H16" i="1"/>
  <c r="G16" i="1"/>
  <c r="G15" i="1"/>
  <c r="H15" i="1" s="1"/>
  <c r="H14" i="1"/>
  <c r="G14" i="1"/>
  <c r="I14" i="1" s="1"/>
  <c r="I13" i="1"/>
  <c r="G13" i="1"/>
  <c r="H13" i="1" s="1"/>
  <c r="E13" i="1"/>
  <c r="I12" i="1"/>
  <c r="G12" i="1"/>
  <c r="H12" i="1" s="1"/>
  <c r="I11" i="1"/>
  <c r="H11" i="1"/>
  <c r="G11" i="1"/>
  <c r="G10" i="1"/>
  <c r="H10" i="1" s="1"/>
  <c r="H9" i="1"/>
  <c r="G9" i="1"/>
  <c r="I9" i="1" s="1"/>
  <c r="I8" i="1"/>
  <c r="G8" i="1"/>
  <c r="H8" i="1" s="1"/>
  <c r="I7" i="1"/>
  <c r="H7" i="1"/>
  <c r="G7" i="1"/>
  <c r="G6" i="1"/>
  <c r="H6" i="1" s="1"/>
  <c r="H5" i="1"/>
  <c r="G5" i="1"/>
  <c r="I5" i="1" s="1"/>
  <c r="I4" i="1"/>
  <c r="G4" i="1"/>
  <c r="H4" i="1" s="1"/>
  <c r="I21" i="1" l="1"/>
  <c r="H21" i="1"/>
  <c r="I25" i="1"/>
  <c r="H25" i="1"/>
  <c r="I29" i="1"/>
  <c r="H29" i="1"/>
  <c r="I37" i="1"/>
  <c r="H37" i="1"/>
  <c r="I22" i="1"/>
  <c r="H22" i="1"/>
  <c r="I26" i="1"/>
  <c r="H26" i="1"/>
  <c r="I30" i="1"/>
  <c r="H30" i="1"/>
  <c r="I34" i="1"/>
  <c r="H34" i="1"/>
  <c r="I19" i="1"/>
  <c r="H19" i="1"/>
  <c r="I23" i="1"/>
  <c r="H23" i="1"/>
  <c r="I27" i="1"/>
  <c r="H27" i="1"/>
  <c r="I31" i="1"/>
  <c r="H31" i="1"/>
  <c r="I35" i="1"/>
  <c r="H35" i="1"/>
  <c r="I20" i="1"/>
  <c r="H20" i="1"/>
  <c r="I24" i="1"/>
  <c r="H24" i="1"/>
  <c r="I28" i="1"/>
  <c r="H28" i="1"/>
  <c r="I32" i="1"/>
  <c r="H32" i="1"/>
  <c r="I36" i="1"/>
  <c r="H36" i="1"/>
  <c r="I33" i="1"/>
  <c r="H33" i="1"/>
  <c r="I6" i="1"/>
  <c r="I10" i="1"/>
  <c r="I15" i="1"/>
  <c r="H40" i="1"/>
</calcChain>
</file>

<file path=xl/sharedStrings.xml><?xml version="1.0" encoding="utf-8"?>
<sst xmlns="http://schemas.openxmlformats.org/spreadsheetml/2006/main" count="78" uniqueCount="78">
  <si>
    <t>玩法组</t>
    <phoneticPr fontId="2" type="noConversion"/>
  </si>
  <si>
    <t>玩法</t>
  </si>
  <si>
    <t>玩法说明</t>
    <phoneticPr fontId="2" type="noConversion"/>
  </si>
  <si>
    <t>中奖举例</t>
    <phoneticPr fontId="2" type="noConversion"/>
  </si>
  <si>
    <t>中奖概率</t>
    <phoneticPr fontId="2" type="noConversion"/>
  </si>
  <si>
    <t>投注注数</t>
    <phoneticPr fontId="2" type="noConversion"/>
  </si>
  <si>
    <t>理论赔率</t>
    <phoneticPr fontId="2" type="noConversion"/>
  </si>
  <si>
    <t>选出20个号码为开奖号码，数字为1到80号，数字不可重复开出</t>
    <phoneticPr fontId="2" type="noConversion"/>
  </si>
  <si>
    <t>趣味</t>
    <phoneticPr fontId="2" type="noConversion"/>
  </si>
  <si>
    <t>和值大小：小</t>
    <phoneticPr fontId="2" type="noConversion"/>
  </si>
  <si>
    <t>选择20个开奖号码总和值的大小属性：小于810为“小”，等于810为“和”，大于810为“大”。</t>
    <phoneticPr fontId="2" type="noConversion"/>
  </si>
  <si>
    <t>投注方案：和值大小“小”，开奖号码：01 02 03 04 05 06 07 08 09 10 11 12 13 14 15 16 17 18 19 20，中奖结果：和值大小“小”。</t>
    <phoneticPr fontId="2" type="noConversion"/>
  </si>
  <si>
    <t>和值大小：和</t>
    <phoneticPr fontId="2" type="noConversion"/>
  </si>
  <si>
    <t>和值大小：大</t>
    <phoneticPr fontId="2" type="noConversion"/>
  </si>
  <si>
    <t>奇偶盘：奇</t>
    <phoneticPr fontId="2" type="noConversion"/>
  </si>
  <si>
    <t>选择20个开奖号码中包含奇偶号码个数多少的关系，任选一个奇偶盘属性，当开奖结果的20个号码的奇偶盘属性与所投注的结果一致，即为中奖。</t>
    <phoneticPr fontId="2" type="noConversion"/>
  </si>
  <si>
    <t>投注方案：奇偶盘“和”，开奖号码：01 02 03 04 05 06 07 08 09 10 11 12 13 14 15 16 17 18 19 20，中奖结果：奇偶盘“和”。</t>
    <phoneticPr fontId="2" type="noConversion"/>
  </si>
  <si>
    <t>奇偶盘：和</t>
    <phoneticPr fontId="2" type="noConversion"/>
  </si>
  <si>
    <t>奇偶盘：偶</t>
    <phoneticPr fontId="2" type="noConversion"/>
  </si>
  <si>
    <t>上下盘：上</t>
    <phoneticPr fontId="2" type="noConversion"/>
  </si>
  <si>
    <t>选择2个开奖号码中包含上盘(01-40)与下盘(41-80)号码个数多少的关系，任选一个上下盘属性，当开奖结果的20个号码的上下盘属性与所投注的结果一致，即为中奖。</t>
    <phoneticPr fontId="2" type="noConversion"/>
  </si>
  <si>
    <t>投注方案：上下盘“上”开奖号码：01 02 03 04 05 06 07 08 09 10 11 12 13 14 15 16 17 18 19 20，中奖结果：上下盘“上”。</t>
    <phoneticPr fontId="2" type="noConversion"/>
  </si>
  <si>
    <t>上下盘：和</t>
    <phoneticPr fontId="2" type="noConversion"/>
  </si>
  <si>
    <t>上下盘：下</t>
    <phoneticPr fontId="2" type="noConversion"/>
  </si>
  <si>
    <t>和值单双</t>
    <phoneticPr fontId="2" type="noConversion"/>
  </si>
  <si>
    <t>20个开奖号码的总和值为奇数中"单"，为偶数时中"双"。</t>
    <phoneticPr fontId="2" type="noConversion"/>
  </si>
  <si>
    <t>投注方案：和值单双“双”，开奖号码：01 02 03 04 05 06 07 08 09 10 11 12 13 14 15 16 17 18 19 20，中奖结果：和值大小单双“双”。</t>
    <phoneticPr fontId="2" type="noConversion"/>
  </si>
  <si>
    <t>和值大小单双：小单</t>
    <phoneticPr fontId="2" type="noConversion"/>
  </si>
  <si>
    <t>选择20个开奖号码总和值的大小单双属性，任选一个和值大小单双属性，当开奖结果的20个号码的和值大小单双属性与所投注的结果一致，即为中奖。</t>
    <phoneticPr fontId="2" type="noConversion"/>
  </si>
  <si>
    <t>投注方案：和值大小单双“小双”，开奖号码：01 02 03 04 05 06 07 08 09 10 11 12 13 14 15 16 17 18 19 20，中奖结果：和值大小单双“小双”。</t>
    <phoneticPr fontId="2" type="noConversion"/>
  </si>
  <si>
    <t>和值大小单双：小双</t>
    <phoneticPr fontId="2" type="noConversion"/>
  </si>
  <si>
    <t>和值大小单双：大单</t>
    <phoneticPr fontId="2" type="noConversion"/>
  </si>
  <si>
    <t>和值大小单双：大双</t>
    <phoneticPr fontId="2" type="noConversion"/>
  </si>
  <si>
    <t>和值大小单双：和</t>
    <phoneticPr fontId="2" type="noConversion"/>
  </si>
  <si>
    <t>任选型</t>
    <phoneticPr fontId="2" type="noConversion"/>
  </si>
  <si>
    <t>任选一</t>
    <phoneticPr fontId="2" type="noConversion"/>
  </si>
  <si>
    <t>从01-80中任选1个号码，当期开奖结果的20个号码中包含所选号码，即为中奖。</t>
    <phoneticPr fontId="2" type="noConversion"/>
  </si>
  <si>
    <t>投注方案：01，开奖号码：01 02 03 04 05 06 07 08 21 22 71 72 73 74 75 76 77 78 79 80，中奖结果：中1个号码。</t>
    <phoneticPr fontId="2" type="noConversion"/>
  </si>
  <si>
    <t>任选二</t>
    <phoneticPr fontId="2" type="noConversion"/>
  </si>
  <si>
    <t>从01-80中任选2个号码，当期开奖结果的20个号码中包含所选号码，即为中奖。</t>
    <phoneticPr fontId="2" type="noConversion"/>
  </si>
  <si>
    <t>投注方案：01 02，开奖号码：01 02 03 04 05 06 07 08 21 22 71 72 73 74 75 76 77 78 79 80，中奖结果：中2个号码。</t>
    <phoneticPr fontId="2" type="noConversion"/>
  </si>
  <si>
    <t>任选三中三</t>
    <phoneticPr fontId="2" type="noConversion"/>
  </si>
  <si>
    <t>从01-80中选择3个号码组成一注，当期开奖结果的20个号码中包含3个或2个所选号码，即可中奖。不兼中兼得。</t>
    <phoneticPr fontId="2" type="noConversion"/>
  </si>
  <si>
    <t>投注方案：01 02 03，开奖号码：01 02 03 04 05 06 07 08 21 22 71 72 73 74 75 76 77 78 79 80，中奖结果：中3个号码。</t>
    <phoneticPr fontId="2" type="noConversion"/>
  </si>
  <si>
    <t>任选三中二</t>
    <phoneticPr fontId="2" type="noConversion"/>
  </si>
  <si>
    <t>任选四中四</t>
    <phoneticPr fontId="2" type="noConversion"/>
  </si>
  <si>
    <t>从01-80中选择4个号码组成一注，当期开奖结果的20个号码中包含4个、3个或2个所选号码，即可中奖。不兼中兼得</t>
    <phoneticPr fontId="2" type="noConversion"/>
  </si>
  <si>
    <t>投注方案：01 02 03 04，开奖号码：01 02 03 04 05 06 07 08 21 22 71 72 73 74 75 76 77 78 79 80，中奖结果：中4个号码。</t>
    <phoneticPr fontId="2" type="noConversion"/>
  </si>
  <si>
    <t>任选四中三</t>
    <phoneticPr fontId="2" type="noConversion"/>
  </si>
  <si>
    <t>任选四中二</t>
    <phoneticPr fontId="2" type="noConversion"/>
  </si>
  <si>
    <t>任选五中五</t>
    <phoneticPr fontId="2" type="noConversion"/>
  </si>
  <si>
    <t>从01-80中选择5个号码组成一注，当期开奖结果的20个号码中包含5个、4个、或3个所选号码，或者出现0个所选号码，即可中奖。</t>
    <phoneticPr fontId="2" type="noConversion"/>
  </si>
  <si>
    <t>投注方案：01 02 03 04 05，开奖号码：01 02 03 04 05 06 07 08 21 22 71 72 73 74 75 76 77 78 79 80，中奖结果：中5个号码。</t>
    <phoneticPr fontId="2" type="noConversion"/>
  </si>
  <si>
    <t>任选五中四</t>
    <phoneticPr fontId="2" type="noConversion"/>
  </si>
  <si>
    <t>任选五中三</t>
    <phoneticPr fontId="2" type="noConversion"/>
  </si>
  <si>
    <t>任选六中六</t>
    <phoneticPr fontId="2" type="noConversion"/>
  </si>
  <si>
    <t>从01-80中任选6个号码，当期开奖结果的20个号码中包含所选号码，即为中奖。</t>
    <phoneticPr fontId="2" type="noConversion"/>
  </si>
  <si>
    <t>投注方案：01 02 03 04 05 06，开奖号码：01 02 03 04 05 06 07 08 21 22 71 72 73 74 75 76 77 78 79 80，中奖结果：中6个号码。</t>
    <phoneticPr fontId="2" type="noConversion"/>
  </si>
  <si>
    <t>任选六中五</t>
    <phoneticPr fontId="2" type="noConversion"/>
  </si>
  <si>
    <t>任选六中四</t>
    <phoneticPr fontId="2" type="noConversion"/>
  </si>
  <si>
    <t>任选六中三</t>
    <phoneticPr fontId="2" type="noConversion"/>
  </si>
  <si>
    <t>任选七中七</t>
    <phoneticPr fontId="2" type="noConversion"/>
  </si>
  <si>
    <t>从01-80中选择7个号码组成一注，当期开奖结果的20个号码中包含7个、6个、5个、或4个所选号码，或者出现0个所选号码，即可中奖。</t>
    <phoneticPr fontId="2" type="noConversion"/>
  </si>
  <si>
    <t>投注方案：01 02 03 04 05 06 08，开奖号码：01 02 03 04 05 06 07 08 21 22 71 72 73 74 75 76 77 78 79 80，中奖结果：中7个号码。</t>
    <phoneticPr fontId="2" type="noConversion"/>
  </si>
  <si>
    <t>任选七中六</t>
    <phoneticPr fontId="2" type="noConversion"/>
  </si>
  <si>
    <t>任选七中五</t>
    <phoneticPr fontId="2" type="noConversion"/>
  </si>
  <si>
    <t>任选七中四</t>
    <phoneticPr fontId="2" type="noConversion"/>
  </si>
  <si>
    <t>任选七中零</t>
    <phoneticPr fontId="2" type="noConversion"/>
  </si>
  <si>
    <t>五行</t>
    <phoneticPr fontId="2" type="noConversion"/>
  </si>
  <si>
    <t>金</t>
  </si>
  <si>
    <t>以开出的20个号码的总和分成5个区间，以金、木、水、火、土命名：金（210 - 695）、木（696 - 763）、水（764 - 855）、火（856 - 923）、土（924 - 1410）。</t>
    <phoneticPr fontId="2" type="noConversion"/>
  </si>
  <si>
    <t>假设：开奖号码为01、04、05、10、11、13、20、27、30、32、33、36、40、47、54、59、61、64、67、79，总和是693，则是金。下注"金"为赢，其余为输。</t>
    <phoneticPr fontId="2" type="noConversion"/>
  </si>
  <si>
    <t>木</t>
  </si>
  <si>
    <t>水</t>
  </si>
  <si>
    <t>火</t>
  </si>
  <si>
    <t>土</t>
  </si>
  <si>
    <t>奖金组
1800</t>
    <phoneticPr fontId="2" type="noConversion"/>
  </si>
  <si>
    <t>奖金组
1956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</si>
</sst>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>
    <font>
      <sz val="11"/>
      <color theme="1"/>
      <name val="等线"/>
      <family val="2"/>
      <scheme val="minor"/>
    </font>
    <font>
      <b/>
      <sz val="11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393939"/>
      <name val="Microsoft yahei"/>
      <family val="2"/>
      <charset val="134"/>
    </font>
    <font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K6" sqref="K6"/>
    </sheetView>
  </sheetViews>
  <sheetFormatPr defaultRowHeight="14.25"/>
  <cols>
    <col min="1" max="2" width="25.5" customWidth="1"/>
    <col min="3" max="4" width="25.625" customWidth="1"/>
    <col min="5" max="6" width="15.625" customWidth="1"/>
    <col min="7" max="9" width="21.25" customWidth="1"/>
  </cols>
  <sheetData>
    <row r="1" spans="1:9" ht="1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76</v>
      </c>
      <c r="I1" s="2" t="s">
        <v>77</v>
      </c>
    </row>
    <row r="2" spans="1:9" ht="15" customHeight="1">
      <c r="A2" s="1"/>
      <c r="B2" s="1"/>
      <c r="C2" s="2"/>
      <c r="D2" s="2"/>
      <c r="E2" s="1"/>
      <c r="F2" s="2"/>
      <c r="G2" s="2"/>
      <c r="H2" s="2"/>
      <c r="I2" s="2"/>
    </row>
    <row r="3" spans="1:9" ht="18.75" customHeight="1">
      <c r="A3" s="3" t="s">
        <v>7</v>
      </c>
      <c r="B3" s="3"/>
      <c r="C3" s="3"/>
      <c r="D3" s="3"/>
      <c r="E3" s="3"/>
      <c r="F3" s="3"/>
      <c r="G3" s="3"/>
      <c r="H3" s="3"/>
      <c r="I3" s="3"/>
    </row>
    <row r="4" spans="1:9" ht="33" customHeight="1">
      <c r="A4" s="4" t="s">
        <v>8</v>
      </c>
      <c r="B4" s="5" t="s">
        <v>9</v>
      </c>
      <c r="C4" s="6" t="s">
        <v>10</v>
      </c>
      <c r="D4" s="6" t="s">
        <v>11</v>
      </c>
      <c r="E4" s="7">
        <v>0.49780000000000002</v>
      </c>
      <c r="F4" s="8">
        <v>1</v>
      </c>
      <c r="G4" s="9">
        <f>(1/E4)*F4</f>
        <v>2.0088388911209321</v>
      </c>
      <c r="H4" s="10">
        <f>2*G4*1800/2000</f>
        <v>3.6159100040176777</v>
      </c>
      <c r="I4" s="10">
        <f>2*G4*1956/2000</f>
        <v>3.9292888710325431</v>
      </c>
    </row>
    <row r="5" spans="1:9" ht="33" customHeight="1">
      <c r="A5" s="4"/>
      <c r="B5" s="5" t="s">
        <v>12</v>
      </c>
      <c r="C5" s="6"/>
      <c r="D5" s="6"/>
      <c r="E5" s="9">
        <v>4.4000000000000003E-3</v>
      </c>
      <c r="F5" s="8">
        <v>1</v>
      </c>
      <c r="G5" s="9">
        <f t="shared" ref="G5:G42" si="0">(1/E5)*F5</f>
        <v>227.27272727272725</v>
      </c>
      <c r="H5" s="10">
        <f t="shared" ref="H5:H42" si="1">2*G5*1800/2000</f>
        <v>409.09090909090907</v>
      </c>
      <c r="I5" s="10">
        <f t="shared" ref="I5:I42" si="2">2*G5*1956/2000</f>
        <v>444.5454545454545</v>
      </c>
    </row>
    <row r="6" spans="1:9" ht="33" customHeight="1">
      <c r="A6" s="4"/>
      <c r="B6" s="5" t="s">
        <v>13</v>
      </c>
      <c r="C6" s="6"/>
      <c r="D6" s="6"/>
      <c r="E6" s="9">
        <v>0.49780000000000002</v>
      </c>
      <c r="F6" s="8">
        <v>1</v>
      </c>
      <c r="G6" s="9">
        <f t="shared" si="0"/>
        <v>2.0088388911209321</v>
      </c>
      <c r="H6" s="10">
        <f t="shared" si="1"/>
        <v>3.6159100040176777</v>
      </c>
      <c r="I6" s="10">
        <f t="shared" si="2"/>
        <v>3.9292888710325431</v>
      </c>
    </row>
    <row r="7" spans="1:9" ht="33" customHeight="1">
      <c r="A7" s="4"/>
      <c r="B7" s="5" t="s">
        <v>14</v>
      </c>
      <c r="C7" s="6" t="s">
        <v>15</v>
      </c>
      <c r="D7" s="6" t="s">
        <v>16</v>
      </c>
      <c r="E7" s="9">
        <v>0.39839999999999998</v>
      </c>
      <c r="F7" s="8">
        <v>1</v>
      </c>
      <c r="G7" s="9">
        <f t="shared" si="0"/>
        <v>2.5100401606425704</v>
      </c>
      <c r="H7" s="10">
        <f t="shared" si="1"/>
        <v>4.5180722891566267</v>
      </c>
      <c r="I7" s="10">
        <f t="shared" si="2"/>
        <v>4.9096385542168672</v>
      </c>
    </row>
    <row r="8" spans="1:9" ht="33" customHeight="1">
      <c r="A8" s="4"/>
      <c r="B8" s="5" t="s">
        <v>17</v>
      </c>
      <c r="C8" s="6"/>
      <c r="D8" s="6"/>
      <c r="E8" s="9">
        <v>0.20319999999999999</v>
      </c>
      <c r="F8" s="8">
        <v>1</v>
      </c>
      <c r="G8" s="9">
        <f t="shared" si="0"/>
        <v>4.9212598425196852</v>
      </c>
      <c r="H8" s="10">
        <f t="shared" si="1"/>
        <v>8.8582677165354333</v>
      </c>
      <c r="I8" s="10">
        <f t="shared" si="2"/>
        <v>9.6259842519685037</v>
      </c>
    </row>
    <row r="9" spans="1:9" ht="33" customHeight="1">
      <c r="A9" s="4"/>
      <c r="B9" s="5" t="s">
        <v>18</v>
      </c>
      <c r="C9" s="6"/>
      <c r="D9" s="6"/>
      <c r="E9" s="9">
        <v>0.39839999999999998</v>
      </c>
      <c r="F9" s="8">
        <v>1</v>
      </c>
      <c r="G9" s="9">
        <f t="shared" si="0"/>
        <v>2.5100401606425704</v>
      </c>
      <c r="H9" s="10">
        <f t="shared" si="1"/>
        <v>4.5180722891566267</v>
      </c>
      <c r="I9" s="10">
        <f t="shared" si="2"/>
        <v>4.9096385542168672</v>
      </c>
    </row>
    <row r="10" spans="1:9" ht="33" customHeight="1">
      <c r="A10" s="4"/>
      <c r="B10" s="5" t="s">
        <v>19</v>
      </c>
      <c r="C10" s="6" t="s">
        <v>20</v>
      </c>
      <c r="D10" s="6" t="s">
        <v>21</v>
      </c>
      <c r="E10" s="9">
        <v>0.39839999999999998</v>
      </c>
      <c r="F10" s="8">
        <v>1</v>
      </c>
      <c r="G10" s="9">
        <f t="shared" si="0"/>
        <v>2.5100401606425704</v>
      </c>
      <c r="H10" s="10">
        <f t="shared" si="1"/>
        <v>4.5180722891566267</v>
      </c>
      <c r="I10" s="10">
        <f t="shared" si="2"/>
        <v>4.9096385542168672</v>
      </c>
    </row>
    <row r="11" spans="1:9" ht="33" customHeight="1">
      <c r="A11" s="4"/>
      <c r="B11" s="5" t="s">
        <v>22</v>
      </c>
      <c r="C11" s="6"/>
      <c r="D11" s="6"/>
      <c r="E11" s="9">
        <v>0.20319999999999999</v>
      </c>
      <c r="F11" s="8">
        <v>1</v>
      </c>
      <c r="G11" s="9">
        <f t="shared" si="0"/>
        <v>4.9212598425196852</v>
      </c>
      <c r="H11" s="10">
        <f t="shared" si="1"/>
        <v>8.8582677165354333</v>
      </c>
      <c r="I11" s="10">
        <f t="shared" si="2"/>
        <v>9.6259842519685037</v>
      </c>
    </row>
    <row r="12" spans="1:9" ht="33" customHeight="1">
      <c r="A12" s="4"/>
      <c r="B12" s="5" t="s">
        <v>23</v>
      </c>
      <c r="C12" s="6"/>
      <c r="D12" s="6"/>
      <c r="E12" s="9">
        <v>0.39839999999999998</v>
      </c>
      <c r="F12" s="8">
        <v>1</v>
      </c>
      <c r="G12" s="9">
        <f t="shared" si="0"/>
        <v>2.5100401606425704</v>
      </c>
      <c r="H12" s="10">
        <f t="shared" si="1"/>
        <v>4.5180722891566267</v>
      </c>
      <c r="I12" s="10">
        <f t="shared" si="2"/>
        <v>4.9096385542168672</v>
      </c>
    </row>
    <row r="13" spans="1:9" ht="264">
      <c r="A13" s="4"/>
      <c r="B13" s="5" t="s">
        <v>24</v>
      </c>
      <c r="C13" s="11" t="s">
        <v>25</v>
      </c>
      <c r="D13" s="11" t="s">
        <v>26</v>
      </c>
      <c r="E13" s="9">
        <f>1/2</f>
        <v>0.5</v>
      </c>
      <c r="F13" s="8">
        <v>1</v>
      </c>
      <c r="G13" s="9">
        <f t="shared" si="0"/>
        <v>2</v>
      </c>
      <c r="H13" s="10">
        <f t="shared" si="1"/>
        <v>3.6</v>
      </c>
      <c r="I13" s="10">
        <f t="shared" si="2"/>
        <v>3.9119999999999999</v>
      </c>
    </row>
    <row r="14" spans="1:9" ht="29.25" customHeight="1">
      <c r="A14" s="4"/>
      <c r="B14" s="5" t="s">
        <v>27</v>
      </c>
      <c r="C14" s="12" t="s">
        <v>28</v>
      </c>
      <c r="D14" s="12" t="s">
        <v>29</v>
      </c>
      <c r="E14" s="9">
        <v>0.25</v>
      </c>
      <c r="F14" s="8">
        <v>1</v>
      </c>
      <c r="G14" s="9">
        <f t="shared" si="0"/>
        <v>4</v>
      </c>
      <c r="H14" s="10">
        <f t="shared" si="1"/>
        <v>7.2</v>
      </c>
      <c r="I14" s="10">
        <f t="shared" si="2"/>
        <v>7.8239999999999998</v>
      </c>
    </row>
    <row r="15" spans="1:9" ht="29.25" customHeight="1">
      <c r="A15" s="4"/>
      <c r="B15" s="5" t="s">
        <v>30</v>
      </c>
      <c r="C15" s="12"/>
      <c r="D15" s="12"/>
      <c r="E15" s="9">
        <v>0.24779999999999999</v>
      </c>
      <c r="F15" s="8">
        <v>1</v>
      </c>
      <c r="G15" s="9">
        <f t="shared" si="0"/>
        <v>4.0355125100887816</v>
      </c>
      <c r="H15" s="10">
        <f t="shared" si="1"/>
        <v>7.2639225181598066</v>
      </c>
      <c r="I15" s="10">
        <f t="shared" si="2"/>
        <v>7.8934624697336568</v>
      </c>
    </row>
    <row r="16" spans="1:9" ht="29.25" customHeight="1">
      <c r="A16" s="4"/>
      <c r="B16" s="5" t="s">
        <v>31</v>
      </c>
      <c r="C16" s="12"/>
      <c r="D16" s="12"/>
      <c r="E16" s="9">
        <v>0.25</v>
      </c>
      <c r="F16" s="8">
        <v>1</v>
      </c>
      <c r="G16" s="9">
        <f t="shared" si="0"/>
        <v>4</v>
      </c>
      <c r="H16" s="10">
        <f t="shared" si="1"/>
        <v>7.2</v>
      </c>
      <c r="I16" s="10">
        <f t="shared" si="2"/>
        <v>7.8239999999999998</v>
      </c>
    </row>
    <row r="17" spans="1:9" ht="29.25" customHeight="1">
      <c r="A17" s="4"/>
      <c r="B17" s="5" t="s">
        <v>32</v>
      </c>
      <c r="C17" s="12"/>
      <c r="D17" s="12"/>
      <c r="E17" s="9">
        <v>0.24779999999999999</v>
      </c>
      <c r="F17" s="8">
        <v>1</v>
      </c>
      <c r="G17" s="9">
        <f t="shared" si="0"/>
        <v>4.0355125100887816</v>
      </c>
      <c r="H17" s="10">
        <f t="shared" si="1"/>
        <v>7.2639225181598066</v>
      </c>
      <c r="I17" s="10">
        <f t="shared" si="2"/>
        <v>7.8934624697336568</v>
      </c>
    </row>
    <row r="18" spans="1:9" ht="29.25" customHeight="1">
      <c r="A18" s="4"/>
      <c r="B18" s="5" t="s">
        <v>33</v>
      </c>
      <c r="C18" s="12"/>
      <c r="D18" s="12"/>
      <c r="E18" s="9">
        <v>4.4000000000000003E-3</v>
      </c>
      <c r="F18" s="8">
        <v>1</v>
      </c>
      <c r="G18" s="9">
        <f t="shared" si="0"/>
        <v>227.27272727272725</v>
      </c>
      <c r="H18" s="10">
        <f t="shared" si="1"/>
        <v>409.09090909090907</v>
      </c>
      <c r="I18" s="10">
        <f t="shared" si="2"/>
        <v>444.5454545454545</v>
      </c>
    </row>
    <row r="19" spans="1:9" ht="231">
      <c r="A19" s="4" t="s">
        <v>34</v>
      </c>
      <c r="B19" s="5" t="s">
        <v>35</v>
      </c>
      <c r="C19" s="11" t="s">
        <v>36</v>
      </c>
      <c r="D19" s="11" t="s">
        <v>37</v>
      </c>
      <c r="E19" s="9">
        <f>COMBIN(20,1)/COMBIN(80,1)</f>
        <v>0.25</v>
      </c>
      <c r="F19" s="8">
        <v>1</v>
      </c>
      <c r="G19" s="9">
        <f t="shared" si="0"/>
        <v>4</v>
      </c>
      <c r="H19" s="10">
        <f t="shared" si="1"/>
        <v>7.2</v>
      </c>
      <c r="I19" s="10">
        <f t="shared" si="2"/>
        <v>7.8239999999999998</v>
      </c>
    </row>
    <row r="20" spans="1:9" ht="231">
      <c r="A20" s="4"/>
      <c r="B20" s="5" t="s">
        <v>38</v>
      </c>
      <c r="C20" s="11" t="s">
        <v>39</v>
      </c>
      <c r="D20" s="11" t="s">
        <v>40</v>
      </c>
      <c r="E20" s="9">
        <f>COMBIN(20,2)/COMBIN(80,2)</f>
        <v>6.0126582278481014E-2</v>
      </c>
      <c r="F20" s="8">
        <v>1</v>
      </c>
      <c r="G20" s="9">
        <f t="shared" si="0"/>
        <v>16.631578947368421</v>
      </c>
      <c r="H20" s="10">
        <f t="shared" si="1"/>
        <v>29.936842105263157</v>
      </c>
      <c r="I20" s="10">
        <f t="shared" si="2"/>
        <v>32.531368421052633</v>
      </c>
    </row>
    <row r="21" spans="1:9" ht="45.75" customHeight="1">
      <c r="A21" s="4"/>
      <c r="B21" s="5" t="s">
        <v>41</v>
      </c>
      <c r="C21" s="6" t="s">
        <v>42</v>
      </c>
      <c r="D21" s="6" t="s">
        <v>43</v>
      </c>
      <c r="E21" s="9">
        <f>COMBIN(20,3)/COMBIN(80,3)</f>
        <v>1.3875365141187927E-2</v>
      </c>
      <c r="F21" s="8">
        <v>1</v>
      </c>
      <c r="G21" s="9">
        <f t="shared" si="0"/>
        <v>72.070175438596493</v>
      </c>
      <c r="H21" s="10">
        <f t="shared" si="1"/>
        <v>129.72631578947369</v>
      </c>
      <c r="I21" s="10">
        <f t="shared" si="2"/>
        <v>140.96926315789474</v>
      </c>
    </row>
    <row r="22" spans="1:9" ht="45.75" customHeight="1">
      <c r="A22" s="4"/>
      <c r="B22" s="5" t="s">
        <v>44</v>
      </c>
      <c r="C22" s="6"/>
      <c r="D22" s="6"/>
      <c r="E22" s="10">
        <f>COMBIN(20,2)*COMBIN(60,1)/COMBIN(80,3)</f>
        <v>0.13875365141187926</v>
      </c>
      <c r="F22" s="8">
        <v>1</v>
      </c>
      <c r="G22" s="9">
        <f t="shared" si="0"/>
        <v>7.2070175438596493</v>
      </c>
      <c r="H22" s="10">
        <f t="shared" si="1"/>
        <v>12.972631578947368</v>
      </c>
      <c r="I22" s="10">
        <f t="shared" si="2"/>
        <v>14.096926315789474</v>
      </c>
    </row>
    <row r="23" spans="1:9" ht="45.75" customHeight="1">
      <c r="A23" s="4"/>
      <c r="B23" s="5" t="s">
        <v>45</v>
      </c>
      <c r="C23" s="6" t="s">
        <v>46</v>
      </c>
      <c r="D23" s="6" t="s">
        <v>47</v>
      </c>
      <c r="E23" s="9">
        <f>COMBIN(20,4)/COMBIN(80,4)</f>
        <v>3.0633923038986331E-3</v>
      </c>
      <c r="F23" s="8">
        <v>1</v>
      </c>
      <c r="G23" s="9">
        <f t="shared" si="0"/>
        <v>326.43550051599584</v>
      </c>
      <c r="H23" s="10">
        <f t="shared" si="1"/>
        <v>587.58390092879256</v>
      </c>
      <c r="I23" s="10">
        <f t="shared" si="2"/>
        <v>638.50783900928786</v>
      </c>
    </row>
    <row r="24" spans="1:9" ht="45.75" customHeight="1">
      <c r="A24" s="4"/>
      <c r="B24" s="5" t="s">
        <v>48</v>
      </c>
      <c r="C24" s="6"/>
      <c r="D24" s="6"/>
      <c r="E24" s="9">
        <f>COMBIN(20,3)*COMBIN(60,1)/COMBIN(80,4)</f>
        <v>4.3247891349157172E-2</v>
      </c>
      <c r="F24" s="8">
        <v>1</v>
      </c>
      <c r="G24" s="9">
        <f t="shared" si="0"/>
        <v>23.122514619883042</v>
      </c>
      <c r="H24" s="10">
        <f t="shared" si="1"/>
        <v>41.620526315789476</v>
      </c>
      <c r="I24" s="10">
        <f t="shared" si="2"/>
        <v>45.227638596491225</v>
      </c>
    </row>
    <row r="25" spans="1:9" ht="45.75" customHeight="1">
      <c r="A25" s="4"/>
      <c r="B25" s="5" t="s">
        <v>49</v>
      </c>
      <c r="C25" s="6"/>
      <c r="D25" s="6"/>
      <c r="E25" s="9">
        <f>COMBIN(20,2)*COMBIN(60,2)/COMBIN(80,4)</f>
        <v>0.21263546580002277</v>
      </c>
      <c r="F25" s="8">
        <v>1</v>
      </c>
      <c r="G25" s="9">
        <f t="shared" si="0"/>
        <v>4.7028843294677367</v>
      </c>
      <c r="H25" s="10">
        <f t="shared" si="1"/>
        <v>8.4651917930419263</v>
      </c>
      <c r="I25" s="10">
        <f t="shared" si="2"/>
        <v>9.1988417484388929</v>
      </c>
    </row>
    <row r="26" spans="1:9" ht="45.75" customHeight="1">
      <c r="A26" s="4"/>
      <c r="B26" s="5" t="s">
        <v>50</v>
      </c>
      <c r="C26" s="6" t="s">
        <v>51</v>
      </c>
      <c r="D26" s="6" t="s">
        <v>52</v>
      </c>
      <c r="E26" s="9">
        <f>COMBIN(20,5)/COMBIN(80,5)</f>
        <v>6.4492469555760691E-4</v>
      </c>
      <c r="F26" s="8">
        <v>1</v>
      </c>
      <c r="G26" s="9">
        <f t="shared" si="0"/>
        <v>1550.5686274509806</v>
      </c>
      <c r="H26" s="10">
        <f t="shared" si="1"/>
        <v>2791.0235294117647</v>
      </c>
      <c r="I26" s="10">
        <f t="shared" si="2"/>
        <v>3032.9122352941181</v>
      </c>
    </row>
    <row r="27" spans="1:9" ht="45.75" customHeight="1">
      <c r="A27" s="4"/>
      <c r="B27" s="5" t="s">
        <v>53</v>
      </c>
      <c r="C27" s="6"/>
      <c r="D27" s="6"/>
      <c r="E27" s="9">
        <f>COMBIN(20,4)*COMBIN(60,1)/COMBIN(80,5)</f>
        <v>1.209233804170513E-2</v>
      </c>
      <c r="F27" s="8">
        <v>1</v>
      </c>
      <c r="G27" s="9">
        <f t="shared" si="0"/>
        <v>82.696993464052284</v>
      </c>
      <c r="H27" s="10">
        <f t="shared" si="1"/>
        <v>148.8545882352941</v>
      </c>
      <c r="I27" s="10">
        <f t="shared" si="2"/>
        <v>161.75531921568626</v>
      </c>
    </row>
    <row r="28" spans="1:9" ht="45.75" customHeight="1">
      <c r="A28" s="4"/>
      <c r="B28" s="5" t="s">
        <v>54</v>
      </c>
      <c r="C28" s="6"/>
      <c r="D28" s="6"/>
      <c r="E28" s="9">
        <f>COMBIN(20,3)*COMBIN(60,2)/COMBIN(80,5)</f>
        <v>8.393505228948267E-2</v>
      </c>
      <c r="F28" s="8">
        <v>1</v>
      </c>
      <c r="G28" s="9">
        <f t="shared" si="0"/>
        <v>11.913973634651601</v>
      </c>
      <c r="H28" s="10">
        <f t="shared" si="1"/>
        <v>21.445152542372881</v>
      </c>
      <c r="I28" s="10">
        <f t="shared" si="2"/>
        <v>23.303732429378531</v>
      </c>
    </row>
    <row r="29" spans="1:9" ht="45.75" customHeight="1">
      <c r="A29" s="4"/>
      <c r="B29" s="5" t="s">
        <v>55</v>
      </c>
      <c r="C29" s="6" t="s">
        <v>56</v>
      </c>
      <c r="D29" s="6" t="s">
        <v>57</v>
      </c>
      <c r="E29" s="9">
        <f>COMBIN(20,6)/COMBIN(80,6)</f>
        <v>1.2898493911152139E-4</v>
      </c>
      <c r="F29" s="8">
        <v>1</v>
      </c>
      <c r="G29" s="9">
        <f t="shared" si="0"/>
        <v>7752.8431372549021</v>
      </c>
      <c r="H29" s="10">
        <f t="shared" si="1"/>
        <v>13955.117647058823</v>
      </c>
      <c r="I29" s="10">
        <f t="shared" si="2"/>
        <v>15164.561176470588</v>
      </c>
    </row>
    <row r="30" spans="1:9" ht="45.75" customHeight="1">
      <c r="A30" s="4"/>
      <c r="B30" s="5" t="s">
        <v>58</v>
      </c>
      <c r="C30" s="6"/>
      <c r="D30" s="6"/>
      <c r="E30" s="9">
        <f>COMBIN(20,5)*COMBIN(60,1)/COMBIN(80,6)</f>
        <v>3.0956385386765131E-3</v>
      </c>
      <c r="F30" s="8">
        <v>1</v>
      </c>
      <c r="G30" s="9">
        <f t="shared" si="0"/>
        <v>323.03513071895429</v>
      </c>
      <c r="H30" s="10">
        <f t="shared" si="1"/>
        <v>581.46323529411768</v>
      </c>
      <c r="I30" s="10">
        <f t="shared" si="2"/>
        <v>631.85671568627458</v>
      </c>
    </row>
    <row r="31" spans="1:9" ht="45.75" customHeight="1">
      <c r="A31" s="4"/>
      <c r="B31" s="5" t="s">
        <v>59</v>
      </c>
      <c r="C31" s="6"/>
      <c r="D31" s="6"/>
      <c r="E31" s="9">
        <f>COMBIN(20,4)*COMBIN(60,2)/COMBIN(80,6)</f>
        <v>2.8537917778424106E-2</v>
      </c>
      <c r="F31" s="8">
        <v>1</v>
      </c>
      <c r="G31" s="9">
        <f t="shared" si="0"/>
        <v>35.041098925445887</v>
      </c>
      <c r="H31" s="10">
        <f t="shared" si="1"/>
        <v>63.073978065802599</v>
      </c>
      <c r="I31" s="10">
        <f t="shared" si="2"/>
        <v>68.540389498172146</v>
      </c>
    </row>
    <row r="32" spans="1:9" ht="45.75" customHeight="1">
      <c r="A32" s="4"/>
      <c r="B32" s="5" t="s">
        <v>60</v>
      </c>
      <c r="C32" s="6"/>
      <c r="D32" s="6"/>
      <c r="E32" s="9">
        <f>COMBIN(20,3)*COMBIN(60,3)/COMBIN(80,6)</f>
        <v>0.12981954754106653</v>
      </c>
      <c r="F32" s="8">
        <v>1</v>
      </c>
      <c r="G32" s="9">
        <f t="shared" si="0"/>
        <v>7.7030001948178448</v>
      </c>
      <c r="H32" s="10">
        <f t="shared" si="1"/>
        <v>13.86540035067212</v>
      </c>
      <c r="I32" s="10">
        <f t="shared" si="2"/>
        <v>15.067068381063704</v>
      </c>
    </row>
    <row r="33" spans="1:9" ht="45.75" customHeight="1">
      <c r="A33" s="4"/>
      <c r="B33" s="5" t="s">
        <v>61</v>
      </c>
      <c r="C33" s="6" t="s">
        <v>62</v>
      </c>
      <c r="D33" s="6" t="s">
        <v>63</v>
      </c>
      <c r="E33" s="9">
        <f>COMBIN(20,7)/COMBIN(80,7)</f>
        <v>2.440255604812567E-5</v>
      </c>
      <c r="F33" s="8">
        <v>1</v>
      </c>
      <c r="G33" s="9">
        <f t="shared" si="0"/>
        <v>40979.313725490196</v>
      </c>
      <c r="H33" s="10">
        <f t="shared" si="1"/>
        <v>73762.76470588235</v>
      </c>
      <c r="I33" s="10">
        <f t="shared" si="2"/>
        <v>80155.537647058823</v>
      </c>
    </row>
    <row r="34" spans="1:9" ht="45.75" customHeight="1">
      <c r="A34" s="4"/>
      <c r="B34" s="5" t="s">
        <v>64</v>
      </c>
      <c r="C34" s="6"/>
      <c r="D34" s="6"/>
      <c r="E34" s="9">
        <f>COMBIN(20,6)*COMBIN(60,1)/COMBIN(80,7)</f>
        <v>7.3207668144377003E-4</v>
      </c>
      <c r="F34" s="8">
        <v>1</v>
      </c>
      <c r="G34" s="9">
        <f t="shared" si="0"/>
        <v>1365.9771241830065</v>
      </c>
      <c r="H34" s="10">
        <f t="shared" si="1"/>
        <v>2458.7588235294115</v>
      </c>
      <c r="I34" s="10">
        <f t="shared" si="2"/>
        <v>2671.8512549019606</v>
      </c>
    </row>
    <row r="35" spans="1:9" ht="45.75" customHeight="1">
      <c r="A35" s="4"/>
      <c r="B35" s="5" t="s">
        <v>65</v>
      </c>
      <c r="C35" s="6"/>
      <c r="D35" s="6"/>
      <c r="E35" s="9">
        <f>COMBIN(20,5)*COMBIN(60,2)/COMBIN(80,7)</f>
        <v>8.6385048410364852E-3</v>
      </c>
      <c r="F35" s="8">
        <v>1</v>
      </c>
      <c r="G35" s="9">
        <f t="shared" si="0"/>
        <v>115.76077323584803</v>
      </c>
      <c r="H35" s="10">
        <f t="shared" si="1"/>
        <v>208.36939182452645</v>
      </c>
      <c r="I35" s="10">
        <f t="shared" si="2"/>
        <v>226.42807244931873</v>
      </c>
    </row>
    <row r="36" spans="1:9" ht="45.75" customHeight="1">
      <c r="A36" s="4"/>
      <c r="B36" s="5" t="s">
        <v>66</v>
      </c>
      <c r="C36" s="6"/>
      <c r="D36" s="6"/>
      <c r="E36" s="9">
        <f>COMBIN(20,4)*COMBIN(60,3)/COMBIN(80,7)</f>
        <v>5.2190966747928773E-2</v>
      </c>
      <c r="F36" s="8">
        <v>1</v>
      </c>
      <c r="G36" s="9">
        <f t="shared" si="0"/>
        <v>19.160403845933462</v>
      </c>
      <c r="H36" s="10">
        <f t="shared" si="1"/>
        <v>34.488726922680229</v>
      </c>
      <c r="I36" s="10">
        <f t="shared" si="2"/>
        <v>37.477749922645856</v>
      </c>
    </row>
    <row r="37" spans="1:9" ht="45.75" customHeight="1">
      <c r="A37" s="4"/>
      <c r="B37" s="5" t="s">
        <v>67</v>
      </c>
      <c r="C37" s="6"/>
      <c r="D37" s="6"/>
      <c r="E37" s="9">
        <f>COMBIN(60,7)/COMBIN(80,7)</f>
        <v>0.12157425195399875</v>
      </c>
      <c r="F37" s="8">
        <v>1</v>
      </c>
      <c r="G37" s="9">
        <f t="shared" si="0"/>
        <v>8.2254258934562881</v>
      </c>
      <c r="H37" s="10">
        <f t="shared" si="1"/>
        <v>14.805766608221319</v>
      </c>
      <c r="I37" s="10">
        <f t="shared" si="2"/>
        <v>16.088933047600499</v>
      </c>
    </row>
    <row r="38" spans="1:9" ht="30.75" customHeight="1">
      <c r="A38" s="12" t="s">
        <v>68</v>
      </c>
      <c r="B38" s="13" t="s">
        <v>69</v>
      </c>
      <c r="C38" s="6" t="s">
        <v>70</v>
      </c>
      <c r="D38" s="6" t="s">
        <v>71</v>
      </c>
      <c r="E38" s="9">
        <v>0.10249999999999999</v>
      </c>
      <c r="F38" s="8">
        <v>1</v>
      </c>
      <c r="G38" s="9">
        <f t="shared" si="0"/>
        <v>9.7560975609756095</v>
      </c>
      <c r="H38" s="10">
        <f t="shared" si="1"/>
        <v>17.560975609756095</v>
      </c>
      <c r="I38" s="10">
        <f t="shared" si="2"/>
        <v>19.082926829268295</v>
      </c>
    </row>
    <row r="39" spans="1:9" ht="30.75" customHeight="1">
      <c r="A39" s="12"/>
      <c r="B39" s="13" t="s">
        <v>72</v>
      </c>
      <c r="C39" s="6"/>
      <c r="D39" s="6"/>
      <c r="E39" s="9">
        <v>0.20150000000000001</v>
      </c>
      <c r="F39" s="8">
        <v>1</v>
      </c>
      <c r="G39" s="9">
        <f t="shared" si="0"/>
        <v>4.9627791563275432</v>
      </c>
      <c r="H39" s="10">
        <f t="shared" si="1"/>
        <v>8.9330024813895772</v>
      </c>
      <c r="I39" s="10">
        <f t="shared" si="2"/>
        <v>9.7071960297766751</v>
      </c>
    </row>
    <row r="40" spans="1:9" ht="30.75" customHeight="1">
      <c r="A40" s="12"/>
      <c r="B40" s="13" t="s">
        <v>73</v>
      </c>
      <c r="C40" s="6"/>
      <c r="D40" s="6"/>
      <c r="E40" s="9">
        <v>0.38800000000000001</v>
      </c>
      <c r="F40" s="8">
        <v>1</v>
      </c>
      <c r="G40" s="9">
        <f t="shared" si="0"/>
        <v>2.5773195876288657</v>
      </c>
      <c r="H40" s="10">
        <f t="shared" si="1"/>
        <v>4.6391752577319583</v>
      </c>
      <c r="I40" s="10">
        <f t="shared" si="2"/>
        <v>5.0412371134020617</v>
      </c>
    </row>
    <row r="41" spans="1:9" ht="30.75" customHeight="1">
      <c r="A41" s="12"/>
      <c r="B41" s="13" t="s">
        <v>74</v>
      </c>
      <c r="C41" s="6"/>
      <c r="D41" s="6"/>
      <c r="E41" s="9">
        <v>0.20349999999999999</v>
      </c>
      <c r="F41" s="8">
        <v>1</v>
      </c>
      <c r="G41" s="9">
        <f t="shared" si="0"/>
        <v>4.9140049140049147</v>
      </c>
      <c r="H41" s="10">
        <f t="shared" si="1"/>
        <v>8.8452088452088464</v>
      </c>
      <c r="I41" s="10">
        <f t="shared" si="2"/>
        <v>9.6117936117936136</v>
      </c>
    </row>
    <row r="42" spans="1:9" ht="30.75" customHeight="1">
      <c r="A42" s="12"/>
      <c r="B42" s="13" t="s">
        <v>75</v>
      </c>
      <c r="C42" s="6"/>
      <c r="D42" s="6"/>
      <c r="E42" s="9">
        <v>0.1045</v>
      </c>
      <c r="F42" s="8">
        <v>1</v>
      </c>
      <c r="G42" s="9">
        <f t="shared" si="0"/>
        <v>9.5693779904306222</v>
      </c>
      <c r="H42" s="10">
        <f t="shared" si="1"/>
        <v>17.224880382775122</v>
      </c>
      <c r="I42" s="10">
        <f t="shared" si="2"/>
        <v>18.717703349282296</v>
      </c>
    </row>
  </sheetData>
  <mergeCells count="33">
    <mergeCell ref="I1:I2"/>
    <mergeCell ref="C33:C37"/>
    <mergeCell ref="D33:D37"/>
    <mergeCell ref="A38:A42"/>
    <mergeCell ref="C38:C42"/>
    <mergeCell ref="D38:D42"/>
    <mergeCell ref="H1:H2"/>
    <mergeCell ref="D14:D18"/>
    <mergeCell ref="A19:A37"/>
    <mergeCell ref="C21:C22"/>
    <mergeCell ref="D21:D22"/>
    <mergeCell ref="C23:C25"/>
    <mergeCell ref="D23:D25"/>
    <mergeCell ref="C26:C28"/>
    <mergeCell ref="D26:D28"/>
    <mergeCell ref="C29:C32"/>
    <mergeCell ref="D29:D32"/>
    <mergeCell ref="G1:G2"/>
    <mergeCell ref="A3:I3"/>
    <mergeCell ref="A4:A18"/>
    <mergeCell ref="C4:C6"/>
    <mergeCell ref="D4:D6"/>
    <mergeCell ref="C7:C9"/>
    <mergeCell ref="D7:D9"/>
    <mergeCell ref="C10:C12"/>
    <mergeCell ref="D10:D12"/>
    <mergeCell ref="C14:C18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2019-11-12T08:25:44Z</dcterms:modified>
</cp:coreProperties>
</file>