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EEGO\OneDrive\Desktop\Analysis projects\"/>
    </mc:Choice>
  </mc:AlternateContent>
  <xr:revisionPtr revIDLastSave="0" documentId="13_ncr:1_{7509AE20-8F9E-4F57-B2E6-57C737C79CC1}" xr6:coauthVersionLast="47" xr6:coauthVersionMax="47" xr10:uidLastSave="{00000000-0000-0000-0000-000000000000}"/>
  <bookViews>
    <workbookView xWindow="-120" yWindow="-120" windowWidth="20730" windowHeight="11040" firstSheet="2" activeTab="5" xr2:uid="{00000000-000D-0000-FFFF-FFFF00000000}"/>
  </bookViews>
  <sheets>
    <sheet name="Crowdfunding" sheetId="1" r:id="rId1"/>
    <sheet name="By Category" sheetId="2" r:id="rId2"/>
    <sheet name="Sub-Category" sheetId="3" r:id="rId3"/>
    <sheet name="Yearly Visual" sheetId="4" r:id="rId4"/>
    <sheet name="Crowdfunding Goal Analysis" sheetId="5" r:id="rId5"/>
    <sheet name="Statistics" sheetId="7" r:id="rId6"/>
  </sheets>
  <definedNames>
    <definedName name="_xlnm._FilterDatabase" localSheetId="0" hidden="1">Crowdfunding!$G$1:$G$1001</definedName>
    <definedName name="_xlchart.v1.0" hidden="1">Statistics!$A$2:$A$566</definedName>
    <definedName name="_xlchart.v1.1" hidden="1">Statistics!$B$1</definedName>
    <definedName name="_xlchart.v1.2" hidden="1">Statistics!$B$2:$B$566</definedName>
    <definedName name="_xlchart.v1.3" hidden="1">Statistics!$D$1</definedName>
    <definedName name="_xlchart.v1.4" hidden="1">Statistics!$D$2:$D$566</definedName>
    <definedName name="_xlchart.v1.5" hidden="1">Statistics!$E$1</definedName>
    <definedName name="_xlchart.v1.6" hidden="1">Statistics!$E$2:$E$566</definedName>
  </definedName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7" l="1"/>
  <c r="J7" i="7"/>
  <c r="J6" i="7"/>
  <c r="J5" i="7"/>
  <c r="J4" i="7"/>
  <c r="J3" i="7"/>
  <c r="H8" i="7"/>
  <c r="H7" i="7"/>
  <c r="H6" i="7"/>
  <c r="H4" i="7"/>
  <c r="H5" i="7"/>
  <c r="H3" i="7"/>
  <c r="B2" i="5"/>
  <c r="C2" i="5"/>
  <c r="D2" i="5"/>
  <c r="E2" i="5"/>
  <c r="F2" i="5"/>
  <c r="B3" i="5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H3" i="5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<sst xmlns="http://schemas.openxmlformats.org/spreadsheetml/2006/main" count="9070" uniqueCount="2114">
  <si>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</si>
  <si>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</si>
  <si>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</si>
  <si>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</si>
  <si>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</si>
  <si>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</si>
  <si>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</si>
  <si>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</si>
  <si>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</si>
  <si>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</si>
  <si>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</si>
  <si>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</si>
  <si>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</si>
  <si>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</si>
  <si>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</si>
  <si>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</si>
  <si>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</si>
  <si>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</si>
  <si>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</si>
  <si>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</si>
  <si>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</si>
  <si>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</si>
  <si>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</si>
  <si>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</si>
  <si>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</si>
  <si>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</si>
  <si>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</si>
  <si>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</si>
  <si>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</si>
  <si>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</si>
  <si>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</si>
  <si>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</si>
  <si>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</si>
  <si>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</si>
  <si>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</si>
  <si>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</si>
  <si>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</si>
  <si>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</si>
  <si>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</si>
  <si>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</si>
  <si>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</si>
  <si>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</si>
  <si>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</si>
  <si>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</si>
  <si>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</si>
  <si>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</si>
  <si>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</si>
  <si>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</si>
  <si>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</si>
  <si>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</si>
  <si>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</si>
  <si>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</si>
  <si>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</si>
  <si>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</si>
  <si>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</si>
  <si>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</si>
  <si>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</si>
  <si>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</si>
  <si>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</si>
  <si>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</si>
  <si>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</si>
  <si>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</si>
  <si>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</si>
  <si>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</si>
  <si>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</si>
  <si>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</si>
  <si>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</si>
  <si>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</si>
  <si>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</si>
  <si>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</si>
  <si>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</si>
  <si>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</si>
  <si>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</si>
  <si>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</si>
  <si>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</si>
  <si>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</si>
  <si>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</si>
  <si>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</si>
  <si>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</si>
  <si>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</si>
  <si>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</si>
  <si>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</si>
  <si>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</si>
  <si>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</si>
  <si>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</si>
  <si>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</si>
  <si>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</si>
  <si>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</si>
  <si>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</si>
  <si>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</si>
  <si>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</si>
  <si>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</si>
  <si>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</si>
  <si>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</si>
  <si>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</si>
  <si>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</si>
  <si>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</si>
  <si>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</si>
  <si>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</si>
  <si>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</si>
  <si>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</si>
  <si>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</si>
  <si>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</si>
  <si>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</si>
  <si>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</si>
  <si>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</si>
  <si>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</si>
  <si>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</si>
  <si>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</si>
  <si>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</si>
  <si>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</si>
  <si>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</si>
  <si>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</si>
  <si>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</si>
  <si>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</si>
  <si>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</si>
  <si>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</si>
  <si>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</si>
  <si>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</si>
  <si>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</si>
  <si>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</si>
  <si>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</si>
  <si>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</si>
  <si>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</si>
  <si>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</si>
  <si>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</si>
  <si>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</si>
  <si>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</si>
  <si>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</si>
  <si>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</si>
  <si>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</si>
  <si>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</si>
  <si>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</si>
  <si>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</si>
  <si>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</si>
  <si>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</si>
  <si>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</si>
  <si>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</si>
  <si>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</si>
  <si>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</si>
  <si>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</si>
  <si>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</si>
  <si>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</si>
  <si>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</si>
  <si>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</si>
  <si>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</si>
  <si>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</si>
  <si>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</si>
  <si>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</si>
  <si>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</si>
  <si>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</si>
  <si>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</si>
  <si>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</si>
  <si>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</si>
  <si>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</si>
  <si>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</si>
  <si>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</si>
  <si>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</si>
  <si>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</si>
  <si>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</si>
  <si>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</si>
  <si>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</si>
  <si>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</si>
  <si>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</si>
  <si>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</si>
  <si>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</si>
  <si>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</si>
  <si>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</si>
  <si>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</si>
  <si>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</si>
  <si>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</si>
  <si>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</si>
  <si>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</si>
  <si>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</si>
  <si>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</si>
  <si>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</si>
  <si>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</si>
  <si>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</si>
  <si>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</si>
  <si>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</si>
  <si>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</si>
  <si>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</si>
  <si>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</si>
  <si>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</si>
  <si>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</si>
  <si>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</si>
  <si>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</si>
  <si>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</si>
  <si>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</si>
  <si>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</si>
  <si>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</si>
  <si>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</si>
  <si>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</si>
  <si>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</si>
  <si>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</si>
  <si>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</si>
  <si>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</si>
  <si>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</si>
  <si>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</si>
  <si>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</si>
  <si>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</si>
  <si>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</si>
  <si>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</si>
  <si>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</si>
  <si>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</si>
  <si>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</si>
  <si>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</si>
  <si>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</si>
  <si>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</si>
  <si>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</si>
  <si>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</si>
  <si>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</si>
  <si>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</si>
  <si>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</si>
  <si>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</si>
  <si>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</si>
  <si>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</si>
  <si>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</si>
  <si>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</si>
  <si>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</si>
  <si>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</si>
  <si>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</si>
  <si>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</si>
  <si>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</si>
  <si>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</si>
  <si>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</si>
  <si>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</si>
  <si>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</si>
  <si>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</si>
  <si>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</si>
  <si>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</si>
  <si>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</si>
  <si>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</si>
  <si>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</si>
  <si>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</si>
  <si>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</si>
  <si>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</si>
  <si>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</si>
  <si>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</si>
  <si>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</si>
  <si>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</si>
  <si>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</si>
  <si>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</si>
  <si>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</si>
  <si>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</si>
  <si>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</si>
  <si>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</si>
  <si>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</si>
  <si>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</si>
  <si>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</si>
  <si>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</si>
  <si>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</si>
  <si>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</si>
  <si>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</si>
  <si>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</si>
  <si>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</si>
  <si>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</si>
  <si>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</si>
  <si>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</si>
  <si>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</si>
  <si>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</si>
  <si>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</si>
  <si>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</si>
  <si>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</si>
  <si>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</si>
  <si>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</si>
  <si>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</si>
  <si>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</si>
  <si>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</si>
  <si>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</si>
  <si>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</si>
  <si>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</si>
  <si>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</si>
  <si>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</si>
  <si>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</si>
  <si>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</si>
  <si>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</si>
  <si>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</si>
  <si>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</si>
  <si>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</si>
  <si>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</si>
  <si>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</si>
  <si>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</si>
  <si>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</si>
  <si>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</si>
  <si>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</si>
  <si>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</si>
  <si>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</si>
  <si>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</si>
  <si>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</si>
  <si>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</si>
  <si>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</si>
  <si>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</si>
  <si>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</si>
  <si>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</si>
  <si>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</si>
  <si>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</si>
  <si>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</si>
  <si>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</si>
  <si>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</si>
  <si>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</si>
  <si>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</si>
  <si>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</si>
  <si>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</si>
  <si>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</si>
  <si>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</si>
  <si>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</si>
  <si>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</si>
  <si>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</si>
  <si>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</si>
  <si>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</si>
  <si>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</si>
  <si>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</si>
  <si>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</si>
  <si>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</si>
  <si>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</si>
  <si>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</si>
  <si>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</si>
  <si>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</si>
  <si>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</si>
  <si>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</si>
  <si>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</si>
  <si>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</si>
  <si>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</si>
  <si>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</si>
  <si>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</si>
  <si>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</si>
  <si>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</si>
  <si>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</si>
  <si>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</si>
  <si>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</si>
  <si>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</si>
  <si>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</si>
  <si>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</si>
  <si>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</si>
  <si>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</si>
  <si>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</si>
  <si>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</si>
  <si>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</si>
  <si>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</si>
  <si>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</si>
  <si>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</si>
  <si>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</si>
  <si>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</si>
  <si>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</si>
  <si>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</si>
  <si>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</si>
  <si>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</si>
  <si>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</si>
  <si>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</si>
  <si>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</si>
  <si>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</si>
  <si>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</si>
  <si>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</si>
  <si>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</si>
  <si>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</si>
  <si>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</si>
  <si>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</si>
  <si>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</si>
  <si>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</si>
  <si>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</si>
  <si>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</si>
  <si>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</si>
  <si>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</si>
  <si>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</si>
  <si>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</si>
  <si>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</si>
  <si>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</si>
  <si>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</si>
  <si>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</si>
  <si>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</si>
  <si>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</si>
  <si>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</si>
  <si>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</si>
  <si>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</si>
  <si>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</si>
  <si>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</si>
  <si>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</si>
  <si>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</si>
  <si>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</si>
  <si>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</si>
  <si>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</si>
  <si>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</si>
  <si>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</si>
  <si>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</si>
  <si>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</si>
  <si>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</si>
  <si>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</si>
  <si>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</si>
  <si>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</si>
  <si>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</si>
  <si>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</si>
  <si>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</si>
  <si>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</si>
  <si>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</si>
  <si>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</si>
  <si>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</si>
  <si>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</si>
  <si>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</si>
  <si>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</si>
  <si>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</si>
  <si>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</si>
  <si>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</si>
  <si>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</si>
  <si>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</si>
  <si>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</si>
  <si>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</si>
  <si>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</si>
  <si>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</si>
  <si>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</si>
  <si>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</si>
  <si>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</si>
  <si>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</si>
  <si>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</si>
  <si>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</si>
  <si>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</si>
  <si>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</si>
  <si>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</si>
  <si>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</si>
  <si>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</si>
  <si>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</si>
  <si>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</si>
  <si>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</si>
  <si>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</si>
  <si>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</si>
  <si>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</si>
  <si>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</si>
  <si>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</si>
  <si>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</si>
  <si>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</si>
  <si>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</si>
  <si>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</si>
  <si>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</si>
  <si>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</si>
  <si>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</si>
  <si>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</si>
  <si>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</si>
  <si>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</si>
  <si>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</si>
  <si>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</si>
  <si>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</si>
  <si>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</si>
  <si>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</si>
  <si>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</si>
  <si>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</si>
  <si>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</si>
  <si>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</si>
  <si>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</si>
  <si>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</si>
  <si>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</si>
  <si>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</si>
  <si>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</si>
  <si>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</si>
  <si>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</si>
  <si>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</si>
  <si>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</si>
  <si>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</si>
  <si>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</si>
  <si>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</si>
  <si>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</si>
  <si>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</si>
  <si>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</si>
  <si>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</si>
  <si>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</si>
  <si>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</si>
  <si>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</si>
  <si>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</si>
  <si>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</si>
  <si>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</si>
  <si>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</si>
  <si>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</si>
  <si>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</si>
  <si>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</si>
  <si>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</si>
  <si>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</si>
  <si>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</si>
  <si>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</si>
  <si>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</si>
  <si>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</si>
  <si>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</si>
  <si>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</si>
  <si>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</si>
  <si>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</si>
  <si>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</si>
  <si>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</si>
  <si>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</si>
  <si>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</si>
  <si>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</si>
  <si>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</si>
  <si>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</si>
  <si>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</si>
  <si>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</si>
  <si>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</si>
  <si>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</si>
  <si>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</si>
  <si>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</si>
  <si>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</si>
  <si>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</si>
  <si>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</si>
  <si>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</si>
  <si>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</si>
  <si>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</si>
  <si>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</si>
  <si>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</si>
  <si>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</si>
  <si>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</si>
  <si>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</si>
  <si>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</si>
  <si>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</si>
  <si>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</si>
  <si>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</si>
  <si>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</si>
  <si>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</si>
  <si>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</si>
  <si>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</si>
  <si>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</si>
  <si>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</si>
  <si>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</si>
  <si>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</si>
  <si>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</si>
  <si>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</si>
  <si>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</si>
  <si>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</si>
  <si>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</si>
  <si>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</si>
  <si>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</si>
  <si>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</si>
  <si>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</si>
  <si>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</si>
  <si>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</si>
  <si>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</si>
  <si>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</si>
  <si>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</si>
  <si>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</si>
  <si>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</si>
  <si>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</si>
  <si>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</si>
  <si>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</si>
  <si>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</si>
  <si>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</si>
  <si>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</si>
  <si>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</si>
  <si>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</si>
  <si>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</si>
  <si>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</si>
  <si>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</si>
  <si>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</si>
  <si>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</si>
  <si>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</si>
  <si>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</si>
  <si>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</si>
  <si>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</si>
  <si>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</si>
  <si>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</si>
  <si>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</si>
  <si>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</si>
  <si>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</si>
  <si>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</si>
  <si>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</si>
  <si>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</si>
  <si>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</si>
  <si>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</si>
  <si>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</si>
  <si>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</si>
  <si>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</si>
  <si>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</si>
  <si>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</si>
  <si>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</si>
  <si>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</si>
  <si>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</si>
  <si>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</si>
  <si>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</si>
  <si>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</si>
  <si>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</si>
  <si>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</si>
  <si>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</si>
  <si>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</si>
  <si>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</si>
  <si>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</si>
  <si>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</si>
  <si>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</si>
  <si>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</si>
  <si>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</si>
  <si>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</si>
  <si>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</si>
  <si>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</si>
  <si>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</si>
  <si>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</si>
  <si>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</si>
  <si>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</si>
  <si>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</si>
  <si>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</si>
  <si>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</si>
  <si>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</si>
  <si>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</si>
  <si>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</si>
  <si>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</si>
  <si>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</si>
  <si>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</si>
  <si>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</si>
  <si>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</si>
  <si>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</si>
  <si>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</si>
  <si>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</si>
  <si>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</si>
  <si>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</si>
  <si>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</si>
  <si>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</si>
  <si>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</si>
  <si>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</si>
  <si>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</si>
  <si>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</si>
  <si>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</si>
  <si>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</si>
  <si>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</si>
  <si>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</si>
  <si>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</si>
  <si>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</si>
  <si>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</si>
  <si>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</si>
  <si>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</si>
  <si>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</si>
  <si>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</si>
  <si>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</si>
  <si>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</si>
  <si>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</si>
  <si>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</si>
  <si>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</si>
  <si>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</si>
  <si>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</si>
  <si>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</si>
  <si>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</si>
  <si>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</si>
  <si>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</si>
  <si>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</si>
  <si>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</si>
  <si>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</si>
  <si>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</si>
  <si>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</si>
  <si>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</si>
  <si>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</si>
  <si>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</si>
  <si>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</si>
  <si>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</si>
  <si>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</si>
  <si>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</si>
  <si>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</si>
  <si>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</si>
  <si>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</si>
  <si>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</si>
  <si>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</si>
  <si>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</si>
  <si>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</si>
  <si>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</si>
  <si>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</si>
  <si>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</si>
  <si>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</si>
  <si>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</si>
  <si>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</si>
  <si>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</si>
  <si>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</si>
  <si>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</si>
  <si>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</si>
  <si>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</si>
  <si>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</si>
  <si>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</si>
  <si>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</si>
  <si>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</si>
  <si>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</si>
  <si>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</si>
  <si>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</si>
  <si>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</si>
  <si>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</si>
  <si>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</si>
  <si>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</si>
  <si>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</si>
  <si>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</si>
  <si>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</si>
  <si>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</si>
  <si>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</si>
  <si>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</si>
  <si>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</si>
  <si>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</si>
  <si>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</si>
  <si>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</si>
  <si>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</si>
  <si>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</si>
  <si>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</si>
  <si>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</si>
  <si>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</si>
  <si>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</si>
  <si>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</si>
  <si>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</si>
  <si>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</si>
  <si>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</si>
  <si>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</si>
  <si>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</si>
  <si>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</si>
  <si>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</si>
  <si>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</si>
  <si>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</si>
  <si>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</si>
  <si>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</si>
  <si>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</si>
  <si>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</si>
  <si>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</si>
  <si>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</si>
  <si>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</si>
  <si>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</si>
  <si>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</si>
  <si>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</si>
  <si>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</si>
  <si>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</si>
  <si>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</si>
  <si>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</si>
  <si>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</si>
  <si>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</si>
  <si>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</si>
  <si>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</si>
  <si>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</si>
  <si>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</si>
  <si>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</si>
  <si>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</si>
  <si>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</si>
  <si>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</si>
  <si>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</si>
  <si>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</si>
  <si>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</si>
  <si>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</si>
  <si>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</si>
  <si>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</si>
  <si>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</si>
  <si>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</si>
  <si>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</si>
  <si>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</si>
  <si>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</si>
  <si>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</si>
  <si>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</si>
  <si>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</si>
  <si>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</si>
  <si>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</si>
  <si>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</si>
  <si>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</si>
  <si>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</si>
  <si>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</si>
  <si>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</si>
  <si>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</si>
  <si>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</si>
  <si>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</si>
  <si>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</si>
  <si>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</si>
  <si>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</si>
  <si>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</si>
  <si>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</si>
  <si>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</si>
  <si>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</si>
  <si>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</si>
  <si>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</si>
  <si>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</si>
  <si>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</si>
  <si>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</si>
  <si>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</si>
  <si>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</si>
  <si>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</si>
  <si>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</si>
  <si>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</si>
  <si>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</si>
  <si>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</si>
  <si>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</si>
  <si>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</si>
  <si>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</si>
  <si>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</si>
  <si>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</si>
  <si>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</si>
  <si>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</si>
  <si>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</si>
  <si>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</si>
  <si>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</si>
  <si>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</si>
  <si>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</si>
  <si>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</si>
  <si>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</si>
  <si>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</si>
  <si>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</si>
  <si>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</si>
  <si>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</si>
  <si>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</si>
  <si>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</si>
  <si>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</si>
  <si>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</si>
  <si>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</si>
  <si>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</si>
  <si>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</si>
  <si>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</si>
  <si>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</si>
  <si>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</si>
  <si>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</si>
  <si>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</si>
  <si>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</si>
  <si>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</si>
  <si>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</si>
  <si>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</si>
  <si>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</si>
  <si>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</si>
  <si>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</si>
  <si>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</si>
  <si>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</si>
  <si>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</si>
  <si>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</si>
  <si>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</si>
  <si>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</si>
  <si>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</si>
  <si>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</si>
  <si>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</si>
  <si>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</si>
  <si>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</si>
  <si>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</si>
  <si>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</si>
  <si>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</si>
  <si>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</si>
  <si>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</si>
  <si>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</si>
  <si>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</si>
  <si>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</si>
  <si>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</si>
  <si>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</si>
  <si>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</si>
  <si>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</si>
  <si>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</si>
  <si>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</si>
  <si>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</si>
  <si>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</si>
  <si>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</si>
  <si>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</si>
  <si>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</si>
  <si>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</si>
  <si>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</si>
  <si>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</si>
  <si>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</si>
  <si>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</si>
  <si>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</si>
  <si>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</si>
  <si>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</si>
  <si>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</si>
  <si>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</si>
  <si>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</si>
  <si>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</si>
  <si>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</si>
  <si>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</si>
  <si>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</si>
  <si>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</si>
  <si>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</si>
  <si>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</si>
  <si>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</si>
  <si>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</si>
  <si>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</si>
  <si>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</si>
  <si>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</si>
  <si>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</si>
  <si>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</si>
  <si>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</si>
  <si>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</si>
  <si>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</si>
  <si>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</si>
  <si>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</si>
  <si>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</si>
  <si>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</si>
  <si>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</si>
  <si>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</si>
  <si>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</si>
  <si>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</si>
  <si>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</si>
  <si>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</si>
  <si>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</si>
  <si>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</si>
  <si>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</si>
  <si>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</si>
  <si>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</si>
  <si>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</si>
  <si>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</si>
  <si>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</si>
  <si>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</si>
  <si>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</si>
  <si>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</si>
  <si>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</si>
  <si>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</si>
  <si>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</si>
  <si>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</si>
  <si>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</si>
  <si>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</si>
  <si>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</si>
  <si>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</si>
  <si>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</si>
  <si>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</si>
  <si>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</si>
  <si>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</si>
  <si>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</si>
  <si>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</si>
  <si>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</si>
  <si>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</si>
  <si>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</si>
  <si>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</si>
  <si>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</si>
  <si>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</si>
  <si>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</si>
  <si>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</si>
  <si>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</si>
  <si>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</si>
  <si>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</si>
  <si>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</si>
  <si>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</si>
  <si>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</si>
  <si>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</si>
  <si>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</si>
  <si>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</si>
  <si>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</si>
  <si>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</si>
  <si>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</si>
  <si>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</si>
  <si>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</si>
  <si>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</si>
  <si>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</si>
  <si>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</si>
  <si>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</si>
  <si>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</si>
  <si>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</si>
  <si>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</si>
  <si>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</si>
  <si>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</si>
  <si>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</si>
  <si>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</si>
  <si>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</si>
  <si>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</si>
  <si>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</si>
  <si>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</si>
  <si>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</si>
  <si>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</si>
  <si>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</si>
  <si>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</si>
  <si>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</si>
  <si>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</si>
  <si>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</si>
  <si>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</si>
  <si>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</si>
  <si>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</si>
  <si>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</si>
  <si>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</si>
  <si>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</si>
  <si>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</si>
  <si>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</si>
  <si>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</si>
  <si>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</si>
  <si>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</si>
  <si>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</si>
  <si>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</si>
  <si>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</si>
  <si>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</si>
  <si>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</si>
  <si>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</si>
  <si>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</si>
  <si>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</si>
  <si>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</si>
  <si>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</si>
  <si>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</si>
  <si>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</si>
  <si>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</si>
  <si>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</si>
  <si>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</si>
  <si>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</si>
  <si>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</si>
  <si>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</si>
  <si>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</si>
  <si>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</si>
  <si>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</si>
  <si>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</si>
  <si>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</si>
  <si>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</si>
  <si>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</si>
  <si>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</si>
  <si>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</si>
  <si>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</si>
  <si>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</si>
  <si>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</si>
  <si>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</si>
  <si>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</si>
  <si>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</si>
  <si>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</si>
  <si>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</si>
  <si>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</si>
  <si>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</si>
  <si>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</si>
  <si>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</si>
  <si>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</si>
  <si>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</si>
  <si>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</si>
  <si>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</si>
  <si>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</si>
  <si>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</si>
  <si>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</si>
  <si>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</si>
  <si>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</si>
  <si>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</si>
  <si>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</si>
  <si>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</si>
  <si>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</si>
  <si>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</si>
  <si>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</si>
  <si>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</si>
  <si>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</si>
  <si>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</si>
  <si>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</si>
  <si>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</si>
  <si>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</si>
  <si>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</si>
  <si>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</si>
  <si>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</si>
  <si>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</si>
  <si>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</si>
  <si>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</si>
  <si>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</si>
  <si>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</si>
  <si>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</si>
  <si>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</si>
  <si>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</si>
  <si>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</si>
  <si>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</si>
  <si>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</si>
  <si>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</si>
  <si>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</si>
  <si>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</si>
  <si>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</si>
  <si>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</si>
  <si>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</si>
  <si>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</si>
  <si>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</si>
  <si>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</si>
  <si>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</si>
  <si>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</si>
  <si>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</si>
  <si>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</si>
  <si>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</si>
  <si>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</si>
  <si>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</si>
  <si>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</si>
  <si>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</si>
  <si>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</si>
  <si>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</si>
  <si>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</si>
  <si>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</si>
  <si>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</si>
  <si>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</si>
  <si>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</si>
  <si>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</si>
  <si>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</si>
  <si>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</si>
  <si>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</si>
  <si>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</si>
  <si>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</si>
  <si>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</si>
  <si>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</si>
  <si>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</si>
  <si>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</si>
  <si>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</si>
  <si>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</si>
  <si>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</si>
  <si>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</si>
  <si>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</si>
  <si>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</si>
  <si>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</si>
  <si>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</si>
  <si>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</si>
  <si>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</si>
  <si>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</si>
  <si>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</si>
  <si>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</si>
  <si>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</si>
  <si>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</si>
  <si>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</si>
  <si>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</si>
  <si>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</si>
  <si>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</si>
  <si>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</si>
  <si>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</si>
  <si>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</si>
  <si>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</si>
  <si>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</si>
  <si>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</si>
  <si>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</si>
  <si>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</si>
  <si>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</si>
  <si>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</si>
  <si>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</si>
  <si>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</si>
  <si>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</si>
  <si>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</si>
  <si>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</si>
  <si>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</si>
  <si>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</si>
  <si>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</si>
  <si>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</si>
  <si>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</si>
  <si>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</si>
  <si>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</si>
  <si>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</si>
  <si>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</si>
  <si>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</si>
  <si>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</si>
  <si>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</si>
  <si>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</si>
  <si>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</si>
  <si>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</si>
  <si>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</si>
  <si>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</si>
  <si>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</si>
  <si>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</si>
  <si>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</si>
  <si>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</si>
  <si>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</si>
  <si>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</si>
  <si>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</si>
  <si>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</si>
  <si>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</si>
  <si>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</si>
  <si>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</si>
  <si>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</si>
  <si>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</si>
  <si>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</si>
  <si>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</si>
  <si>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</si>
  <si>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</si>
  <si>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</si>
  <si>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</si>
  <si>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</si>
  <si>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</si>
  <si>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</si>
  <si>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</si>
  <si>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</si>
  <si>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</si>
  <si>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</si>
  <si>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</si>
  <si>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</si>
  <si>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</si>
  <si>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</si>
  <si>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</si>
  <si>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</si>
  <si>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</si>
  <si>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</si>
  <si>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</si>
  <si>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</si>
  <si>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</si>
  <si>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</si>
  <si>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</si>
  <si>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</si>
  <si>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</si>
  <si>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</si>
  <si>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</si>
  <si>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</si>
  <si>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</si>
  <si>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</si>
  <si>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</si>
  <si>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</si>
  <si>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</si>
  <si>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</si>
  <si>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</si>
  <si>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</si>
  <si>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</si>
  <si>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</si>
  <si>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</si>
  <si>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</si>
  <si>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</si>
  <si>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</si>
  <si>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</si>
  <si>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</si>
  <si>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</si>
  <si>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</si>
  <si>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</si>
  <si>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</si>
  <si>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</si>
  <si>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</si>
  <si>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</si>
  <si>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</si>
  <si>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</si>
  <si>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</si>
  <si>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</si>
  <si>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</si>
  <si>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</si>
  <si>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</si>
  <si>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</si>
  <si>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</si>
  <si>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</si>
  <si>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</si>
  <si>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</si>
  <si>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</si>
  <si>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</si>
  <si>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</si>
  <si>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</si>
  <si>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</si>
  <si>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</si>
  <si>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</si>
  <si>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</si>
  <si>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</si>
  <si>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</si>
  <si>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</si>
  <si>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</si>
  <si>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</si>
  <si>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</si>
  <si>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</si>
  <si>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</si>
  <si>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</si>
  <si>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</si>
  <si>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</si>
  <si>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</si>
  <si>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</si>
  <si>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</si>
  <si>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</si>
  <si>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</si>
  <si>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</si>
  <si>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</si>
  <si>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</si>
  <si>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</si>
  <si>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</si>
  <si>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</si>
  <si>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</si>
  <si>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</si>
  <si>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</si>
  <si>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</si>
  <si>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</si>
  <si>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</si>
  <si>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</si>
  <si>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</si>
  <si>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</si>
  <si>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</si>
  <si>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</si>
  <si>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</si>
  <si>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</si>
  <si>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</si>
  <si>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</si>
  <si>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</si>
  <si>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</si>
  <si>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</si>
  <si>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</si>
  <si>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</si>
  <si>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</si>
  <si>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</si>
  <si>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</si>
  <si>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</si>
  <si>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</si>
  <si>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</si>
  <si>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</si>
  <si>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</si>
  <si>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</si>
  <si>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</si>
  <si>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</si>
  <si>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</si>
  <si>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</si>
  <si>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</si>
  <si>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</si>
  <si>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</si>
  <si>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</si>
  <si>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</si>
  <si>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</si>
  <si>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</si>
  <si>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</si>
  <si>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</si>
  <si>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</si>
  <si>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</si>
  <si>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</si>
  <si>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</si>
  <si>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</si>
  <si>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</si>
  <si>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</si>
  <si>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</si>
  <si>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</si>
  <si>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</si>
  <si>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</si>
  <si>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</si>
  <si>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</si>
  <si>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</si>
  <si>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</si>
  <si>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</si>
  <si>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</si>
  <si>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</si>
  <si>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</si>
  <si>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</si>
  <si>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</si>
  <si>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</si>
  <si>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</si>
  <si>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</si>
  <si>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</si>
  <si>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</si>
  <si>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</si>
  <si>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</si>
  <si>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</si>
  <si>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</si>
  <si>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</si>
  <si>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</si>
  <si>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</si>
  <si>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</si>
  <si>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</si>
  <si>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</si>
  <si>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</si>
  <si>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</si>
  <si>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</si>
  <si>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</si>
  <si>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</si>
  <si>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</si>
  <si>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</si>
  <si>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</si>
  <si>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</si>
  <si>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</si>
  <si>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</si>
  <si>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</si>
  <si>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</si>
  <si>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</si>
  <si>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</si>
  <si>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</si>
  <si>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</si>
  <si>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</si>
  <si>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</si>
  <si>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</si>
  <si>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</si>
  <si>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</si>
  <si>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</si>
  <si>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</si>
  <si>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</si>
  <si>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</si>
  <si>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</si>
  <si>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</si>
  <si>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</si>
  <si>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</si>
  <si>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</si>
  <si>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</si>
  <si>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</si>
  <si>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</si>
  <si>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</si>
  <si>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</si>
  <si>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</si>
  <si>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</si>
  <si>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</si>
  <si>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</si>
  <si>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</si>
  <si>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</si>
  <si>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</si>
  <si>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</si>
  <si>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</si>
  <si>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</si>
  <si>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</si>
  <si>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</si>
  <si>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</si>
  <si>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</si>
  <si>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</si>
  <si>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</si>
  <si>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</si>
  <si>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</si>
  <si>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</si>
  <si>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</si>
  <si>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</si>
  <si>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</si>
  <si>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</si>
  <si>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</si>
  <si>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</si>
  <si>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</si>
  <si>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</si>
  <si>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</si>
  <si>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</si>
  <si>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</si>
  <si>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</si>
  <si>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</si>
  <si>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</si>
  <si>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</si>
  <si>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</si>
  <si>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</si>
  <si>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</si>
  <si>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</si>
  <si>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</si>
  <si>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</si>
  <si>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</si>
  <si>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</si>
  <si>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</si>
  <si>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</si>
  <si>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</si>
  <si>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</si>
  <si>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</si>
  <si>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</si>
  <si>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</si>
  <si>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</si>
  <si>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</si>
  <si>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</si>
  <si>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</si>
  <si>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</si>
  <si>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</si>
  <si>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</si>
  <si>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</si>
  <si>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</si>
  <si>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</si>
  <si>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</si>
  <si>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</si>
  <si>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</si>
  <si>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</si>
  <si>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</si>
  <si>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</si>
  <si>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</si>
  <si>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</si>
  <si>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</si>
  <si>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</si>
  <si>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</si>
  <si>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</si>
  <si>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</si>
  <si>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</si>
  <si>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</si>
  <si>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</si>
  <si>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</si>
  <si>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</si>
  <si>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</si>
  <si>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</si>
  <si>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</si>
  <si>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</si>
  <si>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</si>
  <si>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</si>
  <si>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</si>
  <si>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</si>
  <si>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</si>
  <si>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</si>
  <si>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</si>
  <si>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</si>
  <si>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</si>
  <si>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</si>
  <si>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</si>
  <si>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</si>
  <si>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</si>
  <si>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</si>
  <si>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</si>
  <si>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</si>
  <si>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</si>
  <si>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</si>
  <si>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</si>
  <si>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</si>
  <si>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</si>
  <si>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</si>
  <si>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</si>
  <si>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</si>
  <si>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</si>
  <si>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</si>
  <si>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</si>
  <si>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</si>
  <si>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</si>
  <si>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</si>
  <si>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</si>
  <si>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</si>
  <si>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</si>
  <si>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</si>
  <si>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</si>
  <si>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</si>
  <si>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</si>
  <si>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</si>
  <si>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</si>
  <si>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</si>
  <si>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</si>
  <si>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</si>
  <si>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</si>
  <si>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</si>
  <si>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</si>
  <si>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</si>
  <si>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</si>
  <si>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</si>
  <si>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</si>
  <si>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</si>
  <si>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</si>
  <si>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</si>
  <si>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</si>
  <si>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</si>
  <si>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</si>
  <si>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</si>
  <si>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</si>
  <si>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</si>
  <si>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</si>
  <si>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</si>
  <si>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</si>
  <si>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</si>
  <si>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</si>
  <si>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</si>
  <si>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</si>
  <si>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</si>
  <si>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</si>
  <si>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</si>
  <si>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</si>
  <si>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</si>
  <si>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</si>
  <si>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</si>
  <si>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</si>
  <si>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</si>
  <si>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</si>
  <si>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</si>
  <si>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</si>
  <si>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</si>
  <si>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</si>
  <si>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</si>
  <si>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</si>
  <si>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</si>
  <si>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</si>
  <si>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</si>
  <si>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</si>
  <si>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</si>
  <si>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</si>
  <si>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</si>
  <si>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</si>
  <si>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</si>
  <si>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</si>
  <si>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</si>
  <si>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</si>
  <si>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</si>
  <si>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</si>
  <si>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</si>
  <si>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</si>
  <si>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</si>
  <si>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</si>
  <si>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</si>
  <si>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</si>
  <si>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</si>
  <si>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</si>
  <si>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</si>
  <si>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</si>
  <si>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</si>
  <si>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</si>
  <si>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</si>
  <si>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</si>
  <si>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</si>
  <si>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</si>
  <si>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</si>
  <si>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</si>
  <si>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</si>
  <si>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</si>
  <si>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</si>
  <si>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</si>
  <si>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</si>
  <si>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</si>
  <si>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</si>
  <si>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</si>
  <si>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</si>
  <si>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</si>
  <si>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</si>
  <si>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</si>
  <si>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</si>
  <si>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</si>
  <si>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</si>
  <si>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</si>
  <si>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</si>
  <si>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</si>
  <si>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</si>
  <si>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</si>
  <si>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</si>
  <si>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</si>
  <si>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</si>
  <si>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</si>
  <si>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</si>
  <si>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</si>
  <si>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</si>
  <si>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</si>
  <si>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</si>
  <si>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</si>
  <si>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</si>
  <si>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</si>
  <si>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</si>
  <si>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</si>
  <si>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</si>
  <si>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</si>
  <si>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</si>
  <si>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</si>
  <si>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</si>
  <si>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</si>
  <si>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</si>
  <si>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</si>
  <si>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</si>
  <si>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</si>
  <si>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</si>
  <si>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</si>
  <si>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</si>
  <si>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</si>
  <si>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</si>
  <si>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</si>
  <si>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</si>
  <si>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</si>
  <si>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</si>
  <si>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</si>
  <si>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</si>
  <si>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</si>
  <si>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</si>
  <si>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</si>
  <si>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</si>
  <si>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</si>
  <si>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</si>
  <si>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</si>
  <si>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</si>
  <si>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</si>
  <si>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</si>
  <si>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</si>
  <si>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</si>
  <si>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</si>
  <si>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</si>
  <si>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</si>
  <si>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</si>
  <si>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</si>
  <si>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</si>
  <si>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</si>
  <si>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</si>
  <si>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</si>
  <si>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</si>
  <si>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</si>
  <si>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</si>
  <si>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</si>
  <si>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</si>
  <si>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</si>
  <si>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</si>
  <si>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</si>
  <si>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</si>
  <si>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</si>
  <si>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</si>
  <si>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</si>
  <si>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</si>
  <si>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</si>
  <si>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</si>
  <si>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</si>
  <si>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</si>
  <si>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</si>
  <si>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</si>
  <si>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</si>
  <si>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</si>
  <si>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</si>
  <si>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</si>
  <si>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</si>
  <si>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</si>
  <si>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</si>
  <si>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</si>
  <si>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</si>
  <si>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</si>
  <si>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</si>
  <si>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</si>
  <si>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</si>
  <si>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</si>
  <si>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</si>
  <si>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</si>
  <si>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</si>
  <si>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</si>
  <si>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</si>
  <si>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</si>
  <si>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</si>
  <si>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</si>
  <si>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</si>
  <si>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</si>
  <si>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</si>
  <si>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</si>
  <si>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</si>
  <si>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</si>
  <si>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</si>
  <si>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</si>
  <si>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</si>
  <si>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</si>
  <si>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</si>
  <si>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</si>
  <si>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</si>
  <si>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</si>
  <si>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</si>
  <si>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</si>
  <si>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</si>
  <si>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</si>
  <si>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</si>
  <si>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</si>
  <si>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</si>
  <si>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</si>
  <si>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</si>
  <si>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</si>
  <si>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</si>
  <si>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</si>
  <si>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</si>
  <si>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</si>
  <si>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</si>
  <si>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</si>
  <si>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</si>
  <si>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</si>
  <si>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</si>
  <si>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</si>
  <si>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</si>
  <si>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</si>
  <si>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</si>
  <si>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</si>
  <si>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</si>
  <si>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</si>
  <si>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</si>
  <si>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</si>
  <si>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</si>
  <si>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</si>
  <si>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</si>
  <si>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</si>
  <si>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</si>
  <si>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</si>
  <si>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</si>
  <si>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</si>
  <si>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</si>
  <si>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</si>
  <si>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</si>
  <si>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</si>
  <si>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</si>
  <si>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</si>
  <si>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</si>
  <si>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</si>
  <si>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</si>
  <si>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</si>
  <si>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</si>
  <si>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</si>
  <si>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</si>
  <si>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</si>
  <si>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</si>
  <si>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</si>
  <si>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</si>
  <si>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</si>
  <si>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</si>
  <si>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</si>
  <si>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</si>
  <si>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</si>
  <si>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</si>
  <si>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</si>
  <si>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</si>
  <si>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</si>
  <si>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</si>
  <si>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</si>
  <si>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</si>
  <si>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</si>
  <si>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</si>
  <si>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</si>
  <si>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</si>
  <si>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</si>
  <si>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</si>
  <si>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</si>
  <si>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</si>
  <si>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</si>
  <si>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</si>
  <si>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</si>
  <si>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</si>
  <si>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</si>
  <si>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</si>
  <si>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</si>
  <si>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</si>
  <si>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</si>
  <si>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</si>
  <si>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</si>
  <si>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</si>
  <si>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</si>
  <si>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</si>
  <si>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</si>
  <si>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</si>
  <si>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</si>
  <si>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</si>
  <si>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</si>
  <si>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</si>
  <si>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</si>
  <si>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</si>
  <si>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</si>
  <si>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</si>
  <si>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</si>
  <si>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</si>
  <si>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</si>
  <si>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</si>
  <si>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</si>
  <si>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</si>
  <si>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</si>
  <si>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</si>
  <si>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</si>
  <si>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</si>
  <si>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</si>
  <si>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</si>
  <si>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</si>
  <si>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</si>
  <si>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</si>
  <si>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</si>
  <si>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</si>
  <si>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</si>
  <si>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</si>
  <si>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</si>
  <si>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</si>
  <si>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</si>
  <si>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</si>
  <si>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</si>
  <si>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</si>
  <si>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</si>
  <si>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</si>
  <si>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</si>
  <si>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</si>
  <si>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</si>
  <si>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</si>
  <si>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</si>
  <si>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</si>
  <si>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</si>
  <si>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</si>
  <si>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</si>
  <si>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</si>
  <si>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</si>
  <si>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</si>
  <si>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</si>
  <si>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</si>
  <si>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</si>
  <si>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</si>
  <si>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</si>
  <si>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</si>
  <si>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</si>
  <si>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</si>
  <si>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</si>
  <si>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</si>
  <si>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</si>
  <si>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</si>
  <si>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</si>
  <si>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</si>
  <si>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</si>
  <si>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</si>
  <si>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</si>
  <si>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</si>
  <si>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</si>
  <si>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</si>
  <si>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</si>
  <si>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</si>
  <si>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</si>
  <si>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</si>
  <si>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</si>
  <si>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</si>
  <si>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</si>
  <si>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</si>
  <si>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</si>
  <si>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</si>
  <si>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</si>
  <si>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</si>
  <si>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</si>
  <si>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</si>
  <si>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</si>
  <si>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</si>
  <si>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</si>
  <si>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</si>
  <si>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</si>
  <si>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</si>
  <si>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</si>
  <si>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</si>
  <si>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</si>
  <si>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</si>
  <si>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</si>
  <si>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</si>
  <si>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</si>
  <si>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</si>
  <si>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</si>
  <si>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</si>
  <si>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</si>
  <si>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</si>
  <si>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</si>
  <si>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</si>
  <si>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</si>
  <si>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</si>
  <si>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</si>
  <si>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</si>
  <si>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</si>
  <si>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</si>
  <si>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</si>
  <si>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</si>
  <si>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</si>
  <si>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</si>
  <si>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</si>
  <si>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</si>
  <si>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</si>
  <si>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</si>
  <si>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</si>
  <si>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</si>
  <si>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</si>
  <si>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</si>
  <si>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</si>
  <si>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</si>
  <si>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</si>
  <si>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</si>
  <si>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</si>
  <si>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</si>
  <si>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</si>
  <si>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</si>
  <si>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</si>
  <si>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</si>
  <si>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</si>
  <si>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</si>
  <si>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</si>
  <si>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</si>
  <si>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</si>
  <si>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</si>
  <si>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</si>
  <si>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</si>
  <si>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</si>
  <si>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</si>
  <si>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</si>
  <si>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</si>
  <si>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</si>
  <si>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</si>
  <si>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</si>
  <si>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</si>
  <si>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</si>
  <si>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</si>
  <si>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</si>
  <si>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</si>
  <si>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</si>
  <si>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</si>
  <si>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</si>
  <si>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</si>
  <si>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</si>
  <si>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</si>
  <si>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</si>
  <si>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</si>
  <si>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</si>
  <si>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</si>
  <si>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</si>
  <si>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</si>
  <si>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</si>
  <si>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</si>
  <si>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</si>
  <si>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</si>
  <si>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</si>
  <si>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</si>
  <si>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</si>
  <si>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</si>
  <si>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</si>
  <si>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</si>
  <si>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</si>
  <si>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</si>
  <si>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</si>
  <si>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</si>
  <si>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</si>
  <si>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</si>
  <si>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</si>
  <si>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</si>
  <si>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</si>
  <si>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</si>
  <si>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</si>
  <si>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</si>
  <si>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</si>
  <si>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</si>
  <si>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</si>
  <si>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</si>
  <si>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</si>
  <si>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</si>
  <si>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</si>
  <si>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</si>
  <si>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</si>
  <si>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</si>
  <si>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</si>
  <si>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</si>
  <si>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</si>
  <si>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</si>
  <si>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</si>
  <si>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</si>
  <si>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</si>
  <si>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</si>
  <si>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</si>
  <si>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</si>
  <si>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</si>
  <si>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</si>
  <si>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</si>
  <si>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</si>
  <si>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</si>
  <si>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</si>
  <si>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</si>
  <si>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</si>
  <si>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</si>
  <si>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</si>
  <si>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</si>
  <si>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</si>
  <si>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</si>
  <si>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</si>
  <si>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</si>
  <si>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</si>
  <si>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</si>
  <si>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</si>
  <si>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</si>
  <si>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</si>
  <si>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</si>
  <si>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</si>
  <si>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</si>
  <si>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</si>
  <si>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</si>
  <si>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</si>
  <si>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</si>
  <si>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</si>
  <si>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</si>
  <si>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</si>
  <si>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</si>
  <si>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</si>
  <si>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</si>
  <si>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</si>
  <si>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</si>
  <si>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</si>
  <si>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</si>
  <si>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</si>
  <si>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</si>
  <si>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</si>
  <si>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</si>
  <si>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</si>
  <si>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</si>
  <si>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</si>
  <si>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</si>
  <si>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</si>
  <si>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</si>
  <si>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</si>
  <si>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</si>
  <si>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</si>
  <si>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</si>
  <si>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</si>
  <si>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</si>
  <si>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</si>
  <si>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</si>
  <si>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</si>
  <si>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</si>
  <si>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</si>
  <si>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</si>
  <si>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</si>
  <si>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</si>
  <si>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</si>
  <si>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</si>
  <si>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</si>
  <si>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</si>
  <si>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</si>
  <si>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</si>
  <si>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</si>
  <si>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</si>
  <si>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</si>
  <si>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</si>
  <si>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</si>
  <si>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</si>
  <si>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</si>
  <si>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</si>
  <si>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</si>
  <si>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</si>
  <si>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</si>
  <si>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</si>
  <si>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</si>
  <si>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</si>
  <si>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</si>
  <si>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</si>
  <si>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</si>
  <si>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</si>
  <si>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</si>
  <si>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</si>
  <si>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</si>
  <si>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</si>
  <si>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</si>
  <si>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</si>
  <si>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</si>
  <si>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</si>
  <si>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</si>
  <si>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</si>
  <si>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</si>
  <si>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</si>
  <si>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</si>
  <si>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</si>
  <si>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</si>
  <si>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</si>
  <si>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</si>
  <si>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</si>
  <si>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</si>
  <si>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</si>
  <si>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</si>
  <si>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</si>
  <si>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</si>
  <si>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</si>
  <si>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</si>
  <si>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</si>
  <si>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</si>
  <si>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</si>
  <si>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</si>
  <si>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</si>
  <si>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</si>
  <si>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Count of outcome</t>
  </si>
  <si>
    <t>Row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</si>
  <si>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</si>
  <si>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</si>
  <si>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</si>
  <si>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</si>
  <si>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</si>
  <si>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</si>
  <si>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</si>
  <si>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</si>
  <si>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</si>
  <si>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</si>
  <si>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</si>
  <si>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</si>
  <si>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</si>
  <si>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</si>
  <si>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</si>
  <si>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</si>
  <si>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</si>
  <si>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Canceled</t>
  </si>
  <si>
    <t>Total Projects</t>
  </si>
  <si>
    <t>Percentage Failed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</si>
  <si>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</si>
  <si>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</si>
  <si>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</si>
  <si>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</si>
  <si>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</si>
  <si>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</si>
  <si>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</si>
  <si>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</si>
  <si>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</si>
  <si>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</si>
  <si>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</si>
  <si>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</si>
  <si>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or Equal to 50000</t>
  </si>
  <si>
    <t>45000 to 49999</t>
  </si>
  <si>
    <t>Number failed</t>
  </si>
  <si>
    <t>Outcome</t>
  </si>
  <si>
    <t>Mean</t>
  </si>
  <si>
    <t>Min</t>
  </si>
  <si>
    <t>Max</t>
  </si>
  <si>
    <t>Variance</t>
  </si>
  <si>
    <t>Standard Deviation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</si>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</sst>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&quot;$&quot;* #,##0.00_);_(&quot;$&quot;* \(#,##0.00\);_(&quot;$&quot;* &quot;-&quot;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AA90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4820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0" fillId="0" borderId="0" xfId="0" applyAlignment="1">
      <alignment horizontal="left"/>
    </xf>
    <xf numFmtId="0" fontId="0" fillId="33" borderId="0" xfId="0" applyFill="1"/>
    <xf numFmtId="0" fontId="0" fillId="34" borderId="0" xfId="0" applyFill="1"/>
    <xf numFmtId="14" fontId="0" fillId="0" borderId="0" xfId="0" applyNumberFormat="1"/>
    <xf numFmtId="0" fontId="0" fillId="35" borderId="0" xfId="0" applyFill="1"/>
    <xf numFmtId="0" fontId="0" fillId="36" borderId="0" xfId="0" applyFill="1"/>
    <xf numFmtId="0" fontId="0" fillId="34" borderId="0" xfId="0" applyFill="1" applyAlignment="1">
      <alignment horizontal="left"/>
    </xf>
    <xf numFmtId="0" fontId="0" fillId="37" borderId="0" xfId="0" applyFill="1"/>
    <xf numFmtId="0" fontId="0" fillId="38" borderId="0" xfId="0" applyFill="1" applyAlignment="1">
      <alignment horizontal="left"/>
    </xf>
    <xf numFmtId="0" fontId="0" fillId="38" borderId="0" xfId="0" applyFill="1"/>
    <xf numFmtId="0" fontId="0" fillId="39" borderId="0" xfId="0" applyFill="1"/>
    <xf numFmtId="0" fontId="0" fillId="40" borderId="0" xfId="0" applyFill="1" applyAlignment="1">
      <alignment horizontal="left"/>
    </xf>
    <xf numFmtId="0" fontId="0" fillId="40" borderId="0" xfId="0" applyFill="1"/>
    <xf numFmtId="9" fontId="0" fillId="41" borderId="0" xfId="0" applyNumberFormat="1" applyFill="1"/>
    <xf numFmtId="9" fontId="0" fillId="42" borderId="0" xfId="0" applyNumberFormat="1" applyFill="1"/>
    <xf numFmtId="9" fontId="0" fillId="33" borderId="0" xfId="0" applyNumberFormat="1" applyFill="1"/>
    <xf numFmtId="0" fontId="16" fillId="0" borderId="0" xfId="0" applyFont="1"/>
    <xf numFmtId="0" fontId="16" fillId="33" borderId="0" xfId="0" applyFont="1" applyFill="1"/>
    <xf numFmtId="0" fontId="16" fillId="4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">
    <dxf>
      <fill>
        <patternFill>
          <bgColor rgb="FFFFFF00"/>
        </patternFill>
      </fill>
    </dxf>
    <dxf>
      <fill>
        <patternFill>
          <bgColor rgb="FF1AA90F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1AA90F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14820C"/>
        </patternFill>
      </fill>
    </dxf>
    <dxf>
      <fill>
        <patternFill patternType="solid">
          <bgColor rgb="FF14820C"/>
        </patternFill>
      </fill>
    </dxf>
    <dxf>
      <fill>
        <patternFill patternType="solid">
          <bgColor rgb="FF14820C"/>
        </patternFill>
      </fill>
    </dxf>
    <dxf>
      <fill>
        <patternFill patternType="solid">
          <bgColor rgb="FF14820C"/>
        </patternFill>
      </fill>
    </dxf>
    <dxf>
      <fill>
        <patternFill patternType="solid">
          <bgColor rgb="FF14820C"/>
        </patternFill>
      </fill>
    </dxf>
    <dxf>
      <fill>
        <patternFill patternType="solid">
          <bgColor rgb="FF14820C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rgb="FFFFFF00"/>
        </patternFill>
      </fill>
    </dxf>
    <dxf>
      <fill>
        <patternFill>
          <bgColor rgb="FF1AA90F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14820C"/>
      <color rgb="FF1AA9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WorkBook.xlsx]By Category!PivotTable1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C-4A5C-8665-111CB26EDC27}"/>
            </c:ext>
          </c:extLst>
        </c:ser>
        <c:ser>
          <c:idx val="1"/>
          <c:order val="1"/>
          <c:tx>
            <c:strRef>
              <c:f>'By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C-4A5C-8665-111CB26EDC27}"/>
            </c:ext>
          </c:extLst>
        </c:ser>
        <c:ser>
          <c:idx val="2"/>
          <c:order val="2"/>
          <c:tx>
            <c:strRef>
              <c:f>'By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0C-4A5C-8665-111CB26EDC27}"/>
            </c:ext>
          </c:extLst>
        </c:ser>
        <c:ser>
          <c:idx val="3"/>
          <c:order val="3"/>
          <c:tx>
            <c:strRef>
              <c:f>'By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0C-4A5C-8665-111CB26ED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3951280"/>
        <c:axId val="1613954192"/>
      </c:barChart>
      <c:catAx>
        <c:axId val="161395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54192"/>
        <c:crosses val="autoZero"/>
        <c:auto val="1"/>
        <c:lblAlgn val="ctr"/>
        <c:lblOffset val="100"/>
        <c:noMultiLvlLbl val="0"/>
      </c:catAx>
      <c:valAx>
        <c:axId val="16139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WorkBook.xlsx]Sub-Category!PivotTable2</c:name>
    <c:fmtId val="3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952362990554322E-2"/>
          <c:y val="0.17419140436902752"/>
          <c:w val="0.7968480362110425"/>
          <c:h val="0.515729448547613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A-44B0-AE46-6B662CAD85D0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A-44B0-AE46-6B662CAD85D0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A-44B0-AE46-6B662CAD85D0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FA-44B0-AE46-6B662CAD8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6665712"/>
        <c:axId val="1516654064"/>
      </c:barChart>
      <c:catAx>
        <c:axId val="15166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54064"/>
        <c:crosses val="autoZero"/>
        <c:auto val="1"/>
        <c:lblAlgn val="ctr"/>
        <c:lblOffset val="100"/>
        <c:noMultiLvlLbl val="0"/>
      </c:catAx>
      <c:valAx>
        <c:axId val="15166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WorkBook.xlsx]Yearly Visual!PivotTable1</c:name>
    <c:fmtId val="7"/>
  </c:pivotSource>
  <c:chart>
    <c:autoTitleDeleted val="0"/>
    <c:pivotFmts>
      <c:pivotFmt>
        <c:idx val="0"/>
        <c:spPr>
          <a:ln w="28575" cap="rnd">
            <a:solidFill>
              <a:srgbClr val="FFFF00">
                <a:alpha val="99000"/>
              </a:srgbClr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14820C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'Yearly Visual'!$B$4:$B$5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>
                  <a:alpha val="99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'Yearly Visual'!$A$6:$A$18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Visual'!$B$6:$B$18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4-44F0-BE8E-0A7C1463ECD9}"/>
            </c:ext>
          </c:extLst>
        </c:ser>
        <c:ser>
          <c:idx val="1"/>
          <c:order val="1"/>
          <c:tx>
            <c:strRef>
              <c:f>'Yearly Visual'!$C$4:$C$5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'Yearly Visual'!$A$6:$A$18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Visual'!$C$6:$C$18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4-44F0-BE8E-0A7C1463ECD9}"/>
            </c:ext>
          </c:extLst>
        </c:ser>
        <c:ser>
          <c:idx val="2"/>
          <c:order val="2"/>
          <c:tx>
            <c:strRef>
              <c:f>'Yearly Visual'!$D$4:$D$5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14820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'Yearly Visual'!$A$6:$A$18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'Yearly Visual'!$D$6:$D$18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4-44F0-BE8E-0A7C1463E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197375"/>
        <c:axId val="2045354111"/>
      </c:lineChart>
      <c:catAx>
        <c:axId val="191319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54111"/>
        <c:crosses val="autoZero"/>
        <c:auto val="1"/>
        <c:lblAlgn val="ctr"/>
        <c:lblOffset val="100"/>
        <c:noMultiLvlLbl val="0"/>
      </c:catAx>
      <c:valAx>
        <c:axId val="20453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9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7-4671-A214-74E697ECFBC5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7-4671-A214-74E697ECFBC5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1AA90F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7-4671-A214-74E697ECF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32575"/>
        <c:axId val="371048799"/>
      </c:lineChart>
      <c:catAx>
        <c:axId val="37103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48799"/>
        <c:crosses val="autoZero"/>
        <c:auto val="1"/>
        <c:lblAlgn val="ctr"/>
        <c:lblOffset val="100"/>
        <c:noMultiLvlLbl val="0"/>
      </c:catAx>
      <c:valAx>
        <c:axId val="3710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/>
    <cx:plotArea>
      <cx:plotAreaRegion>
        <cx:plotSurface>
          <cx:spPr>
            <a:ln w="15875">
              <a:solidFill>
                <a:srgbClr val="FFFF00"/>
              </a:solidFill>
            </a:ln>
          </cx:spPr>
        </cx:plotSurface>
        <cx:series layoutId="clusteredColumn" uniqueId="{AFB47750-DFE6-4389-B4EE-02835486282D}" formatIdx="0">
          <cx:tx>
            <cx:txData>
              <cx:f>_xlchart.v1.1</cx:f>
              <cx:v>backers_count</cx:v>
            </cx:txData>
          </cx:tx>
          <cx:spPr>
            <a:solidFill>
              <a:srgbClr val="FF0000"/>
            </a:solidFill>
            <a:ln w="9525">
              <a:solidFill>
                <a:srgbClr val="FFFF00"/>
              </a:solidFill>
            </a:ln>
            <a:effectLst>
              <a:glow rad="38100">
                <a:schemeClr val="accent1">
                  <a:alpha val="40000"/>
                </a:schemeClr>
              </a:glow>
              <a:innerShdw blurRad="63500" dist="50800" dir="4800000">
                <a:prstClr val="black">
                  <a:alpha val="50000"/>
                </a:prstClr>
              </a:innerShdw>
              <a:softEdge rad="0"/>
            </a:effectLst>
          </cx:spPr>
          <cx:dataId val="0"/>
          <cx:layoutPr>
            <cx:binning intervalClosed="r"/>
          </cx:layoutPr>
        </cx:series>
        <cx:series layoutId="clusteredColumn" hidden="1" uniqueId="{208E28F9-5214-4329-8C33-F0025BFA29B8}" formatIdx="1">
          <cx:tx>
            <cx:txData>
              <cx:f>_xlchart.v1.3</cx:f>
              <cx:v>outcome</cx:v>
            </cx:txData>
          </cx:tx>
          <cx:dataId val="1"/>
          <cx:layoutPr>
            <cx:binning intervalClosed="r"/>
          </cx:layoutPr>
        </cx:series>
        <cx:series layoutId="clusteredColumn" hidden="1" uniqueId="{A467C88E-6BBE-441C-A39A-F152251D3FDC}" formatIdx="2">
          <cx:tx>
            <cx:txData>
              <cx:f>_xlchart.v1.5</cx:f>
              <cx:v>backers_count</cx:v>
            </cx:txData>
          </cx:tx>
          <cx:dataId val="2"/>
          <cx:layoutPr>
            <cx:binning intervalClosed="r"/>
          </cx:layoutPr>
        </cx:series>
      </cx:plotAreaRegion>
      <cx:axis id="0">
        <cx:catScaling gapWidth="0.0299999993"/>
        <cx:tickLabels/>
      </cx:axis>
      <cx:axis id="1">
        <cx:valScaling/>
        <cx:majorGridlines/>
        <cx:tickLabels/>
      </cx:axis>
    </cx:plotArea>
  </cx:chart>
  <cx:spPr>
    <a:solidFill>
      <a:srgbClr val="14820C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0</xdr:row>
      <xdr:rowOff>9524</xdr:rowOff>
    </xdr:from>
    <xdr:to>
      <xdr:col>16</xdr:col>
      <xdr:colOff>0</xdr:colOff>
      <xdr:row>16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90255-1584-80DC-4069-F350A9D6C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161925</xdr:rowOff>
    </xdr:from>
    <xdr:to>
      <xdr:col>15</xdr:col>
      <xdr:colOff>171450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3C478D-7FF4-5283-3D1A-50B25022E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9525</xdr:rowOff>
    </xdr:from>
    <xdr:to>
      <xdr:col>14</xdr:col>
      <xdr:colOff>371476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31EF3D-5347-592F-13A4-831CC18B0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228599</xdr:colOff>
      <xdr:row>13</xdr:row>
      <xdr:rowOff>9525</xdr:rowOff>
    </xdr:from>
    <xdr:to>
      <xdr:col>7</xdr:col>
      <xdr:colOff>209550</xdr:colOff>
      <xdr:row>26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496DC7-0C11-D8CE-8572-308D225CE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681035</xdr:colOff>
      <xdr:row>8</xdr:row>
      <xdr:rowOff>123825</xdr:rowOff>
    </xdr:from>
    <xdr:to>
      <xdr:col>13</xdr:col>
      <xdr:colOff>533399</xdr:colOff>
      <xdr:row>22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43D342A-3483-86B8-A678-2541CB86EB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2485" y="1724025"/>
              <a:ext cx="748188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Goins" refreshedDate="44908.003797916666" createdVersion="8" refreshedVersion="8" minRefreshableVersion="3" recordCount="1001" xr:uid="{8F53F270-E61B-4B71-B464-8E82AB79F843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Goins" refreshedDate="44908.014092824073" createdVersion="8" refreshedVersion="8" minRefreshableVersion="3" recordCount="1001" xr:uid="{E51512AD-1230-4064-96B7-80EDA06F3004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  <r>
    <m/>
    <m/>
    <m/>
    <m/>
    <m/>
    <m/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E59BFC-19CA-47E5-A42A-A1CE5F5D578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16">
    <format dxfId="38">
      <pivotArea type="origin" dataOnly="0" labelOnly="1" outline="0" fieldPosition="0"/>
    </format>
    <format dxfId="37">
      <pivotArea field="6" type="button" dataOnly="0" labelOnly="1" outline="0" axis="axisCol" fieldPosition="0"/>
    </format>
    <format dxfId="36">
      <pivotArea type="topRight" dataOnly="0" labelOnly="1" outline="0" fieldPosition="0"/>
    </format>
    <format dxfId="35">
      <pivotArea field="16" type="button" dataOnly="0" labelOnly="1" outline="0" axis="axisRow" fieldPosition="0"/>
    </format>
    <format dxfId="34">
      <pivotArea dataOnly="0" labelOnly="1" fieldPosition="0">
        <references count="1">
          <reference field="6" count="0"/>
        </references>
      </pivotArea>
    </format>
    <format dxfId="33">
      <pivotArea dataOnly="0" labelOnly="1" grandCol="1" outline="0" fieldPosition="0"/>
    </format>
    <format dxfId="32">
      <pivotArea dataOnly="0" grandRow="1" fieldPosition="0"/>
    </format>
    <format dxfId="31">
      <pivotArea dataOnly="0" grandRow="1" fieldPosition="0"/>
    </format>
    <format dxfId="30">
      <pivotArea type="origin" dataOnly="0" labelOnly="1" outline="0" fieldPosition="0"/>
    </format>
    <format dxfId="29">
      <pivotArea field="6" type="button" dataOnly="0" labelOnly="1" outline="0" axis="axisCol" fieldPosition="0"/>
    </format>
    <format dxfId="28">
      <pivotArea type="topRight" dataOnly="0" labelOnly="1" outline="0" fieldPosition="0"/>
    </format>
    <format dxfId="27">
      <pivotArea field="16" type="button" dataOnly="0" labelOnly="1" outline="0" axis="axisRow" fieldPosition="0"/>
    </format>
    <format dxfId="26">
      <pivotArea dataOnly="0" labelOnly="1" fieldPosition="0">
        <references count="1">
          <reference field="6" count="0"/>
        </references>
      </pivotArea>
    </format>
    <format dxfId="25">
      <pivotArea dataOnly="0" labelOnly="1" grandCol="1" outline="0" fieldPosition="0"/>
    </format>
    <format dxfId="24">
      <pivotArea grandRow="1" outline="0" collapsedLevelsAreSubtotals="1" fieldPosition="0"/>
    </format>
    <format dxfId="23">
      <pivotArea dataOnly="0" labelOnly="1" grandRow="1" outline="0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A561C-B4DE-4A16-8A05-C4BA9D1347E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formats count="8">
    <format dxfId="22">
      <pivotArea type="origin" dataOnly="0" labelOnly="1" outline="0" fieldPosition="0"/>
    </format>
    <format dxfId="21">
      <pivotArea field="6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17" type="button" dataOnly="0" labelOnly="1" outline="0" axis="axisRow" fieldPosition="0"/>
    </format>
    <format dxfId="18">
      <pivotArea dataOnly="0" labelOnly="1" fieldPosition="0">
        <references count="1">
          <reference field="6" count="0"/>
        </references>
      </pivotArea>
    </format>
    <format dxfId="17">
      <pivotArea dataOnly="0" labelOnly="1" grandCol="1" outline="0" fieldPosition="0"/>
    </format>
    <format dxfId="16">
      <pivotArea grandRow="1" outline="0" collapsedLevelsAreSubtotals="1" fieldPosition="0"/>
    </format>
    <format dxfId="15">
      <pivotArea dataOnly="0" labelOnly="1" grandRow="1" outline="0" fieldPosition="0"/>
    </format>
  </format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B7116-B17D-44ED-A2FE-C1EA4E4FC11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formats count="7">
    <format dxfId="14">
      <pivotArea type="origin" dataOnly="0" labelOnly="1" outline="0" fieldPosition="0"/>
    </format>
    <format dxfId="13">
      <pivotArea field="6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18" type="button" dataOnly="0" labelOnly="1" outline="0" axis="axisRow" fieldPosition="0"/>
    </format>
    <format dxfId="10">
      <pivotArea dataOnly="0" labelOnly="1" fieldPosition="0">
        <references count="1">
          <reference field="6" count="0"/>
        </references>
      </pivotArea>
    </format>
    <format dxfId="9">
      <pivotArea dataOnly="0" labelOnly="1" grandCol="1" outline="0" fieldPosition="0"/>
    </format>
    <format dxfId="8">
      <pivotArea dataOnly="0" grandRow="1" fieldPosition="0"/>
    </format>
  </formats>
  <chartFormats count="3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H2" sqref="H2:H1000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7.375" bestFit="1" customWidth="1"/>
    <col min="8" max="8" width="13" bestFit="1" customWidth="1"/>
    <col min="9" max="9" width="16.5" bestFit="1" customWidth="1"/>
    <col min="12" max="13" width="11.125" bestFit="1" customWidth="1"/>
    <col min="16" max="16" width="28" bestFit="1" customWidth="1"/>
    <col min="17" max="17" width="14.875" bestFit="1" customWidth="1"/>
    <col min="18" max="18" width="12.25" bestFit="1" customWidth="1"/>
    <col min="19" max="19" width="22.37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 s="6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10">
        <f>(((L2/60)/60)/24)+DATE(1970,1,1)</f>
        <v>42336.25</v>
      </c>
      <c r="T2" s="10">
        <f>(((M2/60)/60)/24)+DATE(1970,1,1)</f>
        <v>42353.25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s="5">
        <f t="shared" ref="I3:I66" si="1"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10">
        <f t="shared" ref="S3:S66" si="2">(((L3/60)/60)/24)+DATE(1970,1,1)</f>
        <v>41870.208333333336</v>
      </c>
      <c r="T3" s="10">
        <f t="shared" ref="T3:T66" si="3">(((M3/60)/60)/24)+DATE(1970,1,1)</f>
        <v>41872.208333333336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10">
        <f t="shared" si="2"/>
        <v>41595.25</v>
      </c>
      <c r="T4" s="10">
        <f t="shared" si="3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10">
        <f t="shared" si="2"/>
        <v>43688.208333333328</v>
      </c>
      <c r="T5" s="10">
        <f t="shared" si="3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10">
        <f t="shared" si="2"/>
        <v>43485.25</v>
      </c>
      <c r="T6" s="10">
        <f t="shared" si="3"/>
        <v>43489.25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10">
        <f t="shared" si="2"/>
        <v>41149.208333333336</v>
      </c>
      <c r="T7" s="10">
        <f t="shared" si="3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10">
        <f t="shared" si="2"/>
        <v>42991.208333333328</v>
      </c>
      <c r="T8" s="10">
        <f t="shared" si="3"/>
        <v>42992.208333333328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10">
        <f t="shared" si="2"/>
        <v>42229.208333333328</v>
      </c>
      <c r="T9" s="10">
        <f t="shared" si="3"/>
        <v>42231.208333333328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10">
        <f t="shared" si="2"/>
        <v>40399.208333333336</v>
      </c>
      <c r="T10" s="10">
        <f t="shared" si="3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10">
        <f t="shared" si="2"/>
        <v>41536.208333333336</v>
      </c>
      <c r="T11" s="10">
        <f t="shared" si="3"/>
        <v>41585.25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10">
        <f t="shared" si="2"/>
        <v>40404.208333333336</v>
      </c>
      <c r="T12" s="10">
        <f t="shared" si="3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10">
        <f t="shared" si="2"/>
        <v>40442.208333333336</v>
      </c>
      <c r="T13" s="10">
        <f t="shared" si="3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10">
        <f t="shared" si="2"/>
        <v>43760.208333333328</v>
      </c>
      <c r="T14" s="10">
        <f t="shared" si="3"/>
        <v>43768.208333333328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10">
        <f t="shared" si="2"/>
        <v>42532.208333333328</v>
      </c>
      <c r="T15" s="10">
        <f t="shared" si="3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10">
        <f t="shared" si="2"/>
        <v>40974.25</v>
      </c>
      <c r="T16" s="10">
        <f t="shared" si="3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10">
        <f t="shared" si="2"/>
        <v>43809.25</v>
      </c>
      <c r="T17" s="10">
        <f t="shared" si="3"/>
        <v>43813.25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10">
        <f t="shared" si="2"/>
        <v>41661.25</v>
      </c>
      <c r="T18" s="10">
        <f t="shared" si="3"/>
        <v>41683.25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10">
        <f t="shared" si="2"/>
        <v>40555.25</v>
      </c>
      <c r="T19" s="10">
        <f t="shared" si="3"/>
        <v>40556.25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10">
        <f t="shared" si="2"/>
        <v>43351.208333333328</v>
      </c>
      <c r="T20" s="10">
        <f t="shared" si="3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10">
        <f t="shared" si="2"/>
        <v>43528.25</v>
      </c>
      <c r="T21" s="10">
        <f t="shared" si="3"/>
        <v>43549.208333333328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10">
        <f t="shared" si="2"/>
        <v>41848.208333333336</v>
      </c>
      <c r="T22" s="10">
        <f t="shared" si="3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10">
        <f t="shared" si="2"/>
        <v>40770.208333333336</v>
      </c>
      <c r="T23" s="10">
        <f t="shared" si="3"/>
        <v>40804.208333333336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10">
        <f t="shared" si="2"/>
        <v>43193.208333333328</v>
      </c>
      <c r="T24" s="10">
        <f t="shared" si="3"/>
        <v>43208.208333333328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10">
        <f t="shared" si="2"/>
        <v>43510.25</v>
      </c>
      <c r="T25" s="10">
        <f t="shared" si="3"/>
        <v>43563.208333333328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10">
        <f t="shared" si="2"/>
        <v>41811.208333333336</v>
      </c>
      <c r="T26" s="10">
        <f t="shared" si="3"/>
        <v>41813.208333333336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10">
        <f t="shared" si="2"/>
        <v>40681.208333333336</v>
      </c>
      <c r="T27" s="10">
        <f t="shared" si="3"/>
        <v>40701.208333333336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10">
        <f t="shared" si="2"/>
        <v>43312.208333333328</v>
      </c>
      <c r="T28" s="10">
        <f t="shared" si="3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10">
        <f t="shared" si="2"/>
        <v>42280.208333333328</v>
      </c>
      <c r="T29" s="10">
        <f t="shared" si="3"/>
        <v>42288.208333333328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10">
        <f t="shared" si="2"/>
        <v>40218.25</v>
      </c>
      <c r="T30" s="10">
        <f t="shared" si="3"/>
        <v>40241.25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10">
        <f t="shared" si="2"/>
        <v>43301.208333333328</v>
      </c>
      <c r="T31" s="10">
        <f t="shared" si="3"/>
        <v>43341.208333333328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10">
        <f t="shared" si="2"/>
        <v>43609.208333333328</v>
      </c>
      <c r="T32" s="10">
        <f t="shared" si="3"/>
        <v>43614.208333333328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10">
        <f t="shared" si="2"/>
        <v>42374.25</v>
      </c>
      <c r="T33" s="10">
        <f t="shared" si="3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10">
        <f t="shared" si="2"/>
        <v>43110.25</v>
      </c>
      <c r="T34" s="10">
        <f t="shared" si="3"/>
        <v>43137.25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10">
        <f t="shared" si="2"/>
        <v>41917.208333333336</v>
      </c>
      <c r="T35" s="10">
        <f t="shared" si="3"/>
        <v>41954.25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10">
        <f t="shared" si="2"/>
        <v>42817.208333333328</v>
      </c>
      <c r="T36" s="10">
        <f t="shared" si="3"/>
        <v>42822.208333333328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10">
        <f t="shared" si="2"/>
        <v>43484.25</v>
      </c>
      <c r="T37" s="10">
        <f t="shared" si="3"/>
        <v>43526.25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10">
        <f t="shared" si="2"/>
        <v>40600.25</v>
      </c>
      <c r="T38" s="10">
        <f t="shared" si="3"/>
        <v>40625.208333333336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10">
        <f t="shared" si="2"/>
        <v>43744.208333333328</v>
      </c>
      <c r="T39" s="10">
        <f t="shared" si="3"/>
        <v>43777.25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10">
        <f t="shared" si="2"/>
        <v>40469.208333333336</v>
      </c>
      <c r="T40" s="10">
        <f t="shared" si="3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10">
        <f t="shared" si="2"/>
        <v>41330.25</v>
      </c>
      <c r="T41" s="10">
        <f t="shared" si="3"/>
        <v>41344.208333333336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10">
        <f t="shared" si="2"/>
        <v>40334.208333333336</v>
      </c>
      <c r="T42" s="10">
        <f t="shared" si="3"/>
        <v>40353.208333333336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10">
        <f t="shared" si="2"/>
        <v>41156.208333333336</v>
      </c>
      <c r="T43" s="10">
        <f t="shared" si="3"/>
        <v>41182.208333333336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10">
        <f t="shared" si="2"/>
        <v>40728.208333333336</v>
      </c>
      <c r="T44" s="10">
        <f t="shared" si="3"/>
        <v>40737.208333333336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10">
        <f t="shared" si="2"/>
        <v>41844.208333333336</v>
      </c>
      <c r="T45" s="10">
        <f t="shared" si="3"/>
        <v>41860.208333333336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10">
        <f t="shared" si="2"/>
        <v>43541.208333333328</v>
      </c>
      <c r="T46" s="10">
        <f t="shared" si="3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10">
        <f t="shared" si="2"/>
        <v>42676.208333333328</v>
      </c>
      <c r="T47" s="10">
        <f t="shared" si="3"/>
        <v>42691.25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10">
        <f t="shared" si="2"/>
        <v>40367.208333333336</v>
      </c>
      <c r="T48" s="10">
        <f t="shared" si="3"/>
        <v>40390.208333333336</v>
      </c>
    </row>
    <row r="49" spans="1:20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10">
        <f t="shared" si="2"/>
        <v>41727.208333333336</v>
      </c>
      <c r="T49" s="10">
        <f t="shared" si="3"/>
        <v>41757.208333333336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10">
        <f t="shared" si="2"/>
        <v>42180.208333333328</v>
      </c>
      <c r="T50" s="10">
        <f t="shared" si="3"/>
        <v>42192.208333333328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10">
        <f t="shared" si="2"/>
        <v>43758.208333333328</v>
      </c>
      <c r="T51" s="10">
        <f t="shared" si="3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10">
        <f t="shared" si="2"/>
        <v>41487.208333333336</v>
      </c>
      <c r="T52" s="10">
        <f t="shared" si="3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10">
        <f t="shared" si="2"/>
        <v>40995.208333333336</v>
      </c>
      <c r="T53" s="10">
        <f t="shared" si="3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10">
        <f t="shared" si="2"/>
        <v>40436.208333333336</v>
      </c>
      <c r="T54" s="10">
        <f t="shared" si="3"/>
        <v>40440.208333333336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10">
        <f t="shared" si="2"/>
        <v>41779.208333333336</v>
      </c>
      <c r="T55" s="10">
        <f t="shared" si="3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10">
        <f t="shared" si="2"/>
        <v>43170.25</v>
      </c>
      <c r="T56" s="10">
        <f t="shared" si="3"/>
        <v>43176.208333333328</v>
      </c>
    </row>
    <row r="57" spans="1:20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10">
        <f t="shared" si="2"/>
        <v>43311.208333333328</v>
      </c>
      <c r="T57" s="10">
        <f t="shared" si="3"/>
        <v>43316.208333333328</v>
      </c>
    </row>
    <row r="58" spans="1:20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10">
        <f t="shared" si="2"/>
        <v>42014.25</v>
      </c>
      <c r="T58" s="10">
        <f t="shared" si="3"/>
        <v>42021.25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10">
        <f t="shared" si="2"/>
        <v>42979.208333333328</v>
      </c>
      <c r="T59" s="10">
        <f t="shared" si="3"/>
        <v>42991.208333333328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10">
        <f t="shared" si="2"/>
        <v>42268.208333333328</v>
      </c>
      <c r="T60" s="10">
        <f t="shared" si="3"/>
        <v>42281.208333333328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10">
        <f t="shared" si="2"/>
        <v>42898.208333333328</v>
      </c>
      <c r="T61" s="10">
        <f t="shared" si="3"/>
        <v>42913.208333333328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10">
        <f t="shared" si="2"/>
        <v>41107.208333333336</v>
      </c>
      <c r="T62" s="10">
        <f t="shared" si="3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10">
        <f t="shared" si="2"/>
        <v>40595.25</v>
      </c>
      <c r="T63" s="10">
        <f t="shared" si="3"/>
        <v>40635.208333333336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10">
        <f t="shared" si="2"/>
        <v>42160.208333333328</v>
      </c>
      <c r="T64" s="10">
        <f t="shared" si="3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10">
        <f t="shared" si="2"/>
        <v>42853.208333333328</v>
      </c>
      <c r="T65" s="10">
        <f t="shared" si="3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10">
        <f t="shared" si="2"/>
        <v>43283.208333333328</v>
      </c>
      <c r="T66" s="10">
        <f t="shared" si="3"/>
        <v>43298.208333333328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E67/D67*100</f>
        <v>236.14754098360655</v>
      </c>
      <c r="G67" t="s">
        <v>20</v>
      </c>
      <c r="H67">
        <v>236</v>
      </c>
      <c r="I67" s="5">
        <f t="shared" ref="I67:I130" si="5">AVERAGE(E67/H67)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10">
        <f t="shared" ref="S67:S130" si="6">(((L67/60)/60)/24)+DATE(1970,1,1)</f>
        <v>40570.25</v>
      </c>
      <c r="T67" s="10">
        <f t="shared" ref="T67:T130" si="7">(((M67/60)/60)/24)+DATE(1970,1,1)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10">
        <f t="shared" si="6"/>
        <v>42102.208333333328</v>
      </c>
      <c r="T68" s="10">
        <f t="shared" si="7"/>
        <v>42107.208333333328</v>
      </c>
    </row>
    <row r="69" spans="1:20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10">
        <f t="shared" si="6"/>
        <v>40203.25</v>
      </c>
      <c r="T69" s="10">
        <f t="shared" si="7"/>
        <v>40208.25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10">
        <f t="shared" si="6"/>
        <v>42943.208333333328</v>
      </c>
      <c r="T70" s="10">
        <f t="shared" si="7"/>
        <v>42990.208333333328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10">
        <f t="shared" si="6"/>
        <v>40531.25</v>
      </c>
      <c r="T71" s="10">
        <f t="shared" si="7"/>
        <v>40565.25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10">
        <f t="shared" si="6"/>
        <v>40484.208333333336</v>
      </c>
      <c r="T72" s="10">
        <f t="shared" si="7"/>
        <v>40533.25</v>
      </c>
    </row>
    <row r="73" spans="1:20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10">
        <f t="shared" si="6"/>
        <v>43799.25</v>
      </c>
      <c r="T73" s="10">
        <f t="shared" si="7"/>
        <v>43803.25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10">
        <f t="shared" si="6"/>
        <v>42186.208333333328</v>
      </c>
      <c r="T74" s="10">
        <f t="shared" si="7"/>
        <v>42222.208333333328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10">
        <f t="shared" si="6"/>
        <v>42701.25</v>
      </c>
      <c r="T75" s="10">
        <f t="shared" si="7"/>
        <v>42704.25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10">
        <f t="shared" si="6"/>
        <v>42456.208333333328</v>
      </c>
      <c r="T76" s="10">
        <f t="shared" si="7"/>
        <v>42457.208333333328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10">
        <f t="shared" si="6"/>
        <v>43296.208333333328</v>
      </c>
      <c r="T77" s="10">
        <f t="shared" si="7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10">
        <f t="shared" si="6"/>
        <v>42027.25</v>
      </c>
      <c r="T78" s="10">
        <f t="shared" si="7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10">
        <f t="shared" si="6"/>
        <v>40448.208333333336</v>
      </c>
      <c r="T79" s="10">
        <f t="shared" si="7"/>
        <v>40462.208333333336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10">
        <f t="shared" si="6"/>
        <v>43206.208333333328</v>
      </c>
      <c r="T80" s="10">
        <f t="shared" si="7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10">
        <f t="shared" si="6"/>
        <v>43267.208333333328</v>
      </c>
      <c r="T81" s="10">
        <f t="shared" si="7"/>
        <v>43272.208333333328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10">
        <f t="shared" si="6"/>
        <v>42976.208333333328</v>
      </c>
      <c r="T82" s="10">
        <f t="shared" si="7"/>
        <v>43006.208333333328</v>
      </c>
    </row>
    <row r="83" spans="1:20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10">
        <f t="shared" si="6"/>
        <v>43062.25</v>
      </c>
      <c r="T83" s="10">
        <f t="shared" si="7"/>
        <v>43087.25</v>
      </c>
    </row>
    <row r="84" spans="1:20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10">
        <f t="shared" si="6"/>
        <v>43482.25</v>
      </c>
      <c r="T84" s="10">
        <f t="shared" si="7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10">
        <f t="shared" si="6"/>
        <v>42579.208333333328</v>
      </c>
      <c r="T85" s="10">
        <f t="shared" si="7"/>
        <v>42601.208333333328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10">
        <f t="shared" si="6"/>
        <v>41118.208333333336</v>
      </c>
      <c r="T86" s="10">
        <f t="shared" si="7"/>
        <v>41128.208333333336</v>
      </c>
    </row>
    <row r="87" spans="1:20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10">
        <f t="shared" si="6"/>
        <v>40797.208333333336</v>
      </c>
      <c r="T87" s="10">
        <f t="shared" si="7"/>
        <v>40805.208333333336</v>
      </c>
    </row>
    <row r="88" spans="1:20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10">
        <f t="shared" si="6"/>
        <v>42128.208333333328</v>
      </c>
      <c r="T88" s="10">
        <f t="shared" si="7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10">
        <f t="shared" si="6"/>
        <v>40610.25</v>
      </c>
      <c r="T89" s="10">
        <f t="shared" si="7"/>
        <v>40621.208333333336</v>
      </c>
    </row>
    <row r="90" spans="1:20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10">
        <f t="shared" si="6"/>
        <v>42110.208333333328</v>
      </c>
      <c r="T90" s="10">
        <f t="shared" si="7"/>
        <v>42132.208333333328</v>
      </c>
    </row>
    <row r="91" spans="1:20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10">
        <f t="shared" si="6"/>
        <v>40283.208333333336</v>
      </c>
      <c r="T91" s="10">
        <f t="shared" si="7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10">
        <f t="shared" si="6"/>
        <v>42425.25</v>
      </c>
      <c r="T92" s="10">
        <f t="shared" si="7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10">
        <f t="shared" si="6"/>
        <v>42588.208333333328</v>
      </c>
      <c r="T93" s="10">
        <f t="shared" si="7"/>
        <v>42616.208333333328</v>
      </c>
    </row>
    <row r="94" spans="1:20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10">
        <f t="shared" si="6"/>
        <v>40352.208333333336</v>
      </c>
      <c r="T94" s="10">
        <f t="shared" si="7"/>
        <v>40353.208333333336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10">
        <f t="shared" si="6"/>
        <v>41202.208333333336</v>
      </c>
      <c r="T95" s="10">
        <f t="shared" si="7"/>
        <v>41206.208333333336</v>
      </c>
    </row>
    <row r="96" spans="1:20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10">
        <f t="shared" si="6"/>
        <v>43562.208333333328</v>
      </c>
      <c r="T96" s="10">
        <f t="shared" si="7"/>
        <v>43573.208333333328</v>
      </c>
    </row>
    <row r="97" spans="1:20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10">
        <f t="shared" si="6"/>
        <v>43752.208333333328</v>
      </c>
      <c r="T97" s="10">
        <f t="shared" si="7"/>
        <v>43759.208333333328</v>
      </c>
    </row>
    <row r="98" spans="1:20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10">
        <f t="shared" si="6"/>
        <v>40612.25</v>
      </c>
      <c r="T98" s="10">
        <f t="shared" si="7"/>
        <v>40625.208333333336</v>
      </c>
    </row>
    <row r="99" spans="1:20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10">
        <f t="shared" si="6"/>
        <v>42180.208333333328</v>
      </c>
      <c r="T99" s="10">
        <f t="shared" si="7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10">
        <f t="shared" si="6"/>
        <v>42212.208333333328</v>
      </c>
      <c r="T100" s="10">
        <f t="shared" si="7"/>
        <v>42216.208333333328</v>
      </c>
    </row>
    <row r="101" spans="1:20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10">
        <f t="shared" si="6"/>
        <v>41968.25</v>
      </c>
      <c r="T101" s="10">
        <f t="shared" si="7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10">
        <f t="shared" si="6"/>
        <v>40835.208333333336</v>
      </c>
      <c r="T102" s="10">
        <f t="shared" si="7"/>
        <v>40853.208333333336</v>
      </c>
    </row>
    <row r="103" spans="1:20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10">
        <f t="shared" si="6"/>
        <v>42056.25</v>
      </c>
      <c r="T103" s="10">
        <f t="shared" si="7"/>
        <v>42063.25</v>
      </c>
    </row>
    <row r="104" spans="1:20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10">
        <f t="shared" si="6"/>
        <v>43234.208333333328</v>
      </c>
      <c r="T104" s="10">
        <f t="shared" si="7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10">
        <f t="shared" si="6"/>
        <v>40475.208333333336</v>
      </c>
      <c r="T105" s="10">
        <f t="shared" si="7"/>
        <v>40484.208333333336</v>
      </c>
    </row>
    <row r="106" spans="1:20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10">
        <f t="shared" si="6"/>
        <v>42878.208333333328</v>
      </c>
      <c r="T106" s="10">
        <f t="shared" si="7"/>
        <v>42879.208333333328</v>
      </c>
    </row>
    <row r="107" spans="1:20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10">
        <f t="shared" si="6"/>
        <v>41366.208333333336</v>
      </c>
      <c r="T107" s="10">
        <f t="shared" si="7"/>
        <v>41384.208333333336</v>
      </c>
    </row>
    <row r="108" spans="1:20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10">
        <f t="shared" si="6"/>
        <v>43716.208333333328</v>
      </c>
      <c r="T108" s="10">
        <f t="shared" si="7"/>
        <v>43721.208333333328</v>
      </c>
    </row>
    <row r="109" spans="1:20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10">
        <f t="shared" si="6"/>
        <v>43213.208333333328</v>
      </c>
      <c r="T109" s="10">
        <f t="shared" si="7"/>
        <v>43230.208333333328</v>
      </c>
    </row>
    <row r="110" spans="1:20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10">
        <f t="shared" si="6"/>
        <v>41005.208333333336</v>
      </c>
      <c r="T110" s="10">
        <f t="shared" si="7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10">
        <f t="shared" si="6"/>
        <v>41651.25</v>
      </c>
      <c r="T111" s="10">
        <f t="shared" si="7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10">
        <f t="shared" si="6"/>
        <v>43354.208333333328</v>
      </c>
      <c r="T112" s="10">
        <f t="shared" si="7"/>
        <v>43373.208333333328</v>
      </c>
    </row>
    <row r="113" spans="1:20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10">
        <f t="shared" si="6"/>
        <v>41174.208333333336</v>
      </c>
      <c r="T113" s="10">
        <f t="shared" si="7"/>
        <v>41180.208333333336</v>
      </c>
    </row>
    <row r="114" spans="1:20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10">
        <f t="shared" si="6"/>
        <v>41875.208333333336</v>
      </c>
      <c r="T114" s="10">
        <f t="shared" si="7"/>
        <v>41890.208333333336</v>
      </c>
    </row>
    <row r="115" spans="1:20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10">
        <f t="shared" si="6"/>
        <v>42990.208333333328</v>
      </c>
      <c r="T115" s="10">
        <f t="shared" si="7"/>
        <v>42997.208333333328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10">
        <f t="shared" si="6"/>
        <v>43564.208333333328</v>
      </c>
      <c r="T116" s="10">
        <f t="shared" si="7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10">
        <f t="shared" si="6"/>
        <v>43056.25</v>
      </c>
      <c r="T117" s="10">
        <f t="shared" si="7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10">
        <f t="shared" si="6"/>
        <v>42265.208333333328</v>
      </c>
      <c r="T118" s="10">
        <f t="shared" si="7"/>
        <v>42266.208333333328</v>
      </c>
    </row>
    <row r="119" spans="1:20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10">
        <f t="shared" si="6"/>
        <v>40808.208333333336</v>
      </c>
      <c r="T119" s="10">
        <f t="shared" si="7"/>
        <v>40814.208333333336</v>
      </c>
    </row>
    <row r="120" spans="1:20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10">
        <f t="shared" si="6"/>
        <v>41665.25</v>
      </c>
      <c r="T120" s="10">
        <f t="shared" si="7"/>
        <v>41671.25</v>
      </c>
    </row>
    <row r="121" spans="1:20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10">
        <f t="shared" si="6"/>
        <v>41806.208333333336</v>
      </c>
      <c r="T121" s="10">
        <f t="shared" si="7"/>
        <v>41823.208333333336</v>
      </c>
    </row>
    <row r="122" spans="1:20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10">
        <f t="shared" si="6"/>
        <v>42111.208333333328</v>
      </c>
      <c r="T122" s="10">
        <f t="shared" si="7"/>
        <v>42115.208333333328</v>
      </c>
    </row>
    <row r="123" spans="1:20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10">
        <f t="shared" si="6"/>
        <v>41917.208333333336</v>
      </c>
      <c r="T123" s="10">
        <f t="shared" si="7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10">
        <f t="shared" si="6"/>
        <v>41970.25</v>
      </c>
      <c r="T124" s="10">
        <f t="shared" si="7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10">
        <f t="shared" si="6"/>
        <v>42332.25</v>
      </c>
      <c r="T125" s="10">
        <f t="shared" si="7"/>
        <v>42335.25</v>
      </c>
    </row>
    <row r="126" spans="1:20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10">
        <f t="shared" si="6"/>
        <v>43598.208333333328</v>
      </c>
      <c r="T126" s="10">
        <f t="shared" si="7"/>
        <v>43651.208333333328</v>
      </c>
    </row>
    <row r="127" spans="1:20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10">
        <f t="shared" si="6"/>
        <v>43362.208333333328</v>
      </c>
      <c r="T127" s="10">
        <f t="shared" si="7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10">
        <f t="shared" si="6"/>
        <v>42596.208333333328</v>
      </c>
      <c r="T128" s="10">
        <f t="shared" si="7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10">
        <f t="shared" si="6"/>
        <v>40310.208333333336</v>
      </c>
      <c r="T129" s="10">
        <f t="shared" si="7"/>
        <v>40313.208333333336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10">
        <f t="shared" si="6"/>
        <v>40417.208333333336</v>
      </c>
      <c r="T130" s="10">
        <f t="shared" si="7"/>
        <v>40430.208333333336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E131/D131*100</f>
        <v>3.202693602693603</v>
      </c>
      <c r="G131" t="s">
        <v>74</v>
      </c>
      <c r="H131">
        <v>55</v>
      </c>
      <c r="I131" s="5">
        <f t="shared" ref="I131:I194" si="9">AVERAGE(E131/H131)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10">
        <f t="shared" ref="S131:S194" si="10">(((L131/60)/60)/24)+DATE(1970,1,1)</f>
        <v>42038.25</v>
      </c>
      <c r="T131" s="10">
        <f t="shared" ref="T131:T194" si="11">(((M131/60)/60)/24)+DATE(1970,1,1)</f>
        <v>42063.25</v>
      </c>
    </row>
    <row r="132" spans="1:20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10">
        <f t="shared" si="10"/>
        <v>40842.208333333336</v>
      </c>
      <c r="T132" s="10">
        <f t="shared" si="11"/>
        <v>40858.25</v>
      </c>
    </row>
    <row r="133" spans="1:20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10">
        <f t="shared" si="10"/>
        <v>41607.25</v>
      </c>
      <c r="T133" s="10">
        <f t="shared" si="11"/>
        <v>41620.25</v>
      </c>
    </row>
    <row r="134" spans="1:20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10">
        <f t="shared" si="10"/>
        <v>43112.25</v>
      </c>
      <c r="T134" s="10">
        <f t="shared" si="11"/>
        <v>43128.25</v>
      </c>
    </row>
    <row r="135" spans="1:20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10">
        <f t="shared" si="10"/>
        <v>40767.208333333336</v>
      </c>
      <c r="T135" s="10">
        <f t="shared" si="11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10">
        <f t="shared" si="10"/>
        <v>40713.208333333336</v>
      </c>
      <c r="T136" s="10">
        <f t="shared" si="11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10">
        <f t="shared" si="10"/>
        <v>41340.25</v>
      </c>
      <c r="T137" s="10">
        <f t="shared" si="11"/>
        <v>41345.208333333336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10">
        <f t="shared" si="10"/>
        <v>41797.208333333336</v>
      </c>
      <c r="T138" s="10">
        <f t="shared" si="11"/>
        <v>41809.208333333336</v>
      </c>
    </row>
    <row r="139" spans="1:20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10">
        <f t="shared" si="10"/>
        <v>40457.208333333336</v>
      </c>
      <c r="T139" s="10">
        <f t="shared" si="11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10">
        <f t="shared" si="10"/>
        <v>41180.208333333336</v>
      </c>
      <c r="T140" s="10">
        <f t="shared" si="11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10">
        <f t="shared" si="10"/>
        <v>42115.208333333328</v>
      </c>
      <c r="T141" s="10">
        <f t="shared" si="11"/>
        <v>42131.208333333328</v>
      </c>
    </row>
    <row r="142" spans="1:20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10">
        <f t="shared" si="10"/>
        <v>43156.25</v>
      </c>
      <c r="T142" s="10">
        <f t="shared" si="11"/>
        <v>43161.25</v>
      </c>
    </row>
    <row r="143" spans="1:20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10">
        <f t="shared" si="10"/>
        <v>42167.208333333328</v>
      </c>
      <c r="T143" s="10">
        <f t="shared" si="11"/>
        <v>42173.208333333328</v>
      </c>
    </row>
    <row r="144" spans="1:20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10">
        <f t="shared" si="10"/>
        <v>41005.208333333336</v>
      </c>
      <c r="T144" s="10">
        <f t="shared" si="11"/>
        <v>41046.208333333336</v>
      </c>
    </row>
    <row r="145" spans="1:20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10">
        <f t="shared" si="10"/>
        <v>40357.208333333336</v>
      </c>
      <c r="T145" s="10">
        <f t="shared" si="11"/>
        <v>40377.208333333336</v>
      </c>
    </row>
    <row r="146" spans="1:20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10">
        <f t="shared" si="10"/>
        <v>43633.208333333328</v>
      </c>
      <c r="T146" s="10">
        <f t="shared" si="11"/>
        <v>43641.208333333328</v>
      </c>
    </row>
    <row r="147" spans="1:20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10">
        <f t="shared" si="10"/>
        <v>41889.208333333336</v>
      </c>
      <c r="T147" s="10">
        <f t="shared" si="11"/>
        <v>41894.208333333336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10">
        <f t="shared" si="10"/>
        <v>40855.25</v>
      </c>
      <c r="T148" s="10">
        <f t="shared" si="11"/>
        <v>40875.25</v>
      </c>
    </row>
    <row r="149" spans="1:20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10">
        <f t="shared" si="10"/>
        <v>42534.208333333328</v>
      </c>
      <c r="T149" s="10">
        <f t="shared" si="11"/>
        <v>42540.208333333328</v>
      </c>
    </row>
    <row r="150" spans="1:20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10">
        <f t="shared" si="10"/>
        <v>42941.208333333328</v>
      </c>
      <c r="T150" s="10">
        <f t="shared" si="11"/>
        <v>42950.208333333328</v>
      </c>
    </row>
    <row r="151" spans="1:20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10">
        <f t="shared" si="10"/>
        <v>41275.25</v>
      </c>
      <c r="T151" s="10">
        <f t="shared" si="11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10">
        <f t="shared" si="10"/>
        <v>43450.25</v>
      </c>
      <c r="T152" s="10">
        <f t="shared" si="11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10">
        <f t="shared" si="10"/>
        <v>41799.208333333336</v>
      </c>
      <c r="T153" s="10">
        <f t="shared" si="11"/>
        <v>41850.208333333336</v>
      </c>
    </row>
    <row r="154" spans="1:20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10">
        <f t="shared" si="10"/>
        <v>42783.25</v>
      </c>
      <c r="T154" s="10">
        <f t="shared" si="11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10">
        <f t="shared" si="10"/>
        <v>41201.208333333336</v>
      </c>
      <c r="T155" s="10">
        <f t="shared" si="11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10">
        <f t="shared" si="10"/>
        <v>42502.208333333328</v>
      </c>
      <c r="T156" s="10">
        <f t="shared" si="11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10">
        <f t="shared" si="10"/>
        <v>40262.208333333336</v>
      </c>
      <c r="T157" s="10">
        <f t="shared" si="11"/>
        <v>40277.208333333336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10">
        <f t="shared" si="10"/>
        <v>43743.208333333328</v>
      </c>
      <c r="T158" s="10">
        <f t="shared" si="11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10">
        <f t="shared" si="10"/>
        <v>41638.25</v>
      </c>
      <c r="T159" s="10">
        <f t="shared" si="11"/>
        <v>41650.25</v>
      </c>
    </row>
    <row r="160" spans="1:20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10">
        <f t="shared" si="10"/>
        <v>42346.25</v>
      </c>
      <c r="T160" s="10">
        <f t="shared" si="11"/>
        <v>42347.25</v>
      </c>
    </row>
    <row r="161" spans="1:20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10">
        <f t="shared" si="10"/>
        <v>43551.208333333328</v>
      </c>
      <c r="T161" s="10">
        <f t="shared" si="11"/>
        <v>43569.208333333328</v>
      </c>
    </row>
    <row r="162" spans="1:20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10">
        <f t="shared" si="10"/>
        <v>43582.208333333328</v>
      </c>
      <c r="T162" s="10">
        <f t="shared" si="11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10">
        <f t="shared" si="10"/>
        <v>42270.208333333328</v>
      </c>
      <c r="T163" s="10">
        <f t="shared" si="11"/>
        <v>42276.208333333328</v>
      </c>
    </row>
    <row r="164" spans="1:20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10">
        <f t="shared" si="10"/>
        <v>43442.25</v>
      </c>
      <c r="T164" s="10">
        <f t="shared" si="11"/>
        <v>43472.25</v>
      </c>
    </row>
    <row r="165" spans="1:20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10">
        <f t="shared" si="10"/>
        <v>43028.208333333328</v>
      </c>
      <c r="T165" s="10">
        <f t="shared" si="11"/>
        <v>43077.25</v>
      </c>
    </row>
    <row r="166" spans="1:20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10">
        <f t="shared" si="10"/>
        <v>43016.208333333328</v>
      </c>
      <c r="T166" s="10">
        <f t="shared" si="11"/>
        <v>43017.208333333328</v>
      </c>
    </row>
    <row r="167" spans="1:20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10">
        <f t="shared" si="10"/>
        <v>42948.208333333328</v>
      </c>
      <c r="T167" s="10">
        <f t="shared" si="11"/>
        <v>42980.208333333328</v>
      </c>
    </row>
    <row r="168" spans="1:20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10">
        <f t="shared" si="10"/>
        <v>40534.25</v>
      </c>
      <c r="T168" s="10">
        <f t="shared" si="11"/>
        <v>40538.25</v>
      </c>
    </row>
    <row r="169" spans="1:20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10">
        <f t="shared" si="10"/>
        <v>41435.208333333336</v>
      </c>
      <c r="T169" s="10">
        <f t="shared" si="11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10">
        <f t="shared" si="10"/>
        <v>43518.25</v>
      </c>
      <c r="T170" s="10">
        <f t="shared" si="11"/>
        <v>43541.208333333328</v>
      </c>
    </row>
    <row r="171" spans="1:20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10">
        <f t="shared" si="10"/>
        <v>41077.208333333336</v>
      </c>
      <c r="T171" s="10">
        <f t="shared" si="11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10">
        <f t="shared" si="10"/>
        <v>42950.208333333328</v>
      </c>
      <c r="T172" s="10">
        <f t="shared" si="11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10">
        <f t="shared" si="10"/>
        <v>41718.208333333336</v>
      </c>
      <c r="T173" s="10">
        <f t="shared" si="11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10">
        <f t="shared" si="10"/>
        <v>41839.208333333336</v>
      </c>
      <c r="T174" s="10">
        <f t="shared" si="11"/>
        <v>41854.208333333336</v>
      </c>
    </row>
    <row r="175" spans="1:20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10">
        <f t="shared" si="10"/>
        <v>41412.208333333336</v>
      </c>
      <c r="T175" s="10">
        <f t="shared" si="11"/>
        <v>41418.208333333336</v>
      </c>
    </row>
    <row r="176" spans="1:20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10">
        <f t="shared" si="10"/>
        <v>42282.208333333328</v>
      </c>
      <c r="T176" s="10">
        <f t="shared" si="11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10">
        <f t="shared" si="10"/>
        <v>42613.208333333328</v>
      </c>
      <c r="T177" s="10">
        <f t="shared" si="11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10">
        <f t="shared" si="10"/>
        <v>42616.208333333328</v>
      </c>
      <c r="T178" s="10">
        <f t="shared" si="11"/>
        <v>42625.208333333328</v>
      </c>
    </row>
    <row r="179" spans="1:20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10">
        <f t="shared" si="10"/>
        <v>40497.25</v>
      </c>
      <c r="T179" s="10">
        <f t="shared" si="11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10">
        <f t="shared" si="10"/>
        <v>42999.208333333328</v>
      </c>
      <c r="T180" s="10">
        <f t="shared" si="11"/>
        <v>43008.208333333328</v>
      </c>
    </row>
    <row r="181" spans="1:20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10">
        <f t="shared" si="10"/>
        <v>41350.208333333336</v>
      </c>
      <c r="T181" s="10">
        <f t="shared" si="11"/>
        <v>41351.208333333336</v>
      </c>
    </row>
    <row r="182" spans="1:20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10">
        <f t="shared" si="10"/>
        <v>40259.208333333336</v>
      </c>
      <c r="T182" s="10">
        <f t="shared" si="11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10">
        <f t="shared" si="10"/>
        <v>43012.208333333328</v>
      </c>
      <c r="T183" s="10">
        <f t="shared" si="11"/>
        <v>43030.208333333328</v>
      </c>
    </row>
    <row r="184" spans="1:20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10">
        <f t="shared" si="10"/>
        <v>43631.208333333328</v>
      </c>
      <c r="T184" s="10">
        <f t="shared" si="11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10">
        <f t="shared" si="10"/>
        <v>40430.208333333336</v>
      </c>
      <c r="T185" s="10">
        <f t="shared" si="11"/>
        <v>40443.208333333336</v>
      </c>
    </row>
    <row r="186" spans="1:20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10">
        <f t="shared" si="10"/>
        <v>43588.208333333328</v>
      </c>
      <c r="T186" s="10">
        <f t="shared" si="11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10">
        <f t="shared" si="10"/>
        <v>43233.208333333328</v>
      </c>
      <c r="T187" s="10">
        <f t="shared" si="11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10">
        <f t="shared" si="10"/>
        <v>41782.208333333336</v>
      </c>
      <c r="T188" s="10">
        <f t="shared" si="11"/>
        <v>41797.208333333336</v>
      </c>
    </row>
    <row r="189" spans="1:20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10">
        <f t="shared" si="10"/>
        <v>41328.25</v>
      </c>
      <c r="T189" s="10">
        <f t="shared" si="11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10">
        <f t="shared" si="10"/>
        <v>41975.25</v>
      </c>
      <c r="T190" s="10">
        <f t="shared" si="11"/>
        <v>41976.25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10">
        <f t="shared" si="10"/>
        <v>42433.25</v>
      </c>
      <c r="T191" s="10">
        <f t="shared" si="11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10">
        <f t="shared" si="10"/>
        <v>41429.208333333336</v>
      </c>
      <c r="T192" s="10">
        <f t="shared" si="11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10">
        <f t="shared" si="10"/>
        <v>43536.208333333328</v>
      </c>
      <c r="T193" s="10">
        <f t="shared" si="11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10">
        <f t="shared" si="10"/>
        <v>41817.208333333336</v>
      </c>
      <c r="T194" s="10">
        <f t="shared" si="11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E195/D195*100</f>
        <v>45.636363636363633</v>
      </c>
      <c r="G195" t="s">
        <v>14</v>
      </c>
      <c r="H195">
        <v>65</v>
      </c>
      <c r="I195" s="5">
        <f t="shared" ref="I195:I258" si="13">AVERAGE(E195/H195)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10">
        <f t="shared" ref="S195:S258" si="14">(((L195/60)/60)/24)+DATE(1970,1,1)</f>
        <v>43198.208333333328</v>
      </c>
      <c r="T195" s="10">
        <f t="shared" ref="T195:T258" si="15">(((M195/60)/60)/24)+DATE(1970,1,1)</f>
        <v>43202.208333333328</v>
      </c>
    </row>
    <row r="196" spans="1:20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10">
        <f t="shared" si="14"/>
        <v>42261.208333333328</v>
      </c>
      <c r="T196" s="10">
        <f t="shared" si="15"/>
        <v>42277.208333333328</v>
      </c>
    </row>
    <row r="197" spans="1:20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10">
        <f t="shared" si="14"/>
        <v>43310.208333333328</v>
      </c>
      <c r="T197" s="10">
        <f t="shared" si="15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10">
        <f t="shared" si="14"/>
        <v>42616.208333333328</v>
      </c>
      <c r="T198" s="10">
        <f t="shared" si="15"/>
        <v>42635.208333333328</v>
      </c>
    </row>
    <row r="199" spans="1:20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10">
        <f t="shared" si="14"/>
        <v>42909.208333333328</v>
      </c>
      <c r="T199" s="10">
        <f t="shared" si="15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10">
        <f t="shared" si="14"/>
        <v>40396.208333333336</v>
      </c>
      <c r="T200" s="10">
        <f t="shared" si="15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10">
        <f t="shared" si="14"/>
        <v>42192.208333333328</v>
      </c>
      <c r="T201" s="10">
        <f t="shared" si="15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10">
        <f t="shared" si="14"/>
        <v>40262.208333333336</v>
      </c>
      <c r="T202" s="10">
        <f t="shared" si="15"/>
        <v>40273.208333333336</v>
      </c>
    </row>
    <row r="203" spans="1:20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10">
        <f t="shared" si="14"/>
        <v>41845.208333333336</v>
      </c>
      <c r="T203" s="10">
        <f t="shared" si="15"/>
        <v>41863.208333333336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10">
        <f t="shared" si="14"/>
        <v>40818.208333333336</v>
      </c>
      <c r="T204" s="10">
        <f t="shared" si="15"/>
        <v>40822.208333333336</v>
      </c>
    </row>
    <row r="205" spans="1:20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10">
        <f t="shared" si="14"/>
        <v>42752.25</v>
      </c>
      <c r="T205" s="10">
        <f t="shared" si="15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10">
        <f t="shared" si="14"/>
        <v>40636.208333333336</v>
      </c>
      <c r="T206" s="10">
        <f t="shared" si="15"/>
        <v>40646.208333333336</v>
      </c>
    </row>
    <row r="207" spans="1:20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10">
        <f t="shared" si="14"/>
        <v>43390.208333333328</v>
      </c>
      <c r="T207" s="10">
        <f t="shared" si="15"/>
        <v>43402.208333333328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10">
        <f t="shared" si="14"/>
        <v>40236.25</v>
      </c>
      <c r="T208" s="10">
        <f t="shared" si="15"/>
        <v>40245.25</v>
      </c>
    </row>
    <row r="209" spans="1:20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10">
        <f t="shared" si="14"/>
        <v>43340.208333333328</v>
      </c>
      <c r="T209" s="10">
        <f t="shared" si="15"/>
        <v>43360.208333333328</v>
      </c>
    </row>
    <row r="210" spans="1:20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10">
        <f t="shared" si="14"/>
        <v>43048.25</v>
      </c>
      <c r="T210" s="10">
        <f t="shared" si="15"/>
        <v>43072.25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10">
        <f t="shared" si="14"/>
        <v>42496.208333333328</v>
      </c>
      <c r="T211" s="10">
        <f t="shared" si="15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10">
        <f t="shared" si="14"/>
        <v>42797.25</v>
      </c>
      <c r="T212" s="10">
        <f t="shared" si="15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10">
        <f t="shared" si="14"/>
        <v>41513.208333333336</v>
      </c>
      <c r="T213" s="10">
        <f t="shared" si="15"/>
        <v>41537.208333333336</v>
      </c>
    </row>
    <row r="214" spans="1:20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10">
        <f t="shared" si="14"/>
        <v>43814.25</v>
      </c>
      <c r="T214" s="10">
        <f t="shared" si="15"/>
        <v>43860.25</v>
      </c>
    </row>
    <row r="215" spans="1:20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10">
        <f t="shared" si="14"/>
        <v>40488.208333333336</v>
      </c>
      <c r="T215" s="10">
        <f t="shared" si="15"/>
        <v>40496.25</v>
      </c>
    </row>
    <row r="216" spans="1:20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10">
        <f t="shared" si="14"/>
        <v>40409.208333333336</v>
      </c>
      <c r="T216" s="10">
        <f t="shared" si="15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10">
        <f t="shared" si="14"/>
        <v>43509.25</v>
      </c>
      <c r="T217" s="10">
        <f t="shared" si="15"/>
        <v>43511.25</v>
      </c>
    </row>
    <row r="218" spans="1:20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10">
        <f t="shared" si="14"/>
        <v>40869.25</v>
      </c>
      <c r="T218" s="10">
        <f t="shared" si="15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10">
        <f t="shared" si="14"/>
        <v>43583.208333333328</v>
      </c>
      <c r="T219" s="10">
        <f t="shared" si="15"/>
        <v>43592.208333333328</v>
      </c>
    </row>
    <row r="220" spans="1:20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10">
        <f t="shared" si="14"/>
        <v>40858.25</v>
      </c>
      <c r="T220" s="10">
        <f t="shared" si="15"/>
        <v>40892.25</v>
      </c>
    </row>
    <row r="221" spans="1:20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10">
        <f t="shared" si="14"/>
        <v>41137.208333333336</v>
      </c>
      <c r="T221" s="10">
        <f t="shared" si="15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10">
        <f t="shared" si="14"/>
        <v>40725.208333333336</v>
      </c>
      <c r="T222" s="10">
        <f t="shared" si="15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10">
        <f t="shared" si="14"/>
        <v>41081.208333333336</v>
      </c>
      <c r="T223" s="10">
        <f t="shared" si="15"/>
        <v>41083.208333333336</v>
      </c>
    </row>
    <row r="224" spans="1:20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10">
        <f t="shared" si="14"/>
        <v>41914.208333333336</v>
      </c>
      <c r="T224" s="10">
        <f t="shared" si="15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10">
        <f t="shared" si="14"/>
        <v>42445.208333333328</v>
      </c>
      <c r="T225" s="10">
        <f t="shared" si="15"/>
        <v>42459.208333333328</v>
      </c>
    </row>
    <row r="226" spans="1:20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10">
        <f t="shared" si="14"/>
        <v>41906.208333333336</v>
      </c>
      <c r="T226" s="10">
        <f t="shared" si="15"/>
        <v>41951.25</v>
      </c>
    </row>
    <row r="227" spans="1:20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10">
        <f t="shared" si="14"/>
        <v>41762.208333333336</v>
      </c>
      <c r="T227" s="10">
        <f t="shared" si="15"/>
        <v>41762.208333333336</v>
      </c>
    </row>
    <row r="228" spans="1:20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10">
        <f t="shared" si="14"/>
        <v>40276.208333333336</v>
      </c>
      <c r="T228" s="10">
        <f t="shared" si="15"/>
        <v>40313.208333333336</v>
      </c>
    </row>
    <row r="229" spans="1:20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10">
        <f t="shared" si="14"/>
        <v>42139.208333333328</v>
      </c>
      <c r="T229" s="10">
        <f t="shared" si="15"/>
        <v>42145.208333333328</v>
      </c>
    </row>
    <row r="230" spans="1:20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10">
        <f t="shared" si="14"/>
        <v>42613.208333333328</v>
      </c>
      <c r="T230" s="10">
        <f t="shared" si="15"/>
        <v>42638.208333333328</v>
      </c>
    </row>
    <row r="231" spans="1:20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10">
        <f t="shared" si="14"/>
        <v>42887.208333333328</v>
      </c>
      <c r="T231" s="10">
        <f t="shared" si="15"/>
        <v>42935.208333333328</v>
      </c>
    </row>
    <row r="232" spans="1:20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10">
        <f t="shared" si="14"/>
        <v>43805.25</v>
      </c>
      <c r="T232" s="10">
        <f t="shared" si="15"/>
        <v>43805.25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10">
        <f t="shared" si="14"/>
        <v>41415.208333333336</v>
      </c>
      <c r="T233" s="10">
        <f t="shared" si="15"/>
        <v>41473.208333333336</v>
      </c>
    </row>
    <row r="234" spans="1:20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10">
        <f t="shared" si="14"/>
        <v>42576.208333333328</v>
      </c>
      <c r="T234" s="10">
        <f t="shared" si="15"/>
        <v>42577.208333333328</v>
      </c>
    </row>
    <row r="235" spans="1:20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10">
        <f t="shared" si="14"/>
        <v>40706.208333333336</v>
      </c>
      <c r="T235" s="10">
        <f t="shared" si="15"/>
        <v>40722.208333333336</v>
      </c>
    </row>
    <row r="236" spans="1:20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10">
        <f t="shared" si="14"/>
        <v>42969.208333333328</v>
      </c>
      <c r="T236" s="10">
        <f t="shared" si="15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10">
        <f t="shared" si="14"/>
        <v>42779.25</v>
      </c>
      <c r="T237" s="10">
        <f t="shared" si="15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10">
        <f t="shared" si="14"/>
        <v>43641.208333333328</v>
      </c>
      <c r="T238" s="10">
        <f t="shared" si="15"/>
        <v>43648.208333333328</v>
      </c>
    </row>
    <row r="239" spans="1:20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10">
        <f t="shared" si="14"/>
        <v>41754.208333333336</v>
      </c>
      <c r="T239" s="10">
        <f t="shared" si="15"/>
        <v>41756.208333333336</v>
      </c>
    </row>
    <row r="240" spans="1:20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10">
        <f t="shared" si="14"/>
        <v>43083.25</v>
      </c>
      <c r="T240" s="10">
        <f t="shared" si="15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10">
        <f t="shared" si="14"/>
        <v>42245.208333333328</v>
      </c>
      <c r="T241" s="10">
        <f t="shared" si="15"/>
        <v>42249.208333333328</v>
      </c>
    </row>
    <row r="242" spans="1:20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10">
        <f t="shared" si="14"/>
        <v>40396.208333333336</v>
      </c>
      <c r="T242" s="10">
        <f t="shared" si="15"/>
        <v>40397.208333333336</v>
      </c>
    </row>
    <row r="243" spans="1:20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10">
        <f t="shared" si="14"/>
        <v>41742.208333333336</v>
      </c>
      <c r="T243" s="10">
        <f t="shared" si="15"/>
        <v>41752.208333333336</v>
      </c>
    </row>
    <row r="244" spans="1:20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10">
        <f t="shared" si="14"/>
        <v>42865.208333333328</v>
      </c>
      <c r="T244" s="10">
        <f t="shared" si="15"/>
        <v>42875.208333333328</v>
      </c>
    </row>
    <row r="245" spans="1:20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10">
        <f t="shared" si="14"/>
        <v>43163.25</v>
      </c>
      <c r="T245" s="10">
        <f t="shared" si="15"/>
        <v>43166.25</v>
      </c>
    </row>
    <row r="246" spans="1:20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10">
        <f t="shared" si="14"/>
        <v>41834.208333333336</v>
      </c>
      <c r="T246" s="10">
        <f t="shared" si="15"/>
        <v>41886.208333333336</v>
      </c>
    </row>
    <row r="247" spans="1:20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10">
        <f t="shared" si="14"/>
        <v>41736.208333333336</v>
      </c>
      <c r="T247" s="10">
        <f t="shared" si="15"/>
        <v>41737.208333333336</v>
      </c>
    </row>
    <row r="248" spans="1:20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10">
        <f t="shared" si="14"/>
        <v>41491.208333333336</v>
      </c>
      <c r="T248" s="10">
        <f t="shared" si="15"/>
        <v>41495.208333333336</v>
      </c>
    </row>
    <row r="249" spans="1:20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10">
        <f t="shared" si="14"/>
        <v>42726.25</v>
      </c>
      <c r="T249" s="10">
        <f t="shared" si="15"/>
        <v>42741.25</v>
      </c>
    </row>
    <row r="250" spans="1:20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10">
        <f t="shared" si="14"/>
        <v>42004.25</v>
      </c>
      <c r="T250" s="10">
        <f t="shared" si="15"/>
        <v>42009.25</v>
      </c>
    </row>
    <row r="251" spans="1:20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10">
        <f t="shared" si="14"/>
        <v>42006.25</v>
      </c>
      <c r="T251" s="10">
        <f t="shared" si="15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10">
        <f t="shared" si="14"/>
        <v>40203.25</v>
      </c>
      <c r="T252" s="10">
        <f t="shared" si="15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10">
        <f t="shared" si="14"/>
        <v>41252.25</v>
      </c>
      <c r="T253" s="10">
        <f t="shared" si="15"/>
        <v>41254.25</v>
      </c>
    </row>
    <row r="254" spans="1:20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10">
        <f t="shared" si="14"/>
        <v>41572.208333333336</v>
      </c>
      <c r="T254" s="10">
        <f t="shared" si="15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10">
        <f t="shared" si="14"/>
        <v>40641.208333333336</v>
      </c>
      <c r="T255" s="10">
        <f t="shared" si="15"/>
        <v>40653.208333333336</v>
      </c>
    </row>
    <row r="256" spans="1:20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10">
        <f t="shared" si="14"/>
        <v>42787.25</v>
      </c>
      <c r="T256" s="10">
        <f t="shared" si="15"/>
        <v>42789.25</v>
      </c>
    </row>
    <row r="257" spans="1:20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10">
        <f t="shared" si="14"/>
        <v>40590.25</v>
      </c>
      <c r="T257" s="10">
        <f t="shared" si="15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10">
        <f t="shared" si="14"/>
        <v>42393.25</v>
      </c>
      <c r="T258" s="10">
        <f t="shared" si="15"/>
        <v>42430.25</v>
      </c>
    </row>
    <row r="259" spans="1:20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E259/D259*100</f>
        <v>146</v>
      </c>
      <c r="G259" t="s">
        <v>20</v>
      </c>
      <c r="H259">
        <v>92</v>
      </c>
      <c r="I259" s="5">
        <f t="shared" ref="I259:I322" si="17">AVERAGE(E259/H259)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10">
        <f t="shared" ref="S259:S322" si="18">(((L259/60)/60)/24)+DATE(1970,1,1)</f>
        <v>41338.25</v>
      </c>
      <c r="T259" s="10">
        <f t="shared" ref="T259:T322" si="19">(((M259/60)/60)/24)+DATE(1970,1,1)</f>
        <v>41352.208333333336</v>
      </c>
    </row>
    <row r="260" spans="1:20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10">
        <f t="shared" si="18"/>
        <v>42712.25</v>
      </c>
      <c r="T260" s="10">
        <f t="shared" si="19"/>
        <v>42732.25</v>
      </c>
    </row>
    <row r="261" spans="1:20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10">
        <f t="shared" si="18"/>
        <v>41251.25</v>
      </c>
      <c r="T261" s="10">
        <f t="shared" si="19"/>
        <v>41270.25</v>
      </c>
    </row>
    <row r="262" spans="1:20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10">
        <f t="shared" si="18"/>
        <v>41180.208333333336</v>
      </c>
      <c r="T262" s="10">
        <f t="shared" si="1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10">
        <f t="shared" si="18"/>
        <v>40415.208333333336</v>
      </c>
      <c r="T263" s="10">
        <f t="shared" si="19"/>
        <v>40419.208333333336</v>
      </c>
    </row>
    <row r="264" spans="1:20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10">
        <f t="shared" si="18"/>
        <v>40638.208333333336</v>
      </c>
      <c r="T264" s="10">
        <f t="shared" si="19"/>
        <v>40664.208333333336</v>
      </c>
    </row>
    <row r="265" spans="1:20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10">
        <f t="shared" si="18"/>
        <v>40187.25</v>
      </c>
      <c r="T265" s="10">
        <f t="shared" si="19"/>
        <v>40187.25</v>
      </c>
    </row>
    <row r="266" spans="1:20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10">
        <f t="shared" si="18"/>
        <v>41317.25</v>
      </c>
      <c r="T266" s="10">
        <f t="shared" si="19"/>
        <v>41333.25</v>
      </c>
    </row>
    <row r="267" spans="1:20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10">
        <f t="shared" si="18"/>
        <v>42372.25</v>
      </c>
      <c r="T267" s="10">
        <f t="shared" si="1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10">
        <f t="shared" si="18"/>
        <v>41950.25</v>
      </c>
      <c r="T268" s="10">
        <f t="shared" si="19"/>
        <v>41983.25</v>
      </c>
    </row>
    <row r="269" spans="1:20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10">
        <f t="shared" si="18"/>
        <v>41206.208333333336</v>
      </c>
      <c r="T269" s="10">
        <f t="shared" si="19"/>
        <v>41222.25</v>
      </c>
    </row>
    <row r="270" spans="1:20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10">
        <f t="shared" si="18"/>
        <v>41186.208333333336</v>
      </c>
      <c r="T270" s="10">
        <f t="shared" si="19"/>
        <v>41232.25</v>
      </c>
    </row>
    <row r="271" spans="1:20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10">
        <f t="shared" si="18"/>
        <v>43496.25</v>
      </c>
      <c r="T271" s="10">
        <f t="shared" si="19"/>
        <v>43517.25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10">
        <f t="shared" si="18"/>
        <v>40514.25</v>
      </c>
      <c r="T272" s="10">
        <f t="shared" si="19"/>
        <v>40516.25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10">
        <f t="shared" si="18"/>
        <v>42345.25</v>
      </c>
      <c r="T273" s="10">
        <f t="shared" si="19"/>
        <v>42376.25</v>
      </c>
    </row>
    <row r="274" spans="1:20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10">
        <f t="shared" si="18"/>
        <v>43656.208333333328</v>
      </c>
      <c r="T274" s="10">
        <f t="shared" si="19"/>
        <v>43681.208333333328</v>
      </c>
    </row>
    <row r="275" spans="1:20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10">
        <f t="shared" si="18"/>
        <v>42995.208333333328</v>
      </c>
      <c r="T275" s="10">
        <f t="shared" si="1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10">
        <f t="shared" si="18"/>
        <v>43045.25</v>
      </c>
      <c r="T276" s="10">
        <f t="shared" si="19"/>
        <v>43050.25</v>
      </c>
    </row>
    <row r="277" spans="1:20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10">
        <f t="shared" si="18"/>
        <v>43561.208333333328</v>
      </c>
      <c r="T277" s="10">
        <f t="shared" si="1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10">
        <f t="shared" si="18"/>
        <v>41018.208333333336</v>
      </c>
      <c r="T278" s="10">
        <f t="shared" si="19"/>
        <v>41023.208333333336</v>
      </c>
    </row>
    <row r="279" spans="1:20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10">
        <f t="shared" si="18"/>
        <v>40378.208333333336</v>
      </c>
      <c r="T279" s="10">
        <f t="shared" si="19"/>
        <v>40380.208333333336</v>
      </c>
    </row>
    <row r="280" spans="1:20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10">
        <f t="shared" si="18"/>
        <v>41239.25</v>
      </c>
      <c r="T280" s="10">
        <f t="shared" si="19"/>
        <v>41264.25</v>
      </c>
    </row>
    <row r="281" spans="1:20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10">
        <f t="shared" si="18"/>
        <v>43346.208333333328</v>
      </c>
      <c r="T281" s="10">
        <f t="shared" si="19"/>
        <v>43349.208333333328</v>
      </c>
    </row>
    <row r="282" spans="1:20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10">
        <f t="shared" si="18"/>
        <v>43060.25</v>
      </c>
      <c r="T282" s="10">
        <f t="shared" si="1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10">
        <f t="shared" si="18"/>
        <v>40979.25</v>
      </c>
      <c r="T283" s="10">
        <f t="shared" si="19"/>
        <v>41000.208333333336</v>
      </c>
    </row>
    <row r="284" spans="1:20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10">
        <f t="shared" si="18"/>
        <v>42701.25</v>
      </c>
      <c r="T284" s="10">
        <f t="shared" si="1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10">
        <f t="shared" si="18"/>
        <v>42520.208333333328</v>
      </c>
      <c r="T285" s="10">
        <f t="shared" si="1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10">
        <f t="shared" si="18"/>
        <v>41030.208333333336</v>
      </c>
      <c r="T286" s="10">
        <f t="shared" si="19"/>
        <v>41035.208333333336</v>
      </c>
    </row>
    <row r="287" spans="1:20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10">
        <f t="shared" si="18"/>
        <v>42623.208333333328</v>
      </c>
      <c r="T287" s="10">
        <f t="shared" si="19"/>
        <v>42661.208333333328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10">
        <f t="shared" si="18"/>
        <v>42697.25</v>
      </c>
      <c r="T288" s="10">
        <f t="shared" si="19"/>
        <v>42704.25</v>
      </c>
    </row>
    <row r="289" spans="1:20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10">
        <f t="shared" si="18"/>
        <v>42122.208333333328</v>
      </c>
      <c r="T289" s="10">
        <f t="shared" si="1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10">
        <f t="shared" si="18"/>
        <v>40982.208333333336</v>
      </c>
      <c r="T290" s="10">
        <f t="shared" si="19"/>
        <v>40983.208333333336</v>
      </c>
    </row>
    <row r="291" spans="1:20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10">
        <f t="shared" si="18"/>
        <v>42219.208333333328</v>
      </c>
      <c r="T291" s="10">
        <f t="shared" si="1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10">
        <f t="shared" si="18"/>
        <v>41404.208333333336</v>
      </c>
      <c r="T292" s="10">
        <f t="shared" si="19"/>
        <v>41436.208333333336</v>
      </c>
    </row>
    <row r="293" spans="1:20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10">
        <f t="shared" si="18"/>
        <v>40831.208333333336</v>
      </c>
      <c r="T293" s="10">
        <f t="shared" si="1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10">
        <f t="shared" si="18"/>
        <v>40984.208333333336</v>
      </c>
      <c r="T294" s="10">
        <f t="shared" si="19"/>
        <v>41002.208333333336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10">
        <f t="shared" si="18"/>
        <v>40456.208333333336</v>
      </c>
      <c r="T295" s="10">
        <f t="shared" si="19"/>
        <v>40465.208333333336</v>
      </c>
    </row>
    <row r="296" spans="1:20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10">
        <f t="shared" si="18"/>
        <v>43399.208333333328</v>
      </c>
      <c r="T296" s="10">
        <f t="shared" si="1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10">
        <f t="shared" si="18"/>
        <v>41562.208333333336</v>
      </c>
      <c r="T297" s="10">
        <f t="shared" si="1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10">
        <f t="shared" si="18"/>
        <v>43493.25</v>
      </c>
      <c r="T298" s="10">
        <f t="shared" si="1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10">
        <f t="shared" si="18"/>
        <v>41653.25</v>
      </c>
      <c r="T299" s="10">
        <f t="shared" si="19"/>
        <v>41662.25</v>
      </c>
    </row>
    <row r="300" spans="1:20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10">
        <f t="shared" si="18"/>
        <v>42426.25</v>
      </c>
      <c r="T300" s="10">
        <f t="shared" si="1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10">
        <f t="shared" si="18"/>
        <v>42432.25</v>
      </c>
      <c r="T301" s="10">
        <f t="shared" si="1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10">
        <f t="shared" si="18"/>
        <v>42977.208333333328</v>
      </c>
      <c r="T302" s="10">
        <f t="shared" si="19"/>
        <v>42978.208333333328</v>
      </c>
    </row>
    <row r="303" spans="1:20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10">
        <f t="shared" si="18"/>
        <v>42061.25</v>
      </c>
      <c r="T303" s="10">
        <f t="shared" si="1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10">
        <f t="shared" si="18"/>
        <v>43345.208333333328</v>
      </c>
      <c r="T304" s="10">
        <f t="shared" si="1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10">
        <f t="shared" si="18"/>
        <v>42376.25</v>
      </c>
      <c r="T305" s="10">
        <f t="shared" si="19"/>
        <v>42381.25</v>
      </c>
    </row>
    <row r="306" spans="1:20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10">
        <f t="shared" si="18"/>
        <v>42589.208333333328</v>
      </c>
      <c r="T306" s="10">
        <f t="shared" si="19"/>
        <v>42630.208333333328</v>
      </c>
    </row>
    <row r="307" spans="1:20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10">
        <f t="shared" si="18"/>
        <v>42448.208333333328</v>
      </c>
      <c r="T307" s="10">
        <f t="shared" si="1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10">
        <f t="shared" si="18"/>
        <v>42930.208333333328</v>
      </c>
      <c r="T308" s="10">
        <f t="shared" si="19"/>
        <v>42933.208333333328</v>
      </c>
    </row>
    <row r="309" spans="1:20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10">
        <f t="shared" si="18"/>
        <v>41066.208333333336</v>
      </c>
      <c r="T309" s="10">
        <f t="shared" si="1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10">
        <f t="shared" si="18"/>
        <v>40651.208333333336</v>
      </c>
      <c r="T310" s="10">
        <f t="shared" si="19"/>
        <v>40652.208333333336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10">
        <f t="shared" si="18"/>
        <v>40807.208333333336</v>
      </c>
      <c r="T311" s="10">
        <f t="shared" si="1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10">
        <f t="shared" si="18"/>
        <v>40277.208333333336</v>
      </c>
      <c r="T312" s="10">
        <f t="shared" si="19"/>
        <v>40293.208333333336</v>
      </c>
    </row>
    <row r="313" spans="1:20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10">
        <f t="shared" si="18"/>
        <v>40590.25</v>
      </c>
      <c r="T313" s="10">
        <f t="shared" si="19"/>
        <v>40602.25</v>
      </c>
    </row>
    <row r="314" spans="1:20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10">
        <f t="shared" si="18"/>
        <v>41572.208333333336</v>
      </c>
      <c r="T314" s="10">
        <f t="shared" si="19"/>
        <v>41579.208333333336</v>
      </c>
    </row>
    <row r="315" spans="1:20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10">
        <f t="shared" si="18"/>
        <v>40966.25</v>
      </c>
      <c r="T315" s="10">
        <f t="shared" si="19"/>
        <v>40968.25</v>
      </c>
    </row>
    <row r="316" spans="1:20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10">
        <f t="shared" si="18"/>
        <v>43536.208333333328</v>
      </c>
      <c r="T316" s="10">
        <f t="shared" si="1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10">
        <f t="shared" si="18"/>
        <v>41783.208333333336</v>
      </c>
      <c r="T317" s="10">
        <f t="shared" si="1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10">
        <f t="shared" si="18"/>
        <v>43788.25</v>
      </c>
      <c r="T318" s="10">
        <f t="shared" si="1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10">
        <f t="shared" si="18"/>
        <v>42869.208333333328</v>
      </c>
      <c r="T319" s="10">
        <f t="shared" si="1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10">
        <f t="shared" si="18"/>
        <v>41684.25</v>
      </c>
      <c r="T320" s="10">
        <f t="shared" si="19"/>
        <v>41686.25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10">
        <f t="shared" si="18"/>
        <v>40402.208333333336</v>
      </c>
      <c r="T321" s="10">
        <f t="shared" si="1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10">
        <f t="shared" si="18"/>
        <v>40673.208333333336</v>
      </c>
      <c r="T322" s="10">
        <f t="shared" si="1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E323/D323*100</f>
        <v>94.144366197183089</v>
      </c>
      <c r="G323" t="s">
        <v>14</v>
      </c>
      <c r="H323">
        <v>2468</v>
      </c>
      <c r="I323" s="5">
        <f t="shared" ref="I323:I386" si="21">AVERAGE(E323/H323)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10">
        <f t="shared" ref="S323:S386" si="22">(((L323/60)/60)/24)+DATE(1970,1,1)</f>
        <v>40634.208333333336</v>
      </c>
      <c r="T323" s="10">
        <f t="shared" ref="T323:T386" si="23">(((M323/60)/60)/24)+DATE(1970,1,1)</f>
        <v>40642.208333333336</v>
      </c>
    </row>
    <row r="324" spans="1:20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10">
        <f t="shared" si="22"/>
        <v>40507.25</v>
      </c>
      <c r="T324" s="10">
        <f t="shared" si="23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10">
        <f t="shared" si="22"/>
        <v>41725.208333333336</v>
      </c>
      <c r="T325" s="10">
        <f t="shared" si="23"/>
        <v>41727.208333333336</v>
      </c>
    </row>
    <row r="326" spans="1:20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10">
        <f t="shared" si="22"/>
        <v>42176.208333333328</v>
      </c>
      <c r="T326" s="10">
        <f t="shared" si="23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10">
        <f t="shared" si="22"/>
        <v>43267.208333333328</v>
      </c>
      <c r="T327" s="10">
        <f t="shared" si="23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10">
        <f t="shared" si="22"/>
        <v>42364.25</v>
      </c>
      <c r="T328" s="10">
        <f t="shared" si="23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10">
        <f t="shared" si="22"/>
        <v>43705.208333333328</v>
      </c>
      <c r="T329" s="10">
        <f t="shared" si="23"/>
        <v>43709.208333333328</v>
      </c>
    </row>
    <row r="330" spans="1:20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10">
        <f t="shared" si="22"/>
        <v>43434.25</v>
      </c>
      <c r="T330" s="10">
        <f t="shared" si="23"/>
        <v>43445.25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10">
        <f t="shared" si="22"/>
        <v>42716.25</v>
      </c>
      <c r="T331" s="10">
        <f t="shared" si="23"/>
        <v>42727.25</v>
      </c>
    </row>
    <row r="332" spans="1:20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10">
        <f t="shared" si="22"/>
        <v>43077.25</v>
      </c>
      <c r="T332" s="10">
        <f t="shared" si="23"/>
        <v>43078.25</v>
      </c>
    </row>
    <row r="333" spans="1:20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10">
        <f t="shared" si="22"/>
        <v>40896.25</v>
      </c>
      <c r="T333" s="10">
        <f t="shared" si="23"/>
        <v>40897.25</v>
      </c>
    </row>
    <row r="334" spans="1:20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10">
        <f t="shared" si="22"/>
        <v>41361.208333333336</v>
      </c>
      <c r="T334" s="10">
        <f t="shared" si="23"/>
        <v>41362.208333333336</v>
      </c>
    </row>
    <row r="335" spans="1:20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10">
        <f t="shared" si="22"/>
        <v>43424.25</v>
      </c>
      <c r="T335" s="10">
        <f t="shared" si="23"/>
        <v>43452.25</v>
      </c>
    </row>
    <row r="336" spans="1:20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10">
        <f t="shared" si="22"/>
        <v>43110.25</v>
      </c>
      <c r="T336" s="10">
        <f t="shared" si="23"/>
        <v>43117.25</v>
      </c>
    </row>
    <row r="337" spans="1:20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10">
        <f t="shared" si="22"/>
        <v>43784.25</v>
      </c>
      <c r="T337" s="10">
        <f t="shared" si="23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10">
        <f t="shared" si="22"/>
        <v>40527.25</v>
      </c>
      <c r="T338" s="10">
        <f t="shared" si="23"/>
        <v>40528.25</v>
      </c>
    </row>
    <row r="339" spans="1:20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10">
        <f t="shared" si="22"/>
        <v>43780.25</v>
      </c>
      <c r="T339" s="10">
        <f t="shared" si="23"/>
        <v>43781.25</v>
      </c>
    </row>
    <row r="340" spans="1:20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10">
        <f t="shared" si="22"/>
        <v>40821.208333333336</v>
      </c>
      <c r="T340" s="10">
        <f t="shared" si="23"/>
        <v>40851.208333333336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10">
        <f t="shared" si="22"/>
        <v>42949.208333333328</v>
      </c>
      <c r="T341" s="10">
        <f t="shared" si="23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10">
        <f t="shared" si="22"/>
        <v>40889.25</v>
      </c>
      <c r="T342" s="10">
        <f t="shared" si="23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10">
        <f t="shared" si="22"/>
        <v>42244.208333333328</v>
      </c>
      <c r="T343" s="10">
        <f t="shared" si="23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10">
        <f t="shared" si="22"/>
        <v>41475.208333333336</v>
      </c>
      <c r="T344" s="10">
        <f t="shared" si="23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10">
        <f t="shared" si="22"/>
        <v>41597.25</v>
      </c>
      <c r="T345" s="10">
        <f t="shared" si="23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10">
        <f t="shared" si="22"/>
        <v>43122.25</v>
      </c>
      <c r="T346" s="10">
        <f t="shared" si="23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10">
        <f t="shared" si="22"/>
        <v>42194.208333333328</v>
      </c>
      <c r="T347" s="10">
        <f t="shared" si="23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10">
        <f t="shared" si="22"/>
        <v>42971.208333333328</v>
      </c>
      <c r="T348" s="10">
        <f t="shared" si="23"/>
        <v>43026.208333333328</v>
      </c>
    </row>
    <row r="349" spans="1:20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10">
        <f t="shared" si="22"/>
        <v>42046.25</v>
      </c>
      <c r="T349" s="10">
        <f t="shared" si="23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10">
        <f t="shared" si="22"/>
        <v>42782.25</v>
      </c>
      <c r="T350" s="10">
        <f t="shared" si="23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10">
        <f t="shared" si="22"/>
        <v>42930.208333333328</v>
      </c>
      <c r="T351" s="10">
        <f t="shared" si="23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10">
        <f t="shared" si="22"/>
        <v>42144.208333333328</v>
      </c>
      <c r="T352" s="10">
        <f t="shared" si="23"/>
        <v>42162.208333333328</v>
      </c>
    </row>
    <row r="353" spans="1:20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10">
        <f t="shared" si="22"/>
        <v>42240.208333333328</v>
      </c>
      <c r="T353" s="10">
        <f t="shared" si="23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10">
        <f t="shared" si="22"/>
        <v>42315.25</v>
      </c>
      <c r="T354" s="10">
        <f t="shared" si="23"/>
        <v>42323.25</v>
      </c>
    </row>
    <row r="355" spans="1:20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10">
        <f t="shared" si="22"/>
        <v>43651.208333333328</v>
      </c>
      <c r="T355" s="10">
        <f t="shared" si="23"/>
        <v>43652.208333333328</v>
      </c>
    </row>
    <row r="356" spans="1:20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10">
        <f t="shared" si="22"/>
        <v>41520.208333333336</v>
      </c>
      <c r="T356" s="10">
        <f t="shared" si="23"/>
        <v>41527.208333333336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10">
        <f t="shared" si="22"/>
        <v>42757.25</v>
      </c>
      <c r="T357" s="10">
        <f t="shared" si="23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10">
        <f t="shared" si="22"/>
        <v>40922.25</v>
      </c>
      <c r="T358" s="10">
        <f t="shared" si="23"/>
        <v>40931.25</v>
      </c>
    </row>
    <row r="359" spans="1:20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10">
        <f t="shared" si="22"/>
        <v>42250.208333333328</v>
      </c>
      <c r="T359" s="10">
        <f t="shared" si="23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10">
        <f t="shared" si="22"/>
        <v>43322.208333333328</v>
      </c>
      <c r="T360" s="10">
        <f t="shared" si="23"/>
        <v>43325.208333333328</v>
      </c>
    </row>
    <row r="361" spans="1:20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10">
        <f t="shared" si="22"/>
        <v>40782.208333333336</v>
      </c>
      <c r="T361" s="10">
        <f t="shared" si="23"/>
        <v>40789.208333333336</v>
      </c>
    </row>
    <row r="362" spans="1:20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10">
        <f t="shared" si="22"/>
        <v>40544.25</v>
      </c>
      <c r="T362" s="10">
        <f t="shared" si="23"/>
        <v>40558.25</v>
      </c>
    </row>
    <row r="363" spans="1:20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10">
        <f t="shared" si="22"/>
        <v>43015.208333333328</v>
      </c>
      <c r="T363" s="10">
        <f t="shared" si="23"/>
        <v>43039.208333333328</v>
      </c>
    </row>
    <row r="364" spans="1:20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10">
        <f t="shared" si="22"/>
        <v>40570.25</v>
      </c>
      <c r="T364" s="10">
        <f t="shared" si="23"/>
        <v>40608.25</v>
      </c>
    </row>
    <row r="365" spans="1:20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10">
        <f t="shared" si="22"/>
        <v>40904.25</v>
      </c>
      <c r="T365" s="10">
        <f t="shared" si="23"/>
        <v>40905.25</v>
      </c>
    </row>
    <row r="366" spans="1:20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10">
        <f t="shared" si="22"/>
        <v>43164.25</v>
      </c>
      <c r="T366" s="10">
        <f t="shared" si="23"/>
        <v>43194.208333333328</v>
      </c>
    </row>
    <row r="367" spans="1:20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10">
        <f t="shared" si="22"/>
        <v>42733.25</v>
      </c>
      <c r="T367" s="10">
        <f t="shared" si="23"/>
        <v>42760.25</v>
      </c>
    </row>
    <row r="368" spans="1:20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10">
        <f t="shared" si="22"/>
        <v>40546.25</v>
      </c>
      <c r="T368" s="10">
        <f t="shared" si="23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10">
        <f t="shared" si="22"/>
        <v>41930.208333333336</v>
      </c>
      <c r="T369" s="10">
        <f t="shared" si="23"/>
        <v>41954.25</v>
      </c>
    </row>
    <row r="370" spans="1:20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10">
        <f t="shared" si="22"/>
        <v>40464.208333333336</v>
      </c>
      <c r="T370" s="10">
        <f t="shared" si="23"/>
        <v>40487.208333333336</v>
      </c>
    </row>
    <row r="371" spans="1:20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10">
        <f t="shared" si="22"/>
        <v>41308.25</v>
      </c>
      <c r="T371" s="10">
        <f t="shared" si="23"/>
        <v>41347.208333333336</v>
      </c>
    </row>
    <row r="372" spans="1:20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10">
        <f t="shared" si="22"/>
        <v>43570.208333333328</v>
      </c>
      <c r="T372" s="10">
        <f t="shared" si="23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10">
        <f t="shared" si="22"/>
        <v>42043.25</v>
      </c>
      <c r="T373" s="10">
        <f t="shared" si="23"/>
        <v>42094.208333333328</v>
      </c>
    </row>
    <row r="374" spans="1:20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10">
        <f t="shared" si="22"/>
        <v>42012.25</v>
      </c>
      <c r="T374" s="10">
        <f t="shared" si="23"/>
        <v>42032.25</v>
      </c>
    </row>
    <row r="375" spans="1:20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10">
        <f t="shared" si="22"/>
        <v>42964.208333333328</v>
      </c>
      <c r="T375" s="10">
        <f t="shared" si="23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10">
        <f t="shared" si="22"/>
        <v>43476.25</v>
      </c>
      <c r="T376" s="10">
        <f t="shared" si="23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10">
        <f t="shared" si="22"/>
        <v>42293.208333333328</v>
      </c>
      <c r="T377" s="10">
        <f t="shared" si="23"/>
        <v>42350.25</v>
      </c>
    </row>
    <row r="378" spans="1:20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10">
        <f t="shared" si="22"/>
        <v>41826.208333333336</v>
      </c>
      <c r="T378" s="10">
        <f t="shared" si="23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10">
        <f t="shared" si="22"/>
        <v>43760.208333333328</v>
      </c>
      <c r="T379" s="10">
        <f t="shared" si="23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10">
        <f t="shared" si="22"/>
        <v>43241.208333333328</v>
      </c>
      <c r="T380" s="10">
        <f t="shared" si="23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10">
        <f t="shared" si="22"/>
        <v>40843.208333333336</v>
      </c>
      <c r="T381" s="10">
        <f t="shared" si="23"/>
        <v>40857.25</v>
      </c>
    </row>
    <row r="382" spans="1:20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10">
        <f t="shared" si="22"/>
        <v>41448.208333333336</v>
      </c>
      <c r="T382" s="10">
        <f t="shared" si="23"/>
        <v>41453.208333333336</v>
      </c>
    </row>
    <row r="383" spans="1:20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10">
        <f t="shared" si="22"/>
        <v>42163.208333333328</v>
      </c>
      <c r="T383" s="10">
        <f t="shared" si="23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10">
        <f t="shared" si="22"/>
        <v>43024.208333333328</v>
      </c>
      <c r="T384" s="10">
        <f t="shared" si="23"/>
        <v>43043.208333333328</v>
      </c>
    </row>
    <row r="385" spans="1:20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10">
        <f t="shared" si="22"/>
        <v>43509.25</v>
      </c>
      <c r="T385" s="10">
        <f t="shared" si="23"/>
        <v>43515.25</v>
      </c>
    </row>
    <row r="386" spans="1:20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10">
        <f t="shared" si="22"/>
        <v>42776.25</v>
      </c>
      <c r="T386" s="10">
        <f t="shared" si="23"/>
        <v>42803.25</v>
      </c>
    </row>
    <row r="387" spans="1:20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E387/D387*100</f>
        <v>146.16709511568124</v>
      </c>
      <c r="G387" t="s">
        <v>20</v>
      </c>
      <c r="H387">
        <v>1137</v>
      </c>
      <c r="I387" s="5">
        <f t="shared" ref="I387:I450" si="25">AVERAGE(E387/H387)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10">
        <f t="shared" ref="S387:S450" si="26">(((L387/60)/60)/24)+DATE(1970,1,1)</f>
        <v>43553.208333333328</v>
      </c>
      <c r="T387" s="10">
        <f t="shared" ref="T387:T450" si="27">(((M387/60)/60)/24)+DATE(1970,1,1)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10">
        <f t="shared" si="26"/>
        <v>40355.208333333336</v>
      </c>
      <c r="T388" s="10">
        <f t="shared" si="27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10">
        <f t="shared" si="26"/>
        <v>41072.208333333336</v>
      </c>
      <c r="T389" s="10">
        <f t="shared" si="27"/>
        <v>41077.208333333336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10">
        <f t="shared" si="26"/>
        <v>40912.25</v>
      </c>
      <c r="T390" s="10">
        <f t="shared" si="27"/>
        <v>40914.25</v>
      </c>
    </row>
    <row r="391" spans="1:20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10">
        <f t="shared" si="26"/>
        <v>40479.208333333336</v>
      </c>
      <c r="T391" s="10">
        <f t="shared" si="27"/>
        <v>40506.25</v>
      </c>
    </row>
    <row r="392" spans="1:20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10">
        <f t="shared" si="26"/>
        <v>41530.208333333336</v>
      </c>
      <c r="T392" s="10">
        <f t="shared" si="27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10">
        <f t="shared" si="26"/>
        <v>41653.25</v>
      </c>
      <c r="T393" s="10">
        <f t="shared" si="27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10">
        <f t="shared" si="26"/>
        <v>40549.25</v>
      </c>
      <c r="T394" s="10">
        <f t="shared" si="27"/>
        <v>40551.25</v>
      </c>
    </row>
    <row r="395" spans="1:20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10">
        <f t="shared" si="26"/>
        <v>42933.208333333328</v>
      </c>
      <c r="T395" s="10">
        <f t="shared" si="27"/>
        <v>42934.208333333328</v>
      </c>
    </row>
    <row r="396" spans="1:20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10">
        <f t="shared" si="26"/>
        <v>41484.208333333336</v>
      </c>
      <c r="T396" s="10">
        <f t="shared" si="27"/>
        <v>41494.208333333336</v>
      </c>
    </row>
    <row r="397" spans="1:20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10">
        <f t="shared" si="26"/>
        <v>40885.25</v>
      </c>
      <c r="T397" s="10">
        <f t="shared" si="27"/>
        <v>40886.25</v>
      </c>
    </row>
    <row r="398" spans="1:20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10">
        <f t="shared" si="26"/>
        <v>43378.208333333328</v>
      </c>
      <c r="T398" s="10">
        <f t="shared" si="27"/>
        <v>43386.208333333328</v>
      </c>
    </row>
    <row r="399" spans="1:20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10">
        <f t="shared" si="26"/>
        <v>41417.208333333336</v>
      </c>
      <c r="T399" s="10">
        <f t="shared" si="27"/>
        <v>41423.208333333336</v>
      </c>
    </row>
    <row r="400" spans="1:20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10">
        <f t="shared" si="26"/>
        <v>43228.208333333328</v>
      </c>
      <c r="T400" s="10">
        <f t="shared" si="27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10">
        <f t="shared" si="26"/>
        <v>40576.25</v>
      </c>
      <c r="T401" s="10">
        <f t="shared" si="27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10">
        <f t="shared" si="26"/>
        <v>41502.208333333336</v>
      </c>
      <c r="T402" s="10">
        <f t="shared" si="27"/>
        <v>41524.208333333336</v>
      </c>
    </row>
    <row r="403" spans="1:20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10">
        <f t="shared" si="26"/>
        <v>43765.208333333328</v>
      </c>
      <c r="T403" s="10">
        <f t="shared" si="27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10">
        <f t="shared" si="26"/>
        <v>40914.25</v>
      </c>
      <c r="T404" s="10">
        <f t="shared" si="27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10">
        <f t="shared" si="26"/>
        <v>40310.208333333336</v>
      </c>
      <c r="T405" s="10">
        <f t="shared" si="27"/>
        <v>40346.208333333336</v>
      </c>
    </row>
    <row r="406" spans="1:20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10">
        <f t="shared" si="26"/>
        <v>43053.25</v>
      </c>
      <c r="T406" s="10">
        <f t="shared" si="27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10">
        <f t="shared" si="26"/>
        <v>43255.208333333328</v>
      </c>
      <c r="T407" s="10">
        <f t="shared" si="27"/>
        <v>43305.208333333328</v>
      </c>
    </row>
    <row r="408" spans="1:20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10">
        <f t="shared" si="26"/>
        <v>41304.25</v>
      </c>
      <c r="T408" s="10">
        <f t="shared" si="27"/>
        <v>41316.25</v>
      </c>
    </row>
    <row r="409" spans="1:20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10">
        <f t="shared" si="26"/>
        <v>43751.208333333328</v>
      </c>
      <c r="T409" s="10">
        <f t="shared" si="27"/>
        <v>43758.208333333328</v>
      </c>
    </row>
    <row r="410" spans="1:20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10">
        <f t="shared" si="26"/>
        <v>42541.208333333328</v>
      </c>
      <c r="T410" s="10">
        <f t="shared" si="27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10">
        <f t="shared" si="26"/>
        <v>42843.208333333328</v>
      </c>
      <c r="T411" s="10">
        <f t="shared" si="27"/>
        <v>42847.208333333328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10">
        <f t="shared" si="26"/>
        <v>42122.208333333328</v>
      </c>
      <c r="T412" s="10">
        <f t="shared" si="27"/>
        <v>42122.208333333328</v>
      </c>
    </row>
    <row r="413" spans="1:20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10">
        <f t="shared" si="26"/>
        <v>42884.208333333328</v>
      </c>
      <c r="T413" s="10">
        <f t="shared" si="27"/>
        <v>42886.208333333328</v>
      </c>
    </row>
    <row r="414" spans="1:20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10">
        <f t="shared" si="26"/>
        <v>41642.25</v>
      </c>
      <c r="T414" s="10">
        <f t="shared" si="27"/>
        <v>41652.25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10">
        <f t="shared" si="26"/>
        <v>43431.25</v>
      </c>
      <c r="T415" s="10">
        <f t="shared" si="27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10">
        <f t="shared" si="26"/>
        <v>40288.208333333336</v>
      </c>
      <c r="T416" s="10">
        <f t="shared" si="27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10">
        <f t="shared" si="26"/>
        <v>40921.25</v>
      </c>
      <c r="T417" s="10">
        <f t="shared" si="27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10">
        <f t="shared" si="26"/>
        <v>40560.25</v>
      </c>
      <c r="T418" s="10">
        <f t="shared" si="27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10">
        <f t="shared" si="26"/>
        <v>43407.208333333328</v>
      </c>
      <c r="T419" s="10">
        <f t="shared" si="27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10">
        <f t="shared" si="26"/>
        <v>41035.208333333336</v>
      </c>
      <c r="T420" s="10">
        <f t="shared" si="27"/>
        <v>41036.208333333336</v>
      </c>
    </row>
    <row r="421" spans="1:20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10">
        <f t="shared" si="26"/>
        <v>40899.25</v>
      </c>
      <c r="T421" s="10">
        <f t="shared" si="27"/>
        <v>40905.25</v>
      </c>
    </row>
    <row r="422" spans="1:20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10">
        <f t="shared" si="26"/>
        <v>42911.208333333328</v>
      </c>
      <c r="T422" s="10">
        <f t="shared" si="27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10">
        <f t="shared" si="26"/>
        <v>42915.208333333328</v>
      </c>
      <c r="T423" s="10">
        <f t="shared" si="27"/>
        <v>42945.208333333328</v>
      </c>
    </row>
    <row r="424" spans="1:20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10">
        <f t="shared" si="26"/>
        <v>40285.208333333336</v>
      </c>
      <c r="T424" s="10">
        <f t="shared" si="27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10">
        <f t="shared" si="26"/>
        <v>40808.208333333336</v>
      </c>
      <c r="T425" s="10">
        <f t="shared" si="27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10">
        <f t="shared" si="26"/>
        <v>43208.208333333328</v>
      </c>
      <c r="T426" s="10">
        <f t="shared" si="27"/>
        <v>43214.208333333328</v>
      </c>
    </row>
    <row r="427" spans="1:20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10">
        <f t="shared" si="26"/>
        <v>42213.208333333328</v>
      </c>
      <c r="T427" s="10">
        <f t="shared" si="27"/>
        <v>42219.208333333328</v>
      </c>
    </row>
    <row r="428" spans="1:20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10">
        <f t="shared" si="26"/>
        <v>41332.25</v>
      </c>
      <c r="T428" s="10">
        <f t="shared" si="27"/>
        <v>41339.25</v>
      </c>
    </row>
    <row r="429" spans="1:20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10">
        <f t="shared" si="26"/>
        <v>41895.208333333336</v>
      </c>
      <c r="T429" s="10">
        <f t="shared" si="27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10">
        <f t="shared" si="26"/>
        <v>40585.25</v>
      </c>
      <c r="T430" s="10">
        <f t="shared" si="27"/>
        <v>40592.25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10">
        <f t="shared" si="26"/>
        <v>41680.25</v>
      </c>
      <c r="T431" s="10">
        <f t="shared" si="27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10">
        <f t="shared" si="26"/>
        <v>43737.208333333328</v>
      </c>
      <c r="T432" s="10">
        <f t="shared" si="27"/>
        <v>43771.208333333328</v>
      </c>
    </row>
    <row r="433" spans="1:20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10">
        <f t="shared" si="26"/>
        <v>43273.208333333328</v>
      </c>
      <c r="T433" s="10">
        <f t="shared" si="27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10">
        <f t="shared" si="26"/>
        <v>41761.208333333336</v>
      </c>
      <c r="T434" s="10">
        <f t="shared" si="27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10">
        <f t="shared" si="26"/>
        <v>41603.25</v>
      </c>
      <c r="T435" s="10">
        <f t="shared" si="27"/>
        <v>41619.25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10">
        <f t="shared" si="26"/>
        <v>42705.25</v>
      </c>
      <c r="T436" s="10">
        <f t="shared" si="27"/>
        <v>42719.25</v>
      </c>
    </row>
    <row r="437" spans="1:20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10">
        <f t="shared" si="26"/>
        <v>41988.25</v>
      </c>
      <c r="T437" s="10">
        <f t="shared" si="27"/>
        <v>42000.25</v>
      </c>
    </row>
    <row r="438" spans="1:20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10">
        <f t="shared" si="26"/>
        <v>43575.208333333328</v>
      </c>
      <c r="T438" s="10">
        <f t="shared" si="27"/>
        <v>43576.208333333328</v>
      </c>
    </row>
    <row r="439" spans="1:20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10">
        <f t="shared" si="26"/>
        <v>42260.208333333328</v>
      </c>
      <c r="T439" s="10">
        <f t="shared" si="27"/>
        <v>42263.208333333328</v>
      </c>
    </row>
    <row r="440" spans="1:20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10">
        <f t="shared" si="26"/>
        <v>41337.25</v>
      </c>
      <c r="T440" s="10">
        <f t="shared" si="27"/>
        <v>41367.208333333336</v>
      </c>
    </row>
    <row r="441" spans="1:20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10">
        <f t="shared" si="26"/>
        <v>42680.208333333328</v>
      </c>
      <c r="T441" s="10">
        <f t="shared" si="27"/>
        <v>42687.25</v>
      </c>
    </row>
    <row r="442" spans="1:20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10">
        <f t="shared" si="26"/>
        <v>42916.208333333328</v>
      </c>
      <c r="T442" s="10">
        <f t="shared" si="27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10">
        <f t="shared" si="26"/>
        <v>41025.208333333336</v>
      </c>
      <c r="T443" s="10">
        <f t="shared" si="27"/>
        <v>41053.208333333336</v>
      </c>
    </row>
    <row r="444" spans="1:20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10">
        <f t="shared" si="26"/>
        <v>42980.208333333328</v>
      </c>
      <c r="T444" s="10">
        <f t="shared" si="27"/>
        <v>42996.208333333328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10">
        <f t="shared" si="26"/>
        <v>40451.208333333336</v>
      </c>
      <c r="T445" s="10">
        <f t="shared" si="27"/>
        <v>40470.208333333336</v>
      </c>
    </row>
    <row r="446" spans="1:20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10">
        <f t="shared" si="26"/>
        <v>40748.208333333336</v>
      </c>
      <c r="T446" s="10">
        <f t="shared" si="27"/>
        <v>40750.208333333336</v>
      </c>
    </row>
    <row r="447" spans="1:20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10">
        <f t="shared" si="26"/>
        <v>40515.25</v>
      </c>
      <c r="T447" s="10">
        <f t="shared" si="27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10">
        <f t="shared" si="26"/>
        <v>41261.25</v>
      </c>
      <c r="T448" s="10">
        <f t="shared" si="27"/>
        <v>41263.25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10">
        <f t="shared" si="26"/>
        <v>43088.25</v>
      </c>
      <c r="T449" s="10">
        <f t="shared" si="27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10">
        <f t="shared" si="26"/>
        <v>41378.208333333336</v>
      </c>
      <c r="T450" s="10">
        <f t="shared" si="27"/>
        <v>41380.208333333336</v>
      </c>
    </row>
    <row r="451" spans="1:20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E451/D451*100</f>
        <v>967</v>
      </c>
      <c r="G451" t="s">
        <v>20</v>
      </c>
      <c r="H451">
        <v>86</v>
      </c>
      <c r="I451" s="5">
        <f t="shared" ref="I451:I514" si="29">AVERAGE(E451/H451)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10">
        <f t="shared" ref="S451:S514" si="30">(((L451/60)/60)/24)+DATE(1970,1,1)</f>
        <v>43530.25</v>
      </c>
      <c r="T451" s="10">
        <f t="shared" ref="T451:T514" si="31">(((M451/60)/60)/24)+DATE(1970,1,1)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10">
        <f t="shared" si="30"/>
        <v>43394.208333333328</v>
      </c>
      <c r="T452" s="10">
        <f t="shared" si="31"/>
        <v>43417.25</v>
      </c>
    </row>
    <row r="453" spans="1:20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10">
        <f t="shared" si="30"/>
        <v>42935.208333333328</v>
      </c>
      <c r="T453" s="10">
        <f t="shared" si="31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10">
        <f t="shared" si="30"/>
        <v>40365.208333333336</v>
      </c>
      <c r="T454" s="10">
        <f t="shared" si="31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10">
        <f t="shared" si="30"/>
        <v>42705.25</v>
      </c>
      <c r="T455" s="10">
        <f t="shared" si="31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10">
        <f t="shared" si="30"/>
        <v>41568.208333333336</v>
      </c>
      <c r="T456" s="10">
        <f t="shared" si="31"/>
        <v>41604.25</v>
      </c>
    </row>
    <row r="457" spans="1:20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10">
        <f t="shared" si="30"/>
        <v>40809.208333333336</v>
      </c>
      <c r="T457" s="10">
        <f t="shared" si="31"/>
        <v>40832.208333333336</v>
      </c>
    </row>
    <row r="458" spans="1:20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10">
        <f t="shared" si="30"/>
        <v>43141.25</v>
      </c>
      <c r="T458" s="10">
        <f t="shared" si="31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10">
        <f t="shared" si="30"/>
        <v>42657.208333333328</v>
      </c>
      <c r="T459" s="10">
        <f t="shared" si="31"/>
        <v>42659.208333333328</v>
      </c>
    </row>
    <row r="460" spans="1:20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10">
        <f t="shared" si="30"/>
        <v>40265.208333333336</v>
      </c>
      <c r="T460" s="10">
        <f t="shared" si="31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10">
        <f t="shared" si="30"/>
        <v>42001.25</v>
      </c>
      <c r="T461" s="10">
        <f t="shared" si="31"/>
        <v>42026.25</v>
      </c>
    </row>
    <row r="462" spans="1:20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10">
        <f t="shared" si="30"/>
        <v>40399.208333333336</v>
      </c>
      <c r="T462" s="10">
        <f t="shared" si="31"/>
        <v>40402.208333333336</v>
      </c>
    </row>
    <row r="463" spans="1:20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10">
        <f t="shared" si="30"/>
        <v>41757.208333333336</v>
      </c>
      <c r="T463" s="10">
        <f t="shared" si="31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10">
        <f t="shared" si="30"/>
        <v>41304.25</v>
      </c>
      <c r="T464" s="10">
        <f t="shared" si="31"/>
        <v>41342.25</v>
      </c>
    </row>
    <row r="465" spans="1:20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10">
        <f t="shared" si="30"/>
        <v>41639.25</v>
      </c>
      <c r="T465" s="10">
        <f t="shared" si="31"/>
        <v>41643.25</v>
      </c>
    </row>
    <row r="466" spans="1:20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10">
        <f t="shared" si="30"/>
        <v>43142.25</v>
      </c>
      <c r="T466" s="10">
        <f t="shared" si="31"/>
        <v>43156.25</v>
      </c>
    </row>
    <row r="467" spans="1:20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10">
        <f t="shared" si="30"/>
        <v>43127.25</v>
      </c>
      <c r="T467" s="10">
        <f t="shared" si="31"/>
        <v>43136.25</v>
      </c>
    </row>
    <row r="468" spans="1:20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10">
        <f t="shared" si="30"/>
        <v>41409.208333333336</v>
      </c>
      <c r="T468" s="10">
        <f t="shared" si="31"/>
        <v>41432.208333333336</v>
      </c>
    </row>
    <row r="469" spans="1:20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10">
        <f t="shared" si="30"/>
        <v>42331.25</v>
      </c>
      <c r="T469" s="10">
        <f t="shared" si="31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10">
        <f t="shared" si="30"/>
        <v>43569.208333333328</v>
      </c>
      <c r="T470" s="10">
        <f t="shared" si="31"/>
        <v>43585.208333333328</v>
      </c>
    </row>
    <row r="471" spans="1:20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10">
        <f t="shared" si="30"/>
        <v>42142.208333333328</v>
      </c>
      <c r="T471" s="10">
        <f t="shared" si="31"/>
        <v>42144.208333333328</v>
      </c>
    </row>
    <row r="472" spans="1:20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10">
        <f t="shared" si="30"/>
        <v>42716.25</v>
      </c>
      <c r="T472" s="10">
        <f t="shared" si="31"/>
        <v>42723.25</v>
      </c>
    </row>
    <row r="473" spans="1:20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10">
        <f t="shared" si="30"/>
        <v>41031.208333333336</v>
      </c>
      <c r="T473" s="10">
        <f t="shared" si="31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10">
        <f t="shared" si="30"/>
        <v>43535.208333333328</v>
      </c>
      <c r="T474" s="10">
        <f t="shared" si="31"/>
        <v>43589.208333333328</v>
      </c>
    </row>
    <row r="475" spans="1:20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10">
        <f t="shared" si="30"/>
        <v>43277.208333333328</v>
      </c>
      <c r="T475" s="10">
        <f t="shared" si="31"/>
        <v>43278.208333333328</v>
      </c>
    </row>
    <row r="476" spans="1:20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10">
        <f t="shared" si="30"/>
        <v>41989.25</v>
      </c>
      <c r="T476" s="10">
        <f t="shared" si="31"/>
        <v>41990.25</v>
      </c>
    </row>
    <row r="477" spans="1:20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10">
        <f t="shared" si="30"/>
        <v>41450.208333333336</v>
      </c>
      <c r="T477" s="10">
        <f t="shared" si="31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10">
        <f t="shared" si="30"/>
        <v>43322.208333333328</v>
      </c>
      <c r="T478" s="10">
        <f t="shared" si="31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10">
        <f t="shared" si="30"/>
        <v>40720.208333333336</v>
      </c>
      <c r="T479" s="10">
        <f t="shared" si="31"/>
        <v>40747.208333333336</v>
      </c>
    </row>
    <row r="480" spans="1:20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10">
        <f t="shared" si="30"/>
        <v>42072.208333333328</v>
      </c>
      <c r="T480" s="10">
        <f t="shared" si="31"/>
        <v>42084.208333333328</v>
      </c>
    </row>
    <row r="481" spans="1:20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10">
        <f t="shared" si="30"/>
        <v>42945.208333333328</v>
      </c>
      <c r="T481" s="10">
        <f t="shared" si="31"/>
        <v>42947.208333333328</v>
      </c>
    </row>
    <row r="482" spans="1:20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10">
        <f t="shared" si="30"/>
        <v>40248.25</v>
      </c>
      <c r="T482" s="10">
        <f t="shared" si="31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10">
        <f t="shared" si="30"/>
        <v>41913.208333333336</v>
      </c>
      <c r="T483" s="10">
        <f t="shared" si="31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10">
        <f t="shared" si="30"/>
        <v>40963.25</v>
      </c>
      <c r="T484" s="10">
        <f t="shared" si="31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10">
        <f t="shared" si="30"/>
        <v>43811.25</v>
      </c>
      <c r="T485" s="10">
        <f t="shared" si="31"/>
        <v>43818.25</v>
      </c>
    </row>
    <row r="486" spans="1:20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10">
        <f t="shared" si="30"/>
        <v>41855.208333333336</v>
      </c>
      <c r="T486" s="10">
        <f t="shared" si="31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10">
        <f t="shared" si="30"/>
        <v>43626.208333333328</v>
      </c>
      <c r="T487" s="10">
        <f t="shared" si="31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10">
        <f t="shared" si="30"/>
        <v>43168.25</v>
      </c>
      <c r="T488" s="10">
        <f t="shared" si="31"/>
        <v>43183.208333333328</v>
      </c>
    </row>
    <row r="489" spans="1:20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10">
        <f t="shared" si="30"/>
        <v>42845.208333333328</v>
      </c>
      <c r="T489" s="10">
        <f t="shared" si="31"/>
        <v>42878.208333333328</v>
      </c>
    </row>
    <row r="490" spans="1:20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10">
        <f t="shared" si="30"/>
        <v>42403.25</v>
      </c>
      <c r="T490" s="10">
        <f t="shared" si="31"/>
        <v>42420.25</v>
      </c>
    </row>
    <row r="491" spans="1:20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10">
        <f t="shared" si="30"/>
        <v>40406.208333333336</v>
      </c>
      <c r="T491" s="10">
        <f t="shared" si="31"/>
        <v>40411.208333333336</v>
      </c>
    </row>
    <row r="492" spans="1:20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10">
        <f t="shared" si="30"/>
        <v>43786.25</v>
      </c>
      <c r="T492" s="10">
        <f t="shared" si="31"/>
        <v>43793.25</v>
      </c>
    </row>
    <row r="493" spans="1:20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10">
        <f t="shared" si="30"/>
        <v>41456.208333333336</v>
      </c>
      <c r="T493" s="10">
        <f t="shared" si="31"/>
        <v>41482.208333333336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10">
        <f t="shared" si="30"/>
        <v>40336.208333333336</v>
      </c>
      <c r="T494" s="10">
        <f t="shared" si="31"/>
        <v>40371.208333333336</v>
      </c>
    </row>
    <row r="495" spans="1:20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10">
        <f t="shared" si="30"/>
        <v>43645.208333333328</v>
      </c>
      <c r="T495" s="10">
        <f t="shared" si="31"/>
        <v>43658.208333333328</v>
      </c>
    </row>
    <row r="496" spans="1:20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10">
        <f t="shared" si="30"/>
        <v>40990.208333333336</v>
      </c>
      <c r="T496" s="10">
        <f t="shared" si="31"/>
        <v>40991.208333333336</v>
      </c>
    </row>
    <row r="497" spans="1:20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10">
        <f t="shared" si="30"/>
        <v>41800.208333333336</v>
      </c>
      <c r="T497" s="10">
        <f t="shared" si="31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10">
        <f t="shared" si="30"/>
        <v>42876.208333333328</v>
      </c>
      <c r="T498" s="10">
        <f t="shared" si="31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10">
        <f t="shared" si="30"/>
        <v>42724.25</v>
      </c>
      <c r="T499" s="10">
        <f t="shared" si="31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10">
        <f t="shared" si="30"/>
        <v>42005.25</v>
      </c>
      <c r="T500" s="10">
        <f t="shared" si="31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10">
        <f t="shared" si="30"/>
        <v>42444.208333333328</v>
      </c>
      <c r="T501" s="10">
        <f t="shared" si="31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10">
        <f t="shared" si="30"/>
        <v>41395.208333333336</v>
      </c>
      <c r="T502" s="10">
        <f t="shared" si="31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10">
        <f t="shared" si="30"/>
        <v>41345.208333333336</v>
      </c>
      <c r="T503" s="10">
        <f t="shared" si="31"/>
        <v>41347.208333333336</v>
      </c>
    </row>
    <row r="504" spans="1:20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10">
        <f t="shared" si="30"/>
        <v>41117.208333333336</v>
      </c>
      <c r="T504" s="10">
        <f t="shared" si="31"/>
        <v>41146.208333333336</v>
      </c>
    </row>
    <row r="505" spans="1:20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10">
        <f t="shared" si="30"/>
        <v>42186.208333333328</v>
      </c>
      <c r="T505" s="10">
        <f t="shared" si="31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10">
        <f t="shared" si="30"/>
        <v>42142.208333333328</v>
      </c>
      <c r="T506" s="10">
        <f t="shared" si="31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10">
        <f t="shared" si="30"/>
        <v>41341.25</v>
      </c>
      <c r="T507" s="10">
        <f t="shared" si="31"/>
        <v>41383.208333333336</v>
      </c>
    </row>
    <row r="508" spans="1:20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10">
        <f t="shared" si="30"/>
        <v>43062.25</v>
      </c>
      <c r="T508" s="10">
        <f t="shared" si="31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10">
        <f t="shared" si="30"/>
        <v>41373.208333333336</v>
      </c>
      <c r="T509" s="10">
        <f t="shared" si="31"/>
        <v>41422.208333333336</v>
      </c>
    </row>
    <row r="510" spans="1:20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10">
        <f t="shared" si="30"/>
        <v>43310.208333333328</v>
      </c>
      <c r="T510" s="10">
        <f t="shared" si="31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10">
        <f t="shared" si="30"/>
        <v>41034.208333333336</v>
      </c>
      <c r="T511" s="10">
        <f t="shared" si="31"/>
        <v>41044.208333333336</v>
      </c>
    </row>
    <row r="512" spans="1:20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10">
        <f t="shared" si="30"/>
        <v>43251.208333333328</v>
      </c>
      <c r="T512" s="10">
        <f t="shared" si="31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10">
        <f t="shared" si="30"/>
        <v>43671.208333333328</v>
      </c>
      <c r="T513" s="10">
        <f t="shared" si="31"/>
        <v>43681.208333333328</v>
      </c>
    </row>
    <row r="514" spans="1:20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10">
        <f t="shared" si="30"/>
        <v>41825.208333333336</v>
      </c>
      <c r="T514" s="10">
        <f t="shared" si="31"/>
        <v>41826.208333333336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E515/D515*100</f>
        <v>39.277108433734945</v>
      </c>
      <c r="G515" t="s">
        <v>74</v>
      </c>
      <c r="H515">
        <v>35</v>
      </c>
      <c r="I515" s="5">
        <f t="shared" ref="I515:I578" si="33">AVERAGE(E515/H515)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10">
        <f t="shared" ref="S515:S578" si="34">(((L515/60)/60)/24)+DATE(1970,1,1)</f>
        <v>40430.208333333336</v>
      </c>
      <c r="T515" s="10">
        <f t="shared" ref="T515:T578" si="35">(((M515/60)/60)/24)+DATE(1970,1,1)</f>
        <v>40432.208333333336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10">
        <f t="shared" si="34"/>
        <v>41614.25</v>
      </c>
      <c r="T516" s="10">
        <f t="shared" si="35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10">
        <f t="shared" si="34"/>
        <v>40900.25</v>
      </c>
      <c r="T517" s="10">
        <f t="shared" si="35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10">
        <f t="shared" si="34"/>
        <v>40396.208333333336</v>
      </c>
      <c r="T518" s="10">
        <f t="shared" si="35"/>
        <v>40434.208333333336</v>
      </c>
    </row>
    <row r="519" spans="1:20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10">
        <f t="shared" si="34"/>
        <v>42860.208333333328</v>
      </c>
      <c r="T519" s="10">
        <f t="shared" si="35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10">
        <f t="shared" si="34"/>
        <v>43154.25</v>
      </c>
      <c r="T520" s="10">
        <f t="shared" si="35"/>
        <v>43156.25</v>
      </c>
    </row>
    <row r="521" spans="1:20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10">
        <f t="shared" si="34"/>
        <v>42012.25</v>
      </c>
      <c r="T521" s="10">
        <f t="shared" si="35"/>
        <v>42026.25</v>
      </c>
    </row>
    <row r="522" spans="1:20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10">
        <f t="shared" si="34"/>
        <v>43574.208333333328</v>
      </c>
      <c r="T522" s="10">
        <f t="shared" si="35"/>
        <v>43577.208333333328</v>
      </c>
    </row>
    <row r="523" spans="1:20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10">
        <f t="shared" si="34"/>
        <v>42605.208333333328</v>
      </c>
      <c r="T523" s="10">
        <f t="shared" si="35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10">
        <f t="shared" si="34"/>
        <v>41093.208333333336</v>
      </c>
      <c r="T524" s="10">
        <f t="shared" si="35"/>
        <v>41105.208333333336</v>
      </c>
    </row>
    <row r="525" spans="1:20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10">
        <f t="shared" si="34"/>
        <v>40241.25</v>
      </c>
      <c r="T525" s="10">
        <f t="shared" si="35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10">
        <f t="shared" si="34"/>
        <v>40294.208333333336</v>
      </c>
      <c r="T526" s="10">
        <f t="shared" si="35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10">
        <f t="shared" si="34"/>
        <v>40505.25</v>
      </c>
      <c r="T527" s="10">
        <f t="shared" si="35"/>
        <v>40509.25</v>
      </c>
    </row>
    <row r="528" spans="1:20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10">
        <f t="shared" si="34"/>
        <v>42364.25</v>
      </c>
      <c r="T528" s="10">
        <f t="shared" si="35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10">
        <f t="shared" si="34"/>
        <v>42405.25</v>
      </c>
      <c r="T529" s="10">
        <f t="shared" si="35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10">
        <f t="shared" si="34"/>
        <v>41601.25</v>
      </c>
      <c r="T530" s="10">
        <f t="shared" si="35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10">
        <f t="shared" si="34"/>
        <v>41769.208333333336</v>
      </c>
      <c r="T531" s="10">
        <f t="shared" si="35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10">
        <f t="shared" si="34"/>
        <v>40421.208333333336</v>
      </c>
      <c r="T532" s="10">
        <f t="shared" si="35"/>
        <v>40435.208333333336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10">
        <f t="shared" si="34"/>
        <v>41589.25</v>
      </c>
      <c r="T533" s="10">
        <f t="shared" si="35"/>
        <v>41645.25</v>
      </c>
    </row>
    <row r="534" spans="1:20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10">
        <f t="shared" si="34"/>
        <v>43125.25</v>
      </c>
      <c r="T534" s="10">
        <f t="shared" si="35"/>
        <v>43126.25</v>
      </c>
    </row>
    <row r="535" spans="1:20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10">
        <f t="shared" si="34"/>
        <v>41479.208333333336</v>
      </c>
      <c r="T535" s="10">
        <f t="shared" si="35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10">
        <f t="shared" si="34"/>
        <v>43329.208333333328</v>
      </c>
      <c r="T536" s="10">
        <f t="shared" si="35"/>
        <v>43330.208333333328</v>
      </c>
    </row>
    <row r="537" spans="1:20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10">
        <f t="shared" si="34"/>
        <v>43259.208333333328</v>
      </c>
      <c r="T537" s="10">
        <f t="shared" si="35"/>
        <v>43261.208333333328</v>
      </c>
    </row>
    <row r="538" spans="1:20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10">
        <f t="shared" si="34"/>
        <v>40414.208333333336</v>
      </c>
      <c r="T538" s="10">
        <f t="shared" si="35"/>
        <v>40440.208333333336</v>
      </c>
    </row>
    <row r="539" spans="1:20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10">
        <f t="shared" si="34"/>
        <v>43342.208333333328</v>
      </c>
      <c r="T539" s="10">
        <f t="shared" si="35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10">
        <f t="shared" si="34"/>
        <v>41539.208333333336</v>
      </c>
      <c r="T540" s="10">
        <f t="shared" si="35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10">
        <f t="shared" si="34"/>
        <v>43647.208333333328</v>
      </c>
      <c r="T541" s="10">
        <f t="shared" si="35"/>
        <v>43653.208333333328</v>
      </c>
    </row>
    <row r="542" spans="1:20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10">
        <f t="shared" si="34"/>
        <v>43225.208333333328</v>
      </c>
      <c r="T542" s="10">
        <f t="shared" si="35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10">
        <f t="shared" si="34"/>
        <v>42165.208333333328</v>
      </c>
      <c r="T543" s="10">
        <f t="shared" si="35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10">
        <f t="shared" si="34"/>
        <v>42391.25</v>
      </c>
      <c r="T544" s="10">
        <f t="shared" si="35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10">
        <f t="shared" si="34"/>
        <v>41528.208333333336</v>
      </c>
      <c r="T545" s="10">
        <f t="shared" si="35"/>
        <v>41543.208333333336</v>
      </c>
    </row>
    <row r="546" spans="1:20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10">
        <f t="shared" si="34"/>
        <v>42377.25</v>
      </c>
      <c r="T546" s="10">
        <f t="shared" si="35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10">
        <f t="shared" si="34"/>
        <v>43824.25</v>
      </c>
      <c r="T547" s="10">
        <f t="shared" si="35"/>
        <v>43844.25</v>
      </c>
    </row>
    <row r="548" spans="1:20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10">
        <f t="shared" si="34"/>
        <v>43360.208333333328</v>
      </c>
      <c r="T548" s="10">
        <f t="shared" si="35"/>
        <v>43363.208333333328</v>
      </c>
    </row>
    <row r="549" spans="1:20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10">
        <f t="shared" si="34"/>
        <v>42029.25</v>
      </c>
      <c r="T549" s="10">
        <f t="shared" si="35"/>
        <v>42041.25</v>
      </c>
    </row>
    <row r="550" spans="1:20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10">
        <f t="shared" si="34"/>
        <v>42461.208333333328</v>
      </c>
      <c r="T550" s="10">
        <f t="shared" si="35"/>
        <v>42474.208333333328</v>
      </c>
    </row>
    <row r="551" spans="1:20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10">
        <f t="shared" si="34"/>
        <v>41422.208333333336</v>
      </c>
      <c r="T551" s="10">
        <f t="shared" si="35"/>
        <v>41431.208333333336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10">
        <f t="shared" si="34"/>
        <v>40968.25</v>
      </c>
      <c r="T552" s="10">
        <f t="shared" si="35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10">
        <f t="shared" si="34"/>
        <v>41993.25</v>
      </c>
      <c r="T553" s="10">
        <f t="shared" si="35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10">
        <f t="shared" si="34"/>
        <v>42700.25</v>
      </c>
      <c r="T554" s="10">
        <f t="shared" si="35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10">
        <f t="shared" si="34"/>
        <v>40545.25</v>
      </c>
      <c r="T555" s="10">
        <f t="shared" si="35"/>
        <v>40546.25</v>
      </c>
    </row>
    <row r="556" spans="1:20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10">
        <f t="shared" si="34"/>
        <v>42723.25</v>
      </c>
      <c r="T556" s="10">
        <f t="shared" si="35"/>
        <v>42729.25</v>
      </c>
    </row>
    <row r="557" spans="1:20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10">
        <f t="shared" si="34"/>
        <v>41731.208333333336</v>
      </c>
      <c r="T557" s="10">
        <f t="shared" si="35"/>
        <v>41762.208333333336</v>
      </c>
    </row>
    <row r="558" spans="1:20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10">
        <f t="shared" si="34"/>
        <v>40792.208333333336</v>
      </c>
      <c r="T558" s="10">
        <f t="shared" si="35"/>
        <v>40799.208333333336</v>
      </c>
    </row>
    <row r="559" spans="1:20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10">
        <f t="shared" si="34"/>
        <v>42279.208333333328</v>
      </c>
      <c r="T559" s="10">
        <f t="shared" si="35"/>
        <v>42282.208333333328</v>
      </c>
    </row>
    <row r="560" spans="1:20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10">
        <f t="shared" si="34"/>
        <v>42424.25</v>
      </c>
      <c r="T560" s="10">
        <f t="shared" si="35"/>
        <v>42467.208333333328</v>
      </c>
    </row>
    <row r="561" spans="1:20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10">
        <f t="shared" si="34"/>
        <v>42584.208333333328</v>
      </c>
      <c r="T561" s="10">
        <f t="shared" si="35"/>
        <v>42591.208333333328</v>
      </c>
    </row>
    <row r="562" spans="1:20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10">
        <f t="shared" si="34"/>
        <v>40865.25</v>
      </c>
      <c r="T562" s="10">
        <f t="shared" si="35"/>
        <v>40905.25</v>
      </c>
    </row>
    <row r="563" spans="1:20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10">
        <f t="shared" si="34"/>
        <v>40833.208333333336</v>
      </c>
      <c r="T563" s="10">
        <f t="shared" si="35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10">
        <f t="shared" si="34"/>
        <v>43536.208333333328</v>
      </c>
      <c r="T564" s="10">
        <f t="shared" si="35"/>
        <v>43538.208333333328</v>
      </c>
    </row>
    <row r="565" spans="1:20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10">
        <f t="shared" si="34"/>
        <v>43417.25</v>
      </c>
      <c r="T565" s="10">
        <f t="shared" si="35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10">
        <f t="shared" si="34"/>
        <v>42078.208333333328</v>
      </c>
      <c r="T566" s="10">
        <f t="shared" si="35"/>
        <v>42086.208333333328</v>
      </c>
    </row>
    <row r="567" spans="1:20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10">
        <f t="shared" si="34"/>
        <v>40862.25</v>
      </c>
      <c r="T567" s="10">
        <f t="shared" si="35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10">
        <f t="shared" si="34"/>
        <v>42424.25</v>
      </c>
      <c r="T568" s="10">
        <f t="shared" si="35"/>
        <v>42447.208333333328</v>
      </c>
    </row>
    <row r="569" spans="1:20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10">
        <f t="shared" si="34"/>
        <v>41830.208333333336</v>
      </c>
      <c r="T569" s="10">
        <f t="shared" si="35"/>
        <v>41832.208333333336</v>
      </c>
    </row>
    <row r="570" spans="1:20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10">
        <f t="shared" si="34"/>
        <v>40374.208333333336</v>
      </c>
      <c r="T570" s="10">
        <f t="shared" si="35"/>
        <v>40419.208333333336</v>
      </c>
    </row>
    <row r="571" spans="1:20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10">
        <f t="shared" si="34"/>
        <v>40554.25</v>
      </c>
      <c r="T571" s="10">
        <f t="shared" si="35"/>
        <v>40566.25</v>
      </c>
    </row>
    <row r="572" spans="1:20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10">
        <f t="shared" si="34"/>
        <v>41993.25</v>
      </c>
      <c r="T572" s="10">
        <f t="shared" si="35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10">
        <f t="shared" si="34"/>
        <v>42174.208333333328</v>
      </c>
      <c r="T573" s="10">
        <f t="shared" si="35"/>
        <v>42221.208333333328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10">
        <f t="shared" si="34"/>
        <v>42275.208333333328</v>
      </c>
      <c r="T574" s="10">
        <f t="shared" si="35"/>
        <v>42291.208333333328</v>
      </c>
    </row>
    <row r="575" spans="1:20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10">
        <f t="shared" si="34"/>
        <v>41761.208333333336</v>
      </c>
      <c r="T575" s="10">
        <f t="shared" si="35"/>
        <v>41763.208333333336</v>
      </c>
    </row>
    <row r="576" spans="1:20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10">
        <f t="shared" si="34"/>
        <v>43806.25</v>
      </c>
      <c r="T576" s="10">
        <f t="shared" si="35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10">
        <f t="shared" si="34"/>
        <v>41779.208333333336</v>
      </c>
      <c r="T577" s="10">
        <f t="shared" si="35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10">
        <f t="shared" si="34"/>
        <v>43040.208333333328</v>
      </c>
      <c r="T578" s="10">
        <f t="shared" si="35"/>
        <v>43057.25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E579/D579*100</f>
        <v>18.853658536585368</v>
      </c>
      <c r="G579" t="s">
        <v>74</v>
      </c>
      <c r="H579">
        <v>37</v>
      </c>
      <c r="I579" s="5">
        <f t="shared" ref="I579:I642" si="37">AVERAGE(E579/H579)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10">
        <f t="shared" ref="S579:S642" si="38">(((L579/60)/60)/24)+DATE(1970,1,1)</f>
        <v>40613.25</v>
      </c>
      <c r="T579" s="10">
        <f t="shared" ref="T579:T642" si="39">(((M579/60)/60)/24)+DATE(1970,1,1)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10">
        <f t="shared" si="38"/>
        <v>40878.25</v>
      </c>
      <c r="T580" s="10">
        <f t="shared" si="39"/>
        <v>40881.25</v>
      </c>
    </row>
    <row r="581" spans="1:20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10">
        <f t="shared" si="38"/>
        <v>40762.208333333336</v>
      </c>
      <c r="T581" s="10">
        <f t="shared" si="39"/>
        <v>40774.208333333336</v>
      </c>
    </row>
    <row r="582" spans="1:20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10">
        <f t="shared" si="38"/>
        <v>41696.25</v>
      </c>
      <c r="T582" s="10">
        <f t="shared" si="3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10">
        <f t="shared" si="38"/>
        <v>40662.208333333336</v>
      </c>
      <c r="T583" s="10">
        <f t="shared" si="3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10">
        <f t="shared" si="38"/>
        <v>42165.208333333328</v>
      </c>
      <c r="T584" s="10">
        <f t="shared" si="39"/>
        <v>42170.208333333328</v>
      </c>
    </row>
    <row r="585" spans="1:20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10">
        <f t="shared" si="38"/>
        <v>40959.25</v>
      </c>
      <c r="T585" s="10">
        <f t="shared" si="39"/>
        <v>40976.25</v>
      </c>
    </row>
    <row r="586" spans="1:20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10">
        <f t="shared" si="38"/>
        <v>41024.208333333336</v>
      </c>
      <c r="T586" s="10">
        <f t="shared" si="39"/>
        <v>41038.208333333336</v>
      </c>
    </row>
    <row r="587" spans="1:20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10">
        <f t="shared" si="38"/>
        <v>40255.208333333336</v>
      </c>
      <c r="T587" s="10">
        <f t="shared" si="39"/>
        <v>40265.208333333336</v>
      </c>
    </row>
    <row r="588" spans="1:20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10">
        <f t="shared" si="38"/>
        <v>40499.25</v>
      </c>
      <c r="T588" s="10">
        <f t="shared" si="3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10">
        <f t="shared" si="38"/>
        <v>43484.25</v>
      </c>
      <c r="T589" s="10">
        <f t="shared" si="3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10">
        <f t="shared" si="38"/>
        <v>40262.208333333336</v>
      </c>
      <c r="T590" s="10">
        <f t="shared" si="3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10">
        <f t="shared" si="38"/>
        <v>42190.208333333328</v>
      </c>
      <c r="T591" s="10">
        <f t="shared" si="3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10">
        <f t="shared" si="38"/>
        <v>41994.25</v>
      </c>
      <c r="T592" s="10">
        <f t="shared" si="39"/>
        <v>42005.25</v>
      </c>
    </row>
    <row r="593" spans="1:20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10">
        <f t="shared" si="38"/>
        <v>40373.208333333336</v>
      </c>
      <c r="T593" s="10">
        <f t="shared" si="3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10">
        <f t="shared" si="38"/>
        <v>41789.208333333336</v>
      </c>
      <c r="T594" s="10">
        <f t="shared" si="39"/>
        <v>41798.208333333336</v>
      </c>
    </row>
    <row r="595" spans="1:20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10">
        <f t="shared" si="38"/>
        <v>41724.208333333336</v>
      </c>
      <c r="T595" s="10">
        <f t="shared" si="3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10">
        <f t="shared" si="38"/>
        <v>42548.208333333328</v>
      </c>
      <c r="T596" s="10">
        <f t="shared" si="39"/>
        <v>42551.208333333328</v>
      </c>
    </row>
    <row r="597" spans="1:20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10">
        <f t="shared" si="38"/>
        <v>40253.208333333336</v>
      </c>
      <c r="T597" s="10">
        <f t="shared" si="3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10">
        <f t="shared" si="38"/>
        <v>42434.25</v>
      </c>
      <c r="T598" s="10">
        <f t="shared" si="39"/>
        <v>42441.25</v>
      </c>
    </row>
    <row r="599" spans="1:20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10">
        <f t="shared" si="38"/>
        <v>43786.25</v>
      </c>
      <c r="T599" s="10">
        <f t="shared" si="39"/>
        <v>43804.25</v>
      </c>
    </row>
    <row r="600" spans="1:20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10">
        <f t="shared" si="38"/>
        <v>40344.208333333336</v>
      </c>
      <c r="T600" s="10">
        <f t="shared" si="3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10">
        <f t="shared" si="38"/>
        <v>42047.25</v>
      </c>
      <c r="T601" s="10">
        <f t="shared" si="3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10">
        <f t="shared" si="38"/>
        <v>41485.208333333336</v>
      </c>
      <c r="T602" s="10">
        <f t="shared" si="39"/>
        <v>41497.208333333336</v>
      </c>
    </row>
    <row r="603" spans="1:20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10">
        <f t="shared" si="38"/>
        <v>41789.208333333336</v>
      </c>
      <c r="T603" s="10">
        <f t="shared" si="39"/>
        <v>41806.208333333336</v>
      </c>
    </row>
    <row r="604" spans="1:20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10">
        <f t="shared" si="38"/>
        <v>42160.208333333328</v>
      </c>
      <c r="T604" s="10">
        <f t="shared" si="39"/>
        <v>42171.208333333328</v>
      </c>
    </row>
    <row r="605" spans="1:20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10">
        <f t="shared" si="38"/>
        <v>43573.208333333328</v>
      </c>
      <c r="T605" s="10">
        <f t="shared" si="39"/>
        <v>43600.208333333328</v>
      </c>
    </row>
    <row r="606" spans="1:20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10">
        <f t="shared" si="38"/>
        <v>40565.25</v>
      </c>
      <c r="T606" s="10">
        <f t="shared" si="39"/>
        <v>40586.25</v>
      </c>
    </row>
    <row r="607" spans="1:20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10">
        <f t="shared" si="38"/>
        <v>42280.208333333328</v>
      </c>
      <c r="T607" s="10">
        <f t="shared" si="39"/>
        <v>42321.25</v>
      </c>
    </row>
    <row r="608" spans="1:20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10">
        <f t="shared" si="38"/>
        <v>42436.25</v>
      </c>
      <c r="T608" s="10">
        <f t="shared" si="39"/>
        <v>42447.208333333328</v>
      </c>
    </row>
    <row r="609" spans="1:20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10">
        <f t="shared" si="38"/>
        <v>41721.208333333336</v>
      </c>
      <c r="T609" s="10">
        <f t="shared" si="39"/>
        <v>41723.208333333336</v>
      </c>
    </row>
    <row r="610" spans="1:20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10">
        <f t="shared" si="38"/>
        <v>43530.25</v>
      </c>
      <c r="T610" s="10">
        <f t="shared" si="39"/>
        <v>43534.25</v>
      </c>
    </row>
    <row r="611" spans="1:20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10">
        <f t="shared" si="38"/>
        <v>43481.25</v>
      </c>
      <c r="T611" s="10">
        <f t="shared" si="39"/>
        <v>43498.25</v>
      </c>
    </row>
    <row r="612" spans="1:20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10">
        <f t="shared" si="38"/>
        <v>41259.25</v>
      </c>
      <c r="T612" s="10">
        <f t="shared" si="39"/>
        <v>41273.25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10">
        <f t="shared" si="38"/>
        <v>41480.208333333336</v>
      </c>
      <c r="T613" s="10">
        <f t="shared" si="39"/>
        <v>41492.208333333336</v>
      </c>
    </row>
    <row r="614" spans="1:20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10">
        <f t="shared" si="38"/>
        <v>40474.208333333336</v>
      </c>
      <c r="T614" s="10">
        <f t="shared" si="39"/>
        <v>40497.25</v>
      </c>
    </row>
    <row r="615" spans="1:20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10">
        <f t="shared" si="38"/>
        <v>42973.208333333328</v>
      </c>
      <c r="T615" s="10">
        <f t="shared" si="39"/>
        <v>42982.208333333328</v>
      </c>
    </row>
    <row r="616" spans="1:20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10">
        <f t="shared" si="38"/>
        <v>42746.25</v>
      </c>
      <c r="T616" s="10">
        <f t="shared" si="39"/>
        <v>42764.25</v>
      </c>
    </row>
    <row r="617" spans="1:20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10">
        <f t="shared" si="38"/>
        <v>42489.208333333328</v>
      </c>
      <c r="T617" s="10">
        <f t="shared" si="39"/>
        <v>42499.208333333328</v>
      </c>
    </row>
    <row r="618" spans="1:20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10">
        <f t="shared" si="38"/>
        <v>41537.208333333336</v>
      </c>
      <c r="T618" s="10">
        <f t="shared" si="39"/>
        <v>41538.208333333336</v>
      </c>
    </row>
    <row r="619" spans="1:20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10">
        <f t="shared" si="38"/>
        <v>41794.208333333336</v>
      </c>
      <c r="T619" s="10">
        <f t="shared" si="3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10">
        <f t="shared" si="38"/>
        <v>41396.208333333336</v>
      </c>
      <c r="T620" s="10">
        <f t="shared" si="3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10">
        <f t="shared" si="38"/>
        <v>40669.208333333336</v>
      </c>
      <c r="T621" s="10">
        <f t="shared" si="39"/>
        <v>40670.208333333336</v>
      </c>
    </row>
    <row r="622" spans="1:20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10">
        <f t="shared" si="38"/>
        <v>42559.208333333328</v>
      </c>
      <c r="T622" s="10">
        <f t="shared" si="39"/>
        <v>42563.208333333328</v>
      </c>
    </row>
    <row r="623" spans="1:20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10">
        <f t="shared" si="38"/>
        <v>42626.208333333328</v>
      </c>
      <c r="T623" s="10">
        <f t="shared" si="3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10">
        <f t="shared" si="38"/>
        <v>43205.208333333328</v>
      </c>
      <c r="T624" s="10">
        <f t="shared" si="39"/>
        <v>43231.208333333328</v>
      </c>
    </row>
    <row r="625" spans="1:20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10">
        <f t="shared" si="38"/>
        <v>42201.208333333328</v>
      </c>
      <c r="T625" s="10">
        <f t="shared" si="39"/>
        <v>42206.208333333328</v>
      </c>
    </row>
    <row r="626" spans="1:20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10">
        <f t="shared" si="38"/>
        <v>42029.25</v>
      </c>
      <c r="T626" s="10">
        <f t="shared" si="3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10">
        <f t="shared" si="38"/>
        <v>43857.25</v>
      </c>
      <c r="T627" s="10">
        <f t="shared" si="39"/>
        <v>43871.25</v>
      </c>
    </row>
    <row r="628" spans="1:20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10">
        <f t="shared" si="38"/>
        <v>40449.208333333336</v>
      </c>
      <c r="T628" s="10">
        <f t="shared" si="39"/>
        <v>40458.208333333336</v>
      </c>
    </row>
    <row r="629" spans="1:20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10">
        <f t="shared" si="38"/>
        <v>40345.208333333336</v>
      </c>
      <c r="T629" s="10">
        <f t="shared" si="39"/>
        <v>40369.208333333336</v>
      </c>
    </row>
    <row r="630" spans="1:20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10">
        <f t="shared" si="38"/>
        <v>40455.208333333336</v>
      </c>
      <c r="T630" s="10">
        <f t="shared" si="3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10">
        <f t="shared" si="38"/>
        <v>42557.208333333328</v>
      </c>
      <c r="T631" s="10">
        <f t="shared" si="39"/>
        <v>42559.208333333328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10">
        <f t="shared" si="38"/>
        <v>43586.208333333328</v>
      </c>
      <c r="T632" s="10">
        <f t="shared" si="39"/>
        <v>43597.208333333328</v>
      </c>
    </row>
    <row r="633" spans="1:20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10">
        <f t="shared" si="38"/>
        <v>43550.208333333328</v>
      </c>
      <c r="T633" s="10">
        <f t="shared" si="39"/>
        <v>43554.208333333328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10">
        <f t="shared" si="38"/>
        <v>41945.208333333336</v>
      </c>
      <c r="T634" s="10">
        <f t="shared" si="3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10">
        <f t="shared" si="38"/>
        <v>42315.25</v>
      </c>
      <c r="T635" s="10">
        <f t="shared" si="39"/>
        <v>42319.25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10">
        <f t="shared" si="38"/>
        <v>42819.208333333328</v>
      </c>
      <c r="T636" s="10">
        <f t="shared" si="39"/>
        <v>42833.208333333328</v>
      </c>
    </row>
    <row r="637" spans="1:20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10">
        <f t="shared" si="38"/>
        <v>41314.25</v>
      </c>
      <c r="T637" s="10">
        <f t="shared" si="3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10">
        <f t="shared" si="38"/>
        <v>40926.25</v>
      </c>
      <c r="T638" s="10">
        <f t="shared" si="3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10">
        <f t="shared" si="38"/>
        <v>42688.25</v>
      </c>
      <c r="T639" s="10">
        <f t="shared" si="3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10">
        <f t="shared" si="38"/>
        <v>40386.208333333336</v>
      </c>
      <c r="T640" s="10">
        <f t="shared" si="39"/>
        <v>40398.208333333336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10">
        <f t="shared" si="38"/>
        <v>43309.208333333328</v>
      </c>
      <c r="T641" s="10">
        <f t="shared" si="3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10">
        <f t="shared" si="38"/>
        <v>42387.25</v>
      </c>
      <c r="T642" s="10">
        <f t="shared" si="39"/>
        <v>42390.25</v>
      </c>
    </row>
    <row r="643" spans="1:20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E643/D643*100</f>
        <v>119.96808510638297</v>
      </c>
      <c r="G643" t="s">
        <v>20</v>
      </c>
      <c r="H643">
        <v>194</v>
      </c>
      <c r="I643" s="5">
        <f t="shared" ref="I643:I706" si="41">AVERAGE(E643/H643)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10">
        <f t="shared" ref="S643:S706" si="42">(((L643/60)/60)/24)+DATE(1970,1,1)</f>
        <v>42786.25</v>
      </c>
      <c r="T643" s="10">
        <f t="shared" ref="T643:T706" si="43">(((M643/60)/60)/24)+DATE(1970,1,1)</f>
        <v>42814.208333333328</v>
      </c>
    </row>
    <row r="644" spans="1:20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10">
        <f t="shared" si="42"/>
        <v>43451.25</v>
      </c>
      <c r="T644" s="10">
        <f t="shared" si="43"/>
        <v>43460.25</v>
      </c>
    </row>
    <row r="645" spans="1:20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10">
        <f t="shared" si="42"/>
        <v>42795.25</v>
      </c>
      <c r="T645" s="10">
        <f t="shared" si="43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10">
        <f t="shared" si="42"/>
        <v>43452.25</v>
      </c>
      <c r="T646" s="10">
        <f t="shared" si="43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10">
        <f t="shared" si="42"/>
        <v>43369.208333333328</v>
      </c>
      <c r="T647" s="10">
        <f t="shared" si="43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10">
        <f t="shared" si="42"/>
        <v>41346.208333333336</v>
      </c>
      <c r="T648" s="10">
        <f t="shared" si="43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10">
        <f t="shared" si="42"/>
        <v>43199.208333333328</v>
      </c>
      <c r="T649" s="10">
        <f t="shared" si="43"/>
        <v>43223.208333333328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10">
        <f t="shared" si="42"/>
        <v>42922.208333333328</v>
      </c>
      <c r="T650" s="10">
        <f t="shared" si="43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10">
        <f t="shared" si="42"/>
        <v>40471.208333333336</v>
      </c>
      <c r="T651" s="10">
        <f t="shared" si="43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10">
        <f t="shared" si="42"/>
        <v>41828.208333333336</v>
      </c>
      <c r="T652" s="10">
        <f t="shared" si="43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10">
        <f t="shared" si="42"/>
        <v>41692.25</v>
      </c>
      <c r="T653" s="10">
        <f t="shared" si="43"/>
        <v>41707.25</v>
      </c>
    </row>
    <row r="654" spans="1:20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10">
        <f t="shared" si="42"/>
        <v>42587.208333333328</v>
      </c>
      <c r="T654" s="10">
        <f t="shared" si="43"/>
        <v>42630.208333333328</v>
      </c>
    </row>
    <row r="655" spans="1:20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10">
        <f t="shared" si="42"/>
        <v>42468.208333333328</v>
      </c>
      <c r="T655" s="10">
        <f t="shared" si="43"/>
        <v>42470.208333333328</v>
      </c>
    </row>
    <row r="656" spans="1:20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10">
        <f t="shared" si="42"/>
        <v>42240.208333333328</v>
      </c>
      <c r="T656" s="10">
        <f t="shared" si="43"/>
        <v>42245.208333333328</v>
      </c>
    </row>
    <row r="657" spans="1:20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10">
        <f t="shared" si="42"/>
        <v>42796.25</v>
      </c>
      <c r="T657" s="10">
        <f t="shared" si="43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10">
        <f t="shared" si="42"/>
        <v>43097.25</v>
      </c>
      <c r="T658" s="10">
        <f t="shared" si="43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10">
        <f t="shared" si="42"/>
        <v>43096.25</v>
      </c>
      <c r="T659" s="10">
        <f t="shared" si="43"/>
        <v>43112.25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10">
        <f t="shared" si="42"/>
        <v>42246.208333333328</v>
      </c>
      <c r="T660" s="10">
        <f t="shared" si="43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10">
        <f t="shared" si="42"/>
        <v>40570.25</v>
      </c>
      <c r="T661" s="10">
        <f t="shared" si="43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10">
        <f t="shared" si="42"/>
        <v>42237.208333333328</v>
      </c>
      <c r="T662" s="10">
        <f t="shared" si="43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10">
        <f t="shared" si="42"/>
        <v>40996.208333333336</v>
      </c>
      <c r="T663" s="10">
        <f t="shared" si="43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10">
        <f t="shared" si="42"/>
        <v>43443.25</v>
      </c>
      <c r="T664" s="10">
        <f t="shared" si="43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10">
        <f t="shared" si="42"/>
        <v>40458.208333333336</v>
      </c>
      <c r="T665" s="10">
        <f t="shared" si="43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10">
        <f t="shared" si="42"/>
        <v>40959.25</v>
      </c>
      <c r="T666" s="10">
        <f t="shared" si="43"/>
        <v>40969.25</v>
      </c>
    </row>
    <row r="667" spans="1:20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10">
        <f t="shared" si="42"/>
        <v>40733.208333333336</v>
      </c>
      <c r="T667" s="10">
        <f t="shared" si="43"/>
        <v>40747.208333333336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10">
        <f t="shared" si="42"/>
        <v>41516.208333333336</v>
      </c>
      <c r="T668" s="10">
        <f t="shared" si="43"/>
        <v>41522.208333333336</v>
      </c>
    </row>
    <row r="669" spans="1:20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10">
        <f t="shared" si="42"/>
        <v>41892.208333333336</v>
      </c>
      <c r="T669" s="10">
        <f t="shared" si="43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10">
        <f t="shared" si="42"/>
        <v>41122.208333333336</v>
      </c>
      <c r="T670" s="10">
        <f t="shared" si="43"/>
        <v>41134.208333333336</v>
      </c>
    </row>
    <row r="671" spans="1:20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10">
        <f t="shared" si="42"/>
        <v>42912.208333333328</v>
      </c>
      <c r="T671" s="10">
        <f t="shared" si="43"/>
        <v>42921.208333333328</v>
      </c>
    </row>
    <row r="672" spans="1:20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10">
        <f t="shared" si="42"/>
        <v>42425.25</v>
      </c>
      <c r="T672" s="10">
        <f t="shared" si="43"/>
        <v>42437.25</v>
      </c>
    </row>
    <row r="673" spans="1:20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10">
        <f t="shared" si="42"/>
        <v>40390.208333333336</v>
      </c>
      <c r="T673" s="10">
        <f t="shared" si="43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10">
        <f t="shared" si="42"/>
        <v>43180.208333333328</v>
      </c>
      <c r="T674" s="10">
        <f t="shared" si="43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10">
        <f t="shared" si="42"/>
        <v>42475.208333333328</v>
      </c>
      <c r="T675" s="10">
        <f t="shared" si="43"/>
        <v>42496.208333333328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10">
        <f t="shared" si="42"/>
        <v>40774.208333333336</v>
      </c>
      <c r="T676" s="10">
        <f t="shared" si="43"/>
        <v>40821.208333333336</v>
      </c>
    </row>
    <row r="677" spans="1:20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10">
        <f t="shared" si="42"/>
        <v>43719.208333333328</v>
      </c>
      <c r="T677" s="10">
        <f t="shared" si="43"/>
        <v>43726.208333333328</v>
      </c>
    </row>
    <row r="678" spans="1:20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10">
        <f t="shared" si="42"/>
        <v>41178.208333333336</v>
      </c>
      <c r="T678" s="10">
        <f t="shared" si="43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10">
        <f t="shared" si="42"/>
        <v>42561.208333333328</v>
      </c>
      <c r="T679" s="10">
        <f t="shared" si="43"/>
        <v>42611.208333333328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10">
        <f t="shared" si="42"/>
        <v>43484.25</v>
      </c>
      <c r="T680" s="10">
        <f t="shared" si="43"/>
        <v>43486.25</v>
      </c>
    </row>
    <row r="681" spans="1:20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10">
        <f t="shared" si="42"/>
        <v>43756.208333333328</v>
      </c>
      <c r="T681" s="10">
        <f t="shared" si="43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10">
        <f t="shared" si="42"/>
        <v>43813.25</v>
      </c>
      <c r="T682" s="10">
        <f t="shared" si="43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10">
        <f t="shared" si="42"/>
        <v>40898.25</v>
      </c>
      <c r="T683" s="10">
        <f t="shared" si="43"/>
        <v>40904.25</v>
      </c>
    </row>
    <row r="684" spans="1:20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10">
        <f t="shared" si="42"/>
        <v>41619.25</v>
      </c>
      <c r="T684" s="10">
        <f t="shared" si="43"/>
        <v>41628.25</v>
      </c>
    </row>
    <row r="685" spans="1:20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10">
        <f t="shared" si="42"/>
        <v>43359.208333333328</v>
      </c>
      <c r="T685" s="10">
        <f t="shared" si="43"/>
        <v>43361.208333333328</v>
      </c>
    </row>
    <row r="686" spans="1:20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10">
        <f t="shared" si="42"/>
        <v>40358.208333333336</v>
      </c>
      <c r="T686" s="10">
        <f t="shared" si="43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10">
        <f t="shared" si="42"/>
        <v>42239.208333333328</v>
      </c>
      <c r="T687" s="10">
        <f t="shared" si="43"/>
        <v>42263.208333333328</v>
      </c>
    </row>
    <row r="688" spans="1:20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10">
        <f t="shared" si="42"/>
        <v>43186.208333333328</v>
      </c>
      <c r="T688" s="10">
        <f t="shared" si="43"/>
        <v>43197.208333333328</v>
      </c>
    </row>
    <row r="689" spans="1:20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10">
        <f t="shared" si="42"/>
        <v>42806.25</v>
      </c>
      <c r="T689" s="10">
        <f t="shared" si="43"/>
        <v>42809.208333333328</v>
      </c>
    </row>
    <row r="690" spans="1:20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10">
        <f t="shared" si="42"/>
        <v>43475.25</v>
      </c>
      <c r="T690" s="10">
        <f t="shared" si="43"/>
        <v>43491.25</v>
      </c>
    </row>
    <row r="691" spans="1:20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10">
        <f t="shared" si="42"/>
        <v>41576.208333333336</v>
      </c>
      <c r="T691" s="10">
        <f t="shared" si="43"/>
        <v>41588.25</v>
      </c>
    </row>
    <row r="692" spans="1:20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10">
        <f t="shared" si="42"/>
        <v>40874.25</v>
      </c>
      <c r="T692" s="10">
        <f t="shared" si="43"/>
        <v>40880.25</v>
      </c>
    </row>
    <row r="693" spans="1:20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10">
        <f t="shared" si="42"/>
        <v>41185.208333333336</v>
      </c>
      <c r="T693" s="10">
        <f t="shared" si="43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10">
        <f t="shared" si="42"/>
        <v>43655.208333333328</v>
      </c>
      <c r="T694" s="10">
        <f t="shared" si="43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10">
        <f t="shared" si="42"/>
        <v>43025.208333333328</v>
      </c>
      <c r="T695" s="10">
        <f t="shared" si="43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10">
        <f t="shared" si="42"/>
        <v>43066.25</v>
      </c>
      <c r="T696" s="10">
        <f t="shared" si="43"/>
        <v>43103.25</v>
      </c>
    </row>
    <row r="697" spans="1:20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10">
        <f t="shared" si="42"/>
        <v>42322.25</v>
      </c>
      <c r="T697" s="10">
        <f t="shared" si="43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10">
        <f t="shared" si="42"/>
        <v>42114.208333333328</v>
      </c>
      <c r="T698" s="10">
        <f t="shared" si="43"/>
        <v>42115.208333333328</v>
      </c>
    </row>
    <row r="699" spans="1:20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10">
        <f t="shared" si="42"/>
        <v>43190.208333333328</v>
      </c>
      <c r="T699" s="10">
        <f t="shared" si="43"/>
        <v>43192.208333333328</v>
      </c>
    </row>
    <row r="700" spans="1:20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10">
        <f t="shared" si="42"/>
        <v>40871.25</v>
      </c>
      <c r="T700" s="10">
        <f t="shared" si="43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10">
        <f t="shared" si="42"/>
        <v>43641.208333333328</v>
      </c>
      <c r="T701" s="10">
        <f t="shared" si="43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10">
        <f t="shared" si="42"/>
        <v>40203.25</v>
      </c>
      <c r="T702" s="10">
        <f t="shared" si="43"/>
        <v>40218.25</v>
      </c>
    </row>
    <row r="703" spans="1:20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10">
        <f t="shared" si="42"/>
        <v>40629.208333333336</v>
      </c>
      <c r="T703" s="10">
        <f t="shared" si="43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10">
        <f t="shared" si="42"/>
        <v>41477.208333333336</v>
      </c>
      <c r="T704" s="10">
        <f t="shared" si="43"/>
        <v>41482.208333333336</v>
      </c>
    </row>
    <row r="705" spans="1:20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10">
        <f t="shared" si="42"/>
        <v>41020.208333333336</v>
      </c>
      <c r="T705" s="10">
        <f t="shared" si="43"/>
        <v>41037.208333333336</v>
      </c>
    </row>
    <row r="706" spans="1:20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10">
        <f t="shared" si="42"/>
        <v>42555.208333333328</v>
      </c>
      <c r="T706" s="10">
        <f t="shared" si="43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E707/D707*100</f>
        <v>99.026517383618156</v>
      </c>
      <c r="G707" t="s">
        <v>14</v>
      </c>
      <c r="H707">
        <v>2025</v>
      </c>
      <c r="I707" s="5">
        <f t="shared" ref="I707:I770" si="45">AVERAGE(E707/H707)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10">
        <f t="shared" ref="S707:S770" si="46">(((L707/60)/60)/24)+DATE(1970,1,1)</f>
        <v>41619.25</v>
      </c>
      <c r="T707" s="10">
        <f t="shared" ref="T707:T770" si="47">(((M707/60)/60)/24)+DATE(1970,1,1)</f>
        <v>41623.25</v>
      </c>
    </row>
    <row r="708" spans="1:20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10">
        <f t="shared" si="46"/>
        <v>43471.25</v>
      </c>
      <c r="T708" s="10">
        <f t="shared" si="47"/>
        <v>43479.25</v>
      </c>
    </row>
    <row r="709" spans="1:20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10">
        <f t="shared" si="46"/>
        <v>43442.25</v>
      </c>
      <c r="T709" s="10">
        <f t="shared" si="47"/>
        <v>43478.25</v>
      </c>
    </row>
    <row r="710" spans="1:20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10">
        <f t="shared" si="46"/>
        <v>42877.208333333328</v>
      </c>
      <c r="T710" s="10">
        <f t="shared" si="47"/>
        <v>42887.208333333328</v>
      </c>
    </row>
    <row r="711" spans="1:20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10">
        <f t="shared" si="46"/>
        <v>41018.208333333336</v>
      </c>
      <c r="T711" s="10">
        <f t="shared" si="47"/>
        <v>41025.208333333336</v>
      </c>
    </row>
    <row r="712" spans="1:20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10">
        <f t="shared" si="46"/>
        <v>43295.208333333328</v>
      </c>
      <c r="T712" s="10">
        <f t="shared" si="47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10">
        <f t="shared" si="46"/>
        <v>42393.25</v>
      </c>
      <c r="T713" s="10">
        <f t="shared" si="47"/>
        <v>42395.25</v>
      </c>
    </row>
    <row r="714" spans="1:20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10">
        <f t="shared" si="46"/>
        <v>42559.208333333328</v>
      </c>
      <c r="T714" s="10">
        <f t="shared" si="47"/>
        <v>42600.208333333328</v>
      </c>
    </row>
    <row r="715" spans="1:20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10">
        <f t="shared" si="46"/>
        <v>42604.208333333328</v>
      </c>
      <c r="T715" s="10">
        <f t="shared" si="47"/>
        <v>42616.208333333328</v>
      </c>
    </row>
    <row r="716" spans="1:20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10">
        <f t="shared" si="46"/>
        <v>41870.208333333336</v>
      </c>
      <c r="T716" s="10">
        <f t="shared" si="47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10">
        <f t="shared" si="46"/>
        <v>40397.208333333336</v>
      </c>
      <c r="T717" s="10">
        <f t="shared" si="47"/>
        <v>40402.208333333336</v>
      </c>
    </row>
    <row r="718" spans="1:20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10">
        <f t="shared" si="46"/>
        <v>41465.208333333336</v>
      </c>
      <c r="T718" s="10">
        <f t="shared" si="47"/>
        <v>41493.208333333336</v>
      </c>
    </row>
    <row r="719" spans="1:20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10">
        <f t="shared" si="46"/>
        <v>40777.208333333336</v>
      </c>
      <c r="T719" s="10">
        <f t="shared" si="47"/>
        <v>40798.208333333336</v>
      </c>
    </row>
    <row r="720" spans="1:20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10">
        <f t="shared" si="46"/>
        <v>41442.208333333336</v>
      </c>
      <c r="T720" s="10">
        <f t="shared" si="47"/>
        <v>41468.208333333336</v>
      </c>
    </row>
    <row r="721" spans="1:20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10">
        <f t="shared" si="46"/>
        <v>41058.208333333336</v>
      </c>
      <c r="T721" s="10">
        <f t="shared" si="47"/>
        <v>41069.208333333336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10">
        <f t="shared" si="46"/>
        <v>43152.25</v>
      </c>
      <c r="T722" s="10">
        <f t="shared" si="47"/>
        <v>43166.25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10">
        <f t="shared" si="46"/>
        <v>43194.208333333328</v>
      </c>
      <c r="T723" s="10">
        <f t="shared" si="47"/>
        <v>43200.208333333328</v>
      </c>
    </row>
    <row r="724" spans="1:20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10">
        <f t="shared" si="46"/>
        <v>43045.25</v>
      </c>
      <c r="T724" s="10">
        <f t="shared" si="47"/>
        <v>43072.25</v>
      </c>
    </row>
    <row r="725" spans="1:20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10">
        <f t="shared" si="46"/>
        <v>42431.25</v>
      </c>
      <c r="T725" s="10">
        <f t="shared" si="47"/>
        <v>42452.208333333328</v>
      </c>
    </row>
    <row r="726" spans="1:20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10">
        <f t="shared" si="46"/>
        <v>41934.208333333336</v>
      </c>
      <c r="T726" s="10">
        <f t="shared" si="47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10">
        <f t="shared" si="46"/>
        <v>41958.25</v>
      </c>
      <c r="T727" s="10">
        <f t="shared" si="47"/>
        <v>41960.25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10">
        <f t="shared" si="46"/>
        <v>40476.208333333336</v>
      </c>
      <c r="T728" s="10">
        <f t="shared" si="47"/>
        <v>40482.208333333336</v>
      </c>
    </row>
    <row r="729" spans="1:20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10">
        <f t="shared" si="46"/>
        <v>43485.25</v>
      </c>
      <c r="T729" s="10">
        <f t="shared" si="47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10">
        <f t="shared" si="46"/>
        <v>42515.208333333328</v>
      </c>
      <c r="T730" s="10">
        <f t="shared" si="47"/>
        <v>42526.208333333328</v>
      </c>
    </row>
    <row r="731" spans="1:20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10">
        <f t="shared" si="46"/>
        <v>41309.25</v>
      </c>
      <c r="T731" s="10">
        <f t="shared" si="47"/>
        <v>41311.25</v>
      </c>
    </row>
    <row r="732" spans="1:20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10">
        <f t="shared" si="46"/>
        <v>42147.208333333328</v>
      </c>
      <c r="T732" s="10">
        <f t="shared" si="47"/>
        <v>42153.208333333328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10">
        <f t="shared" si="46"/>
        <v>42939.208333333328</v>
      </c>
      <c r="T733" s="10">
        <f t="shared" si="47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10">
        <f t="shared" si="46"/>
        <v>42816.208333333328</v>
      </c>
      <c r="T734" s="10">
        <f t="shared" si="47"/>
        <v>42839.208333333328</v>
      </c>
    </row>
    <row r="735" spans="1:20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10">
        <f t="shared" si="46"/>
        <v>41844.208333333336</v>
      </c>
      <c r="T735" s="10">
        <f t="shared" si="47"/>
        <v>41857.208333333336</v>
      </c>
    </row>
    <row r="736" spans="1:20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10">
        <f t="shared" si="46"/>
        <v>42763.25</v>
      </c>
      <c r="T736" s="10">
        <f t="shared" si="47"/>
        <v>42775.25</v>
      </c>
    </row>
    <row r="737" spans="1:20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10">
        <f t="shared" si="46"/>
        <v>42459.208333333328</v>
      </c>
      <c r="T737" s="10">
        <f t="shared" si="47"/>
        <v>42466.208333333328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10">
        <f t="shared" si="46"/>
        <v>42055.25</v>
      </c>
      <c r="T738" s="10">
        <f t="shared" si="47"/>
        <v>42059.25</v>
      </c>
    </row>
    <row r="739" spans="1:20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10">
        <f t="shared" si="46"/>
        <v>42685.25</v>
      </c>
      <c r="T739" s="10">
        <f t="shared" si="47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10">
        <f t="shared" si="46"/>
        <v>41959.25</v>
      </c>
      <c r="T740" s="10">
        <f t="shared" si="47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10">
        <f t="shared" si="46"/>
        <v>41089.208333333336</v>
      </c>
      <c r="T741" s="10">
        <f t="shared" si="47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10">
        <f t="shared" si="46"/>
        <v>42769.25</v>
      </c>
      <c r="T742" s="10">
        <f t="shared" si="47"/>
        <v>42772.25</v>
      </c>
    </row>
    <row r="743" spans="1:20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10">
        <f t="shared" si="46"/>
        <v>40321.208333333336</v>
      </c>
      <c r="T743" s="10">
        <f t="shared" si="47"/>
        <v>40322.208333333336</v>
      </c>
    </row>
    <row r="744" spans="1:20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10">
        <f t="shared" si="46"/>
        <v>40197.25</v>
      </c>
      <c r="T744" s="10">
        <f t="shared" si="47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10">
        <f t="shared" si="46"/>
        <v>42298.208333333328</v>
      </c>
      <c r="T745" s="10">
        <f t="shared" si="47"/>
        <v>42304.208333333328</v>
      </c>
    </row>
    <row r="746" spans="1:20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10">
        <f t="shared" si="46"/>
        <v>43322.208333333328</v>
      </c>
      <c r="T746" s="10">
        <f t="shared" si="47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10">
        <f t="shared" si="46"/>
        <v>40328.208333333336</v>
      </c>
      <c r="T747" s="10">
        <f t="shared" si="47"/>
        <v>40355.208333333336</v>
      </c>
    </row>
    <row r="748" spans="1:20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10">
        <f t="shared" si="46"/>
        <v>40825.208333333336</v>
      </c>
      <c r="T748" s="10">
        <f t="shared" si="47"/>
        <v>40830.208333333336</v>
      </c>
    </row>
    <row r="749" spans="1:20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10">
        <f t="shared" si="46"/>
        <v>40423.208333333336</v>
      </c>
      <c r="T749" s="10">
        <f t="shared" si="47"/>
        <v>40434.208333333336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10">
        <f t="shared" si="46"/>
        <v>40238.25</v>
      </c>
      <c r="T750" s="10">
        <f t="shared" si="47"/>
        <v>40263.208333333336</v>
      </c>
    </row>
    <row r="751" spans="1:20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10">
        <f t="shared" si="46"/>
        <v>41920.208333333336</v>
      </c>
      <c r="T751" s="10">
        <f t="shared" si="47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10">
        <f t="shared" si="46"/>
        <v>40360.208333333336</v>
      </c>
      <c r="T752" s="10">
        <f t="shared" si="47"/>
        <v>40385.208333333336</v>
      </c>
    </row>
    <row r="753" spans="1:20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10">
        <f t="shared" si="46"/>
        <v>42446.208333333328</v>
      </c>
      <c r="T753" s="10">
        <f t="shared" si="47"/>
        <v>42461.208333333328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10">
        <f t="shared" si="46"/>
        <v>40395.208333333336</v>
      </c>
      <c r="T754" s="10">
        <f t="shared" si="47"/>
        <v>40413.208333333336</v>
      </c>
    </row>
    <row r="755" spans="1:20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10">
        <f t="shared" si="46"/>
        <v>40321.208333333336</v>
      </c>
      <c r="T755" s="10">
        <f t="shared" si="47"/>
        <v>40336.208333333336</v>
      </c>
    </row>
    <row r="756" spans="1:20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10">
        <f t="shared" si="46"/>
        <v>41210.208333333336</v>
      </c>
      <c r="T756" s="10">
        <f t="shared" si="47"/>
        <v>41263.25</v>
      </c>
    </row>
    <row r="757" spans="1:20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10">
        <f t="shared" si="46"/>
        <v>43096.25</v>
      </c>
      <c r="T757" s="10">
        <f t="shared" si="47"/>
        <v>43108.25</v>
      </c>
    </row>
    <row r="758" spans="1:20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10">
        <f t="shared" si="46"/>
        <v>42024.25</v>
      </c>
      <c r="T758" s="10">
        <f t="shared" si="47"/>
        <v>42030.25</v>
      </c>
    </row>
    <row r="759" spans="1:20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10">
        <f t="shared" si="46"/>
        <v>40675.208333333336</v>
      </c>
      <c r="T759" s="10">
        <f t="shared" si="47"/>
        <v>40679.208333333336</v>
      </c>
    </row>
    <row r="760" spans="1:20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10">
        <f t="shared" si="46"/>
        <v>41936.208333333336</v>
      </c>
      <c r="T760" s="10">
        <f t="shared" si="47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10">
        <f t="shared" si="46"/>
        <v>43136.25</v>
      </c>
      <c r="T761" s="10">
        <f t="shared" si="47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10">
        <f t="shared" si="46"/>
        <v>43678.208333333328</v>
      </c>
      <c r="T762" s="10">
        <f t="shared" si="47"/>
        <v>43707.208333333328</v>
      </c>
    </row>
    <row r="763" spans="1:20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10">
        <f t="shared" si="46"/>
        <v>42938.208333333328</v>
      </c>
      <c r="T763" s="10">
        <f t="shared" si="47"/>
        <v>42943.208333333328</v>
      </c>
    </row>
    <row r="764" spans="1:20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10">
        <f t="shared" si="46"/>
        <v>41241.25</v>
      </c>
      <c r="T764" s="10">
        <f t="shared" si="47"/>
        <v>41252.25</v>
      </c>
    </row>
    <row r="765" spans="1:20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10">
        <f t="shared" si="46"/>
        <v>41037.208333333336</v>
      </c>
      <c r="T765" s="10">
        <f t="shared" si="47"/>
        <v>41072.208333333336</v>
      </c>
    </row>
    <row r="766" spans="1:20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10">
        <f t="shared" si="46"/>
        <v>40676.208333333336</v>
      </c>
      <c r="T766" s="10">
        <f t="shared" si="47"/>
        <v>40684.208333333336</v>
      </c>
    </row>
    <row r="767" spans="1:20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10">
        <f t="shared" si="46"/>
        <v>42840.208333333328</v>
      </c>
      <c r="T767" s="10">
        <f t="shared" si="47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10">
        <f t="shared" si="46"/>
        <v>43362.208333333328</v>
      </c>
      <c r="T768" s="10">
        <f t="shared" si="47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10">
        <f t="shared" si="46"/>
        <v>42283.208333333328</v>
      </c>
      <c r="T769" s="10">
        <f t="shared" si="47"/>
        <v>42328.25</v>
      </c>
    </row>
    <row r="770" spans="1:20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10">
        <f t="shared" si="46"/>
        <v>41619.25</v>
      </c>
      <c r="T770" s="10">
        <f t="shared" si="47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E771/D771*100</f>
        <v>86.867834394904463</v>
      </c>
      <c r="G771" t="s">
        <v>14</v>
      </c>
      <c r="H771">
        <v>3410</v>
      </c>
      <c r="I771" s="5">
        <f t="shared" ref="I771:I834" si="49">AVERAGE(E771/H771)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10">
        <f t="shared" ref="S771:S834" si="50">(((L771/60)/60)/24)+DATE(1970,1,1)</f>
        <v>41501.208333333336</v>
      </c>
      <c r="T771" s="10">
        <f t="shared" ref="T771:T834" si="51">(((M771/60)/60)/24)+DATE(1970,1,1)</f>
        <v>41527.208333333336</v>
      </c>
    </row>
    <row r="772" spans="1:20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10">
        <f t="shared" si="50"/>
        <v>41743.208333333336</v>
      </c>
      <c r="T772" s="10">
        <f t="shared" si="51"/>
        <v>41750.208333333336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10">
        <f t="shared" si="50"/>
        <v>43491.25</v>
      </c>
      <c r="T773" s="10">
        <f t="shared" si="51"/>
        <v>43518.25</v>
      </c>
    </row>
    <row r="774" spans="1:20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10">
        <f t="shared" si="50"/>
        <v>43505.25</v>
      </c>
      <c r="T774" s="10">
        <f t="shared" si="51"/>
        <v>43509.25</v>
      </c>
    </row>
    <row r="775" spans="1:20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10">
        <f t="shared" si="50"/>
        <v>42838.208333333328</v>
      </c>
      <c r="T775" s="10">
        <f t="shared" si="51"/>
        <v>42848.208333333328</v>
      </c>
    </row>
    <row r="776" spans="1:20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10">
        <f t="shared" si="50"/>
        <v>42513.208333333328</v>
      </c>
      <c r="T776" s="10">
        <f t="shared" si="51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10">
        <f t="shared" si="50"/>
        <v>41949.25</v>
      </c>
      <c r="T777" s="10">
        <f t="shared" si="51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10">
        <f t="shared" si="50"/>
        <v>43650.208333333328</v>
      </c>
      <c r="T778" s="10">
        <f t="shared" si="51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10">
        <f t="shared" si="50"/>
        <v>40809.208333333336</v>
      </c>
      <c r="T779" s="10">
        <f t="shared" si="51"/>
        <v>40838.208333333336</v>
      </c>
    </row>
    <row r="780" spans="1:20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10">
        <f t="shared" si="50"/>
        <v>40768.208333333336</v>
      </c>
      <c r="T780" s="10">
        <f t="shared" si="51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10">
        <f t="shared" si="50"/>
        <v>42230.208333333328</v>
      </c>
      <c r="T781" s="10">
        <f t="shared" si="51"/>
        <v>42239.208333333328</v>
      </c>
    </row>
    <row r="782" spans="1:20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10">
        <f t="shared" si="50"/>
        <v>42573.208333333328</v>
      </c>
      <c r="T782" s="10">
        <f t="shared" si="51"/>
        <v>42592.208333333328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10">
        <f t="shared" si="50"/>
        <v>40482.208333333336</v>
      </c>
      <c r="T783" s="10">
        <f t="shared" si="51"/>
        <v>40533.25</v>
      </c>
    </row>
    <row r="784" spans="1:20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10">
        <f t="shared" si="50"/>
        <v>40603.25</v>
      </c>
      <c r="T784" s="10">
        <f t="shared" si="51"/>
        <v>40631.208333333336</v>
      </c>
    </row>
    <row r="785" spans="1:20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10">
        <f t="shared" si="50"/>
        <v>41625.25</v>
      </c>
      <c r="T785" s="10">
        <f t="shared" si="51"/>
        <v>41632.25</v>
      </c>
    </row>
    <row r="786" spans="1:20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10">
        <f t="shared" si="50"/>
        <v>42435.25</v>
      </c>
      <c r="T786" s="10">
        <f t="shared" si="51"/>
        <v>42446.208333333328</v>
      </c>
    </row>
    <row r="787" spans="1:20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10">
        <f t="shared" si="50"/>
        <v>43582.208333333328</v>
      </c>
      <c r="T787" s="10">
        <f t="shared" si="51"/>
        <v>43616.208333333328</v>
      </c>
    </row>
    <row r="788" spans="1:20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10">
        <f t="shared" si="50"/>
        <v>43186.208333333328</v>
      </c>
      <c r="T788" s="10">
        <f t="shared" si="51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10">
        <f t="shared" si="50"/>
        <v>40684.208333333336</v>
      </c>
      <c r="T789" s="10">
        <f t="shared" si="51"/>
        <v>40693.208333333336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10">
        <f t="shared" si="50"/>
        <v>41202.208333333336</v>
      </c>
      <c r="T790" s="10">
        <f t="shared" si="51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10">
        <f t="shared" si="50"/>
        <v>41786.208333333336</v>
      </c>
      <c r="T791" s="10">
        <f t="shared" si="51"/>
        <v>41823.208333333336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10">
        <f t="shared" si="50"/>
        <v>40223.25</v>
      </c>
      <c r="T792" s="10">
        <f t="shared" si="51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10">
        <f t="shared" si="50"/>
        <v>42715.25</v>
      </c>
      <c r="T793" s="10">
        <f t="shared" si="51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10">
        <f t="shared" si="50"/>
        <v>41451.208333333336</v>
      </c>
      <c r="T794" s="10">
        <f t="shared" si="51"/>
        <v>41479.208333333336</v>
      </c>
    </row>
    <row r="795" spans="1:20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10">
        <f t="shared" si="50"/>
        <v>41450.208333333336</v>
      </c>
      <c r="T795" s="10">
        <f t="shared" si="51"/>
        <v>41454.208333333336</v>
      </c>
    </row>
    <row r="796" spans="1:20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10">
        <f t="shared" si="50"/>
        <v>43091.25</v>
      </c>
      <c r="T796" s="10">
        <f t="shared" si="51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10">
        <f t="shared" si="50"/>
        <v>42675.208333333328</v>
      </c>
      <c r="T797" s="10">
        <f t="shared" si="51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10">
        <f t="shared" si="50"/>
        <v>41859.208333333336</v>
      </c>
      <c r="T798" s="10">
        <f t="shared" si="51"/>
        <v>41866.208333333336</v>
      </c>
    </row>
    <row r="799" spans="1:20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10">
        <f t="shared" si="50"/>
        <v>43464.25</v>
      </c>
      <c r="T799" s="10">
        <f t="shared" si="51"/>
        <v>43487.25</v>
      </c>
    </row>
    <row r="800" spans="1:20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10">
        <f t="shared" si="50"/>
        <v>41060.208333333336</v>
      </c>
      <c r="T800" s="10">
        <f t="shared" si="51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10">
        <f t="shared" si="50"/>
        <v>42399.25</v>
      </c>
      <c r="T801" s="10">
        <f t="shared" si="51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10">
        <f t="shared" si="50"/>
        <v>42167.208333333328</v>
      </c>
      <c r="T802" s="10">
        <f t="shared" si="51"/>
        <v>42171.208333333328</v>
      </c>
    </row>
    <row r="803" spans="1:20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10">
        <f t="shared" si="50"/>
        <v>43830.25</v>
      </c>
      <c r="T803" s="10">
        <f t="shared" si="51"/>
        <v>43852.25</v>
      </c>
    </row>
    <row r="804" spans="1:20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10">
        <f t="shared" si="50"/>
        <v>43650.208333333328</v>
      </c>
      <c r="T804" s="10">
        <f t="shared" si="51"/>
        <v>43652.208333333328</v>
      </c>
    </row>
    <row r="805" spans="1:20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10">
        <f t="shared" si="50"/>
        <v>43492.25</v>
      </c>
      <c r="T805" s="10">
        <f t="shared" si="51"/>
        <v>43526.25</v>
      </c>
    </row>
    <row r="806" spans="1:20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10">
        <f t="shared" si="50"/>
        <v>43102.25</v>
      </c>
      <c r="T806" s="10">
        <f t="shared" si="51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10">
        <f t="shared" si="50"/>
        <v>41958.25</v>
      </c>
      <c r="T807" s="10">
        <f t="shared" si="51"/>
        <v>42009.25</v>
      </c>
    </row>
    <row r="808" spans="1:20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10">
        <f t="shared" si="50"/>
        <v>40973.25</v>
      </c>
      <c r="T808" s="10">
        <f t="shared" si="51"/>
        <v>40997.208333333336</v>
      </c>
    </row>
    <row r="809" spans="1:20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10">
        <f t="shared" si="50"/>
        <v>43753.208333333328</v>
      </c>
      <c r="T809" s="10">
        <f t="shared" si="51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10">
        <f t="shared" si="50"/>
        <v>42507.208333333328</v>
      </c>
      <c r="T810" s="10">
        <f t="shared" si="51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10">
        <f t="shared" si="50"/>
        <v>41135.208333333336</v>
      </c>
      <c r="T811" s="10">
        <f t="shared" si="51"/>
        <v>41136.208333333336</v>
      </c>
    </row>
    <row r="812" spans="1:20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10">
        <f t="shared" si="50"/>
        <v>43067.25</v>
      </c>
      <c r="T812" s="10">
        <f t="shared" si="51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10">
        <f t="shared" si="50"/>
        <v>42378.25</v>
      </c>
      <c r="T813" s="10">
        <f t="shared" si="51"/>
        <v>42380.25</v>
      </c>
    </row>
    <row r="814" spans="1:20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10">
        <f t="shared" si="50"/>
        <v>43206.208333333328</v>
      </c>
      <c r="T814" s="10">
        <f t="shared" si="51"/>
        <v>43211.208333333328</v>
      </c>
    </row>
    <row r="815" spans="1:20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10">
        <f t="shared" si="50"/>
        <v>41148.208333333336</v>
      </c>
      <c r="T815" s="10">
        <f t="shared" si="51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10">
        <f t="shared" si="50"/>
        <v>42517.208333333328</v>
      </c>
      <c r="T816" s="10">
        <f t="shared" si="51"/>
        <v>42519.208333333328</v>
      </c>
    </row>
    <row r="817" spans="1:20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10">
        <f t="shared" si="50"/>
        <v>43068.25</v>
      </c>
      <c r="T817" s="10">
        <f t="shared" si="51"/>
        <v>43094.25</v>
      </c>
    </row>
    <row r="818" spans="1:20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10">
        <f t="shared" si="50"/>
        <v>41680.25</v>
      </c>
      <c r="T818" s="10">
        <f t="shared" si="51"/>
        <v>41682.25</v>
      </c>
    </row>
    <row r="819" spans="1:20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10">
        <f t="shared" si="50"/>
        <v>43589.208333333328</v>
      </c>
      <c r="T819" s="10">
        <f t="shared" si="51"/>
        <v>43617.208333333328</v>
      </c>
    </row>
    <row r="820" spans="1:20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10">
        <f t="shared" si="50"/>
        <v>43486.25</v>
      </c>
      <c r="T820" s="10">
        <f t="shared" si="51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10">
        <f t="shared" si="50"/>
        <v>41237.25</v>
      </c>
      <c r="T821" s="10">
        <f t="shared" si="51"/>
        <v>41252.25</v>
      </c>
    </row>
    <row r="822" spans="1:20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10">
        <f t="shared" si="50"/>
        <v>43310.208333333328</v>
      </c>
      <c r="T822" s="10">
        <f t="shared" si="51"/>
        <v>43323.208333333328</v>
      </c>
    </row>
    <row r="823" spans="1:20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10">
        <f t="shared" si="50"/>
        <v>42794.25</v>
      </c>
      <c r="T823" s="10">
        <f t="shared" si="51"/>
        <v>42807.208333333328</v>
      </c>
    </row>
    <row r="824" spans="1:20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10">
        <f t="shared" si="50"/>
        <v>41698.25</v>
      </c>
      <c r="T824" s="10">
        <f t="shared" si="51"/>
        <v>41715.208333333336</v>
      </c>
    </row>
    <row r="825" spans="1:20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10">
        <f t="shared" si="50"/>
        <v>41892.208333333336</v>
      </c>
      <c r="T825" s="10">
        <f t="shared" si="51"/>
        <v>41917.208333333336</v>
      </c>
    </row>
    <row r="826" spans="1:20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10">
        <f t="shared" si="50"/>
        <v>40348.208333333336</v>
      </c>
      <c r="T826" s="10">
        <f t="shared" si="51"/>
        <v>40380.208333333336</v>
      </c>
    </row>
    <row r="827" spans="1:20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10">
        <f t="shared" si="50"/>
        <v>42941.208333333328</v>
      </c>
      <c r="T827" s="10">
        <f t="shared" si="51"/>
        <v>42953.208333333328</v>
      </c>
    </row>
    <row r="828" spans="1:20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10">
        <f t="shared" si="50"/>
        <v>40525.25</v>
      </c>
      <c r="T828" s="10">
        <f t="shared" si="51"/>
        <v>40553.25</v>
      </c>
    </row>
    <row r="829" spans="1:20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10">
        <f t="shared" si="50"/>
        <v>40666.208333333336</v>
      </c>
      <c r="T829" s="10">
        <f t="shared" si="51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10">
        <f t="shared" si="50"/>
        <v>43340.208333333328</v>
      </c>
      <c r="T830" s="10">
        <f t="shared" si="51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10">
        <f t="shared" si="50"/>
        <v>42164.208333333328</v>
      </c>
      <c r="T831" s="10">
        <f t="shared" si="51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10">
        <f t="shared" si="50"/>
        <v>43103.25</v>
      </c>
      <c r="T832" s="10">
        <f t="shared" si="51"/>
        <v>43162.25</v>
      </c>
    </row>
    <row r="833" spans="1:20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10">
        <f t="shared" si="50"/>
        <v>40994.208333333336</v>
      </c>
      <c r="T833" s="10">
        <f t="shared" si="51"/>
        <v>41028.208333333336</v>
      </c>
    </row>
    <row r="834" spans="1:20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10">
        <f t="shared" si="50"/>
        <v>42299.208333333328</v>
      </c>
      <c r="T834" s="10">
        <f t="shared" si="51"/>
        <v>42333.25</v>
      </c>
    </row>
    <row r="835" spans="1:20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E835/D835*100</f>
        <v>157.69117647058823</v>
      </c>
      <c r="G835" t="s">
        <v>20</v>
      </c>
      <c r="H835">
        <v>165</v>
      </c>
      <c r="I835" s="5">
        <f t="shared" ref="I835:I898" si="53">AVERAGE(E835/H835)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10">
        <f t="shared" ref="S835:S898" si="54">(((L835/60)/60)/24)+DATE(1970,1,1)</f>
        <v>40588.25</v>
      </c>
      <c r="T835" s="10">
        <f t="shared" ref="T835:T898" si="55">(((M835/60)/60)/24)+DATE(1970,1,1)</f>
        <v>40599.25</v>
      </c>
    </row>
    <row r="836" spans="1:20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10">
        <f t="shared" si="54"/>
        <v>41448.208333333336</v>
      </c>
      <c r="T836" s="10">
        <f t="shared" si="55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10">
        <f t="shared" si="54"/>
        <v>42063.25</v>
      </c>
      <c r="T837" s="10">
        <f t="shared" si="55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10">
        <f t="shared" si="54"/>
        <v>40214.25</v>
      </c>
      <c r="T838" s="10">
        <f t="shared" si="55"/>
        <v>40225.25</v>
      </c>
    </row>
    <row r="839" spans="1:20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10">
        <f t="shared" si="54"/>
        <v>40629.208333333336</v>
      </c>
      <c r="T839" s="10">
        <f t="shared" si="55"/>
        <v>40683.208333333336</v>
      </c>
    </row>
    <row r="840" spans="1:20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10">
        <f t="shared" si="54"/>
        <v>43370.208333333328</v>
      </c>
      <c r="T840" s="10">
        <f t="shared" si="55"/>
        <v>43379.208333333328</v>
      </c>
    </row>
    <row r="841" spans="1:20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10">
        <f t="shared" si="54"/>
        <v>41715.208333333336</v>
      </c>
      <c r="T841" s="10">
        <f t="shared" si="55"/>
        <v>41760.208333333336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10">
        <f t="shared" si="54"/>
        <v>41836.208333333336</v>
      </c>
      <c r="T842" s="10">
        <f t="shared" si="55"/>
        <v>41838.208333333336</v>
      </c>
    </row>
    <row r="843" spans="1:20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10">
        <f t="shared" si="54"/>
        <v>42419.25</v>
      </c>
      <c r="T843" s="10">
        <f t="shared" si="55"/>
        <v>42435.25</v>
      </c>
    </row>
    <row r="844" spans="1:20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10">
        <f t="shared" si="54"/>
        <v>43266.208333333328</v>
      </c>
      <c r="T844" s="10">
        <f t="shared" si="55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10">
        <f t="shared" si="54"/>
        <v>43338.208333333328</v>
      </c>
      <c r="T845" s="10">
        <f t="shared" si="55"/>
        <v>43344.208333333328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10">
        <f t="shared" si="54"/>
        <v>40930.25</v>
      </c>
      <c r="T846" s="10">
        <f t="shared" si="55"/>
        <v>40933.25</v>
      </c>
    </row>
    <row r="847" spans="1:20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10">
        <f t="shared" si="54"/>
        <v>43235.208333333328</v>
      </c>
      <c r="T847" s="10">
        <f t="shared" si="55"/>
        <v>43272.208333333328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10">
        <f t="shared" si="54"/>
        <v>43302.208333333328</v>
      </c>
      <c r="T848" s="10">
        <f t="shared" si="55"/>
        <v>43338.208333333328</v>
      </c>
    </row>
    <row r="849" spans="1:20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10">
        <f t="shared" si="54"/>
        <v>43107.25</v>
      </c>
      <c r="T849" s="10">
        <f t="shared" si="55"/>
        <v>43110.25</v>
      </c>
    </row>
    <row r="850" spans="1:20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10">
        <f t="shared" si="54"/>
        <v>40341.208333333336</v>
      </c>
      <c r="T850" s="10">
        <f t="shared" si="55"/>
        <v>40350.208333333336</v>
      </c>
    </row>
    <row r="851" spans="1:20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10">
        <f t="shared" si="54"/>
        <v>40948.25</v>
      </c>
      <c r="T851" s="10">
        <f t="shared" si="55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10">
        <f t="shared" si="54"/>
        <v>40866.25</v>
      </c>
      <c r="T852" s="10">
        <f t="shared" si="55"/>
        <v>40881.25</v>
      </c>
    </row>
    <row r="853" spans="1:20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10">
        <f t="shared" si="54"/>
        <v>41031.208333333336</v>
      </c>
      <c r="T853" s="10">
        <f t="shared" si="55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10">
        <f t="shared" si="54"/>
        <v>40740.208333333336</v>
      </c>
      <c r="T854" s="10">
        <f t="shared" si="55"/>
        <v>40750.208333333336</v>
      </c>
    </row>
    <row r="855" spans="1:20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10">
        <f t="shared" si="54"/>
        <v>40714.208333333336</v>
      </c>
      <c r="T855" s="10">
        <f t="shared" si="55"/>
        <v>40719.208333333336</v>
      </c>
    </row>
    <row r="856" spans="1:20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10">
        <f t="shared" si="54"/>
        <v>43787.25</v>
      </c>
      <c r="T856" s="10">
        <f t="shared" si="55"/>
        <v>43814.25</v>
      </c>
    </row>
    <row r="857" spans="1:20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10">
        <f t="shared" si="54"/>
        <v>40712.208333333336</v>
      </c>
      <c r="T857" s="10">
        <f t="shared" si="55"/>
        <v>40743.208333333336</v>
      </c>
    </row>
    <row r="858" spans="1:20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10">
        <f t="shared" si="54"/>
        <v>41023.208333333336</v>
      </c>
      <c r="T858" s="10">
        <f t="shared" si="55"/>
        <v>41040.208333333336</v>
      </c>
    </row>
    <row r="859" spans="1:20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10">
        <f t="shared" si="54"/>
        <v>40944.25</v>
      </c>
      <c r="T859" s="10">
        <f t="shared" si="55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10">
        <f t="shared" si="54"/>
        <v>43211.208333333328</v>
      </c>
      <c r="T860" s="10">
        <f t="shared" si="55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10">
        <f t="shared" si="54"/>
        <v>41334.25</v>
      </c>
      <c r="T861" s="10">
        <f t="shared" si="55"/>
        <v>41352.208333333336</v>
      </c>
    </row>
    <row r="862" spans="1:20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10">
        <f t="shared" si="54"/>
        <v>43515.25</v>
      </c>
      <c r="T862" s="10">
        <f t="shared" si="55"/>
        <v>43525.25</v>
      </c>
    </row>
    <row r="863" spans="1:20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10">
        <f t="shared" si="54"/>
        <v>40258.208333333336</v>
      </c>
      <c r="T863" s="10">
        <f t="shared" si="55"/>
        <v>40266.208333333336</v>
      </c>
    </row>
    <row r="864" spans="1:20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10">
        <f t="shared" si="54"/>
        <v>40756.208333333336</v>
      </c>
      <c r="T864" s="10">
        <f t="shared" si="55"/>
        <v>40760.208333333336</v>
      </c>
    </row>
    <row r="865" spans="1:20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10">
        <f t="shared" si="54"/>
        <v>42172.208333333328</v>
      </c>
      <c r="T865" s="10">
        <f t="shared" si="55"/>
        <v>42195.208333333328</v>
      </c>
    </row>
    <row r="866" spans="1:20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10">
        <f t="shared" si="54"/>
        <v>42601.208333333328</v>
      </c>
      <c r="T866" s="10">
        <f t="shared" si="55"/>
        <v>42606.208333333328</v>
      </c>
    </row>
    <row r="867" spans="1:20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10">
        <f t="shared" si="54"/>
        <v>41897.208333333336</v>
      </c>
      <c r="T867" s="10">
        <f t="shared" si="55"/>
        <v>41906.208333333336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10">
        <f t="shared" si="54"/>
        <v>40671.208333333336</v>
      </c>
      <c r="T868" s="10">
        <f t="shared" si="55"/>
        <v>40672.208333333336</v>
      </c>
    </row>
    <row r="869" spans="1:20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10">
        <f t="shared" si="54"/>
        <v>43382.208333333328</v>
      </c>
      <c r="T869" s="10">
        <f t="shared" si="55"/>
        <v>43388.208333333328</v>
      </c>
    </row>
    <row r="870" spans="1:20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10">
        <f t="shared" si="54"/>
        <v>41559.208333333336</v>
      </c>
      <c r="T870" s="10">
        <f t="shared" si="55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10">
        <f t="shared" si="54"/>
        <v>40350.208333333336</v>
      </c>
      <c r="T871" s="10">
        <f t="shared" si="55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10">
        <f t="shared" si="54"/>
        <v>42240.208333333328</v>
      </c>
      <c r="T872" s="10">
        <f t="shared" si="55"/>
        <v>42265.208333333328</v>
      </c>
    </row>
    <row r="873" spans="1:20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10">
        <f t="shared" si="54"/>
        <v>43040.208333333328</v>
      </c>
      <c r="T873" s="10">
        <f t="shared" si="55"/>
        <v>43058.25</v>
      </c>
    </row>
    <row r="874" spans="1:20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10">
        <f t="shared" si="54"/>
        <v>43346.208333333328</v>
      </c>
      <c r="T874" s="10">
        <f t="shared" si="55"/>
        <v>43351.208333333328</v>
      </c>
    </row>
    <row r="875" spans="1:20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10">
        <f t="shared" si="54"/>
        <v>41647.25</v>
      </c>
      <c r="T875" s="10">
        <f t="shared" si="55"/>
        <v>41652.25</v>
      </c>
    </row>
    <row r="876" spans="1:20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10">
        <f t="shared" si="54"/>
        <v>40291.208333333336</v>
      </c>
      <c r="T876" s="10">
        <f t="shared" si="55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10">
        <f t="shared" si="54"/>
        <v>40556.25</v>
      </c>
      <c r="T877" s="10">
        <f t="shared" si="55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10">
        <f t="shared" si="54"/>
        <v>43624.208333333328</v>
      </c>
      <c r="T878" s="10">
        <f t="shared" si="55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10">
        <f t="shared" si="54"/>
        <v>42577.208333333328</v>
      </c>
      <c r="T879" s="10">
        <f t="shared" si="55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10">
        <f t="shared" si="54"/>
        <v>43845.25</v>
      </c>
      <c r="T880" s="10">
        <f t="shared" si="55"/>
        <v>43869.25</v>
      </c>
    </row>
    <row r="881" spans="1:20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10">
        <f t="shared" si="54"/>
        <v>42788.25</v>
      </c>
      <c r="T881" s="10">
        <f t="shared" si="55"/>
        <v>42797.25</v>
      </c>
    </row>
    <row r="882" spans="1:20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10">
        <f t="shared" si="54"/>
        <v>43667.208333333328</v>
      </c>
      <c r="T882" s="10">
        <f t="shared" si="55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10">
        <f t="shared" si="54"/>
        <v>42194.208333333328</v>
      </c>
      <c r="T883" s="10">
        <f t="shared" si="55"/>
        <v>42223.208333333328</v>
      </c>
    </row>
    <row r="884" spans="1:20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10">
        <f t="shared" si="54"/>
        <v>42025.25</v>
      </c>
      <c r="T884" s="10">
        <f t="shared" si="55"/>
        <v>42029.25</v>
      </c>
    </row>
    <row r="885" spans="1:20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10">
        <f t="shared" si="54"/>
        <v>40323.208333333336</v>
      </c>
      <c r="T885" s="10">
        <f t="shared" si="55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10">
        <f t="shared" si="54"/>
        <v>41763.208333333336</v>
      </c>
      <c r="T886" s="10">
        <f t="shared" si="55"/>
        <v>41765.208333333336</v>
      </c>
    </row>
    <row r="887" spans="1:20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10">
        <f t="shared" si="54"/>
        <v>40335.208333333336</v>
      </c>
      <c r="T887" s="10">
        <f t="shared" si="55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10">
        <f t="shared" si="54"/>
        <v>40416.208333333336</v>
      </c>
      <c r="T888" s="10">
        <f t="shared" si="55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10">
        <f t="shared" si="54"/>
        <v>42202.208333333328</v>
      </c>
      <c r="T889" s="10">
        <f t="shared" si="55"/>
        <v>42249.208333333328</v>
      </c>
    </row>
    <row r="890" spans="1:20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10">
        <f t="shared" si="54"/>
        <v>42836.208333333328</v>
      </c>
      <c r="T890" s="10">
        <f t="shared" si="55"/>
        <v>42855.208333333328</v>
      </c>
    </row>
    <row r="891" spans="1:20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10">
        <f t="shared" si="54"/>
        <v>41710.208333333336</v>
      </c>
      <c r="T891" s="10">
        <f t="shared" si="55"/>
        <v>41717.208333333336</v>
      </c>
    </row>
    <row r="892" spans="1:20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10">
        <f t="shared" si="54"/>
        <v>43640.208333333328</v>
      </c>
      <c r="T892" s="10">
        <f t="shared" si="55"/>
        <v>43641.208333333328</v>
      </c>
    </row>
    <row r="893" spans="1:20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10">
        <f t="shared" si="54"/>
        <v>40880.25</v>
      </c>
      <c r="T893" s="10">
        <f t="shared" si="55"/>
        <v>40924.25</v>
      </c>
    </row>
    <row r="894" spans="1:20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10">
        <f t="shared" si="54"/>
        <v>40319.208333333336</v>
      </c>
      <c r="T894" s="10">
        <f t="shared" si="55"/>
        <v>40360.208333333336</v>
      </c>
    </row>
    <row r="895" spans="1:20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10">
        <f t="shared" si="54"/>
        <v>42170.208333333328</v>
      </c>
      <c r="T895" s="10">
        <f t="shared" si="55"/>
        <v>42174.208333333328</v>
      </c>
    </row>
    <row r="896" spans="1:20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10">
        <f t="shared" si="54"/>
        <v>41466.208333333336</v>
      </c>
      <c r="T896" s="10">
        <f t="shared" si="55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10">
        <f t="shared" si="54"/>
        <v>43134.25</v>
      </c>
      <c r="T897" s="10">
        <f t="shared" si="55"/>
        <v>43143.25</v>
      </c>
    </row>
    <row r="898" spans="1:20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10">
        <f t="shared" si="54"/>
        <v>40738.208333333336</v>
      </c>
      <c r="T898" s="10">
        <f t="shared" si="55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E899/D899*100</f>
        <v>27.693181818181817</v>
      </c>
      <c r="G899" t="s">
        <v>14</v>
      </c>
      <c r="H899">
        <v>27</v>
      </c>
      <c r="I899" s="5">
        <f t="shared" ref="I899:I962" si="57">AVERAGE(E899/H899)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10">
        <f t="shared" ref="S899:S962" si="58">(((L899/60)/60)/24)+DATE(1970,1,1)</f>
        <v>43583.208333333328</v>
      </c>
      <c r="T899" s="10">
        <f t="shared" ref="T899:T962" si="59">(((M899/60)/60)/24)+DATE(1970,1,1)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10">
        <f t="shared" si="58"/>
        <v>43815.25</v>
      </c>
      <c r="T900" s="10">
        <f t="shared" si="59"/>
        <v>43821.25</v>
      </c>
    </row>
    <row r="901" spans="1:20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10">
        <f t="shared" si="58"/>
        <v>41554.208333333336</v>
      </c>
      <c r="T901" s="10">
        <f t="shared" si="5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10">
        <f t="shared" si="58"/>
        <v>41901.208333333336</v>
      </c>
      <c r="T902" s="10">
        <f t="shared" si="59"/>
        <v>41902.208333333336</v>
      </c>
    </row>
    <row r="903" spans="1:20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10">
        <f t="shared" si="58"/>
        <v>43298.208333333328</v>
      </c>
      <c r="T903" s="10">
        <f t="shared" si="59"/>
        <v>43331.208333333328</v>
      </c>
    </row>
    <row r="904" spans="1:20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10">
        <f t="shared" si="58"/>
        <v>42399.25</v>
      </c>
      <c r="T904" s="10">
        <f t="shared" si="59"/>
        <v>42441.25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10">
        <f t="shared" si="58"/>
        <v>41034.208333333336</v>
      </c>
      <c r="T905" s="10">
        <f t="shared" si="5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10">
        <f t="shared" si="58"/>
        <v>41186.208333333336</v>
      </c>
      <c r="T906" s="10">
        <f t="shared" si="59"/>
        <v>41190.208333333336</v>
      </c>
    </row>
    <row r="907" spans="1:20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10">
        <f t="shared" si="58"/>
        <v>41536.208333333336</v>
      </c>
      <c r="T907" s="10">
        <f t="shared" si="59"/>
        <v>41539.208333333336</v>
      </c>
    </row>
    <row r="908" spans="1:20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10">
        <f t="shared" si="58"/>
        <v>42868.208333333328</v>
      </c>
      <c r="T908" s="10">
        <f t="shared" si="5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10">
        <f t="shared" si="58"/>
        <v>40660.208333333336</v>
      </c>
      <c r="T909" s="10">
        <f t="shared" si="59"/>
        <v>40667.208333333336</v>
      </c>
    </row>
    <row r="910" spans="1:20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10">
        <f t="shared" si="58"/>
        <v>41031.208333333336</v>
      </c>
      <c r="T910" s="10">
        <f t="shared" si="59"/>
        <v>41042.208333333336</v>
      </c>
    </row>
    <row r="911" spans="1:20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10">
        <f t="shared" si="58"/>
        <v>43255.208333333328</v>
      </c>
      <c r="T911" s="10">
        <f t="shared" si="59"/>
        <v>43282.208333333328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10">
        <f t="shared" si="58"/>
        <v>42026.25</v>
      </c>
      <c r="T912" s="10">
        <f t="shared" si="59"/>
        <v>42027.25</v>
      </c>
    </row>
    <row r="913" spans="1:20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10">
        <f t="shared" si="58"/>
        <v>43717.208333333328</v>
      </c>
      <c r="T913" s="10">
        <f t="shared" si="59"/>
        <v>43719.208333333328</v>
      </c>
    </row>
    <row r="914" spans="1:20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10">
        <f t="shared" si="58"/>
        <v>41157.208333333336</v>
      </c>
      <c r="T914" s="10">
        <f t="shared" si="5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10">
        <f t="shared" si="58"/>
        <v>43597.208333333328</v>
      </c>
      <c r="T915" s="10">
        <f t="shared" si="5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10">
        <f t="shared" si="58"/>
        <v>41490.208333333336</v>
      </c>
      <c r="T916" s="10">
        <f t="shared" si="59"/>
        <v>41502.208333333336</v>
      </c>
    </row>
    <row r="917" spans="1:20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10">
        <f t="shared" si="58"/>
        <v>42976.208333333328</v>
      </c>
      <c r="T917" s="10">
        <f t="shared" si="5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10">
        <f t="shared" si="58"/>
        <v>41991.25</v>
      </c>
      <c r="T918" s="10">
        <f t="shared" si="59"/>
        <v>42000.25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10">
        <f t="shared" si="58"/>
        <v>40722.208333333336</v>
      </c>
      <c r="T919" s="10">
        <f t="shared" si="59"/>
        <v>40746.208333333336</v>
      </c>
    </row>
    <row r="920" spans="1:20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10">
        <f t="shared" si="58"/>
        <v>41117.208333333336</v>
      </c>
      <c r="T920" s="10">
        <f t="shared" si="5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10">
        <f t="shared" si="58"/>
        <v>43022.208333333328</v>
      </c>
      <c r="T921" s="10">
        <f t="shared" si="59"/>
        <v>43054.25</v>
      </c>
    </row>
    <row r="922" spans="1:20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10">
        <f t="shared" si="58"/>
        <v>43503.25</v>
      </c>
      <c r="T922" s="10">
        <f t="shared" si="5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10">
        <f t="shared" si="58"/>
        <v>40951.25</v>
      </c>
      <c r="T923" s="10">
        <f t="shared" si="59"/>
        <v>40965.25</v>
      </c>
    </row>
    <row r="924" spans="1:20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10">
        <f t="shared" si="58"/>
        <v>43443.25</v>
      </c>
      <c r="T924" s="10">
        <f t="shared" si="59"/>
        <v>43452.25</v>
      </c>
    </row>
    <row r="925" spans="1:20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10">
        <f t="shared" si="58"/>
        <v>40373.208333333336</v>
      </c>
      <c r="T925" s="10">
        <f t="shared" si="59"/>
        <v>40374.208333333336</v>
      </c>
    </row>
    <row r="926" spans="1:20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10">
        <f t="shared" si="58"/>
        <v>43769.208333333328</v>
      </c>
      <c r="T926" s="10">
        <f t="shared" si="59"/>
        <v>43780.25</v>
      </c>
    </row>
    <row r="927" spans="1:20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10">
        <f t="shared" si="58"/>
        <v>43000.208333333328</v>
      </c>
      <c r="T927" s="10">
        <f t="shared" si="5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10">
        <f t="shared" si="58"/>
        <v>42502.208333333328</v>
      </c>
      <c r="T928" s="10">
        <f t="shared" si="5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10">
        <f t="shared" si="58"/>
        <v>41102.208333333336</v>
      </c>
      <c r="T929" s="10">
        <f t="shared" si="59"/>
        <v>41131.208333333336</v>
      </c>
    </row>
    <row r="930" spans="1:20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10">
        <f t="shared" si="58"/>
        <v>41637.25</v>
      </c>
      <c r="T930" s="10">
        <f t="shared" si="59"/>
        <v>41646.25</v>
      </c>
    </row>
    <row r="931" spans="1:20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10">
        <f t="shared" si="58"/>
        <v>42858.208333333328</v>
      </c>
      <c r="T931" s="10">
        <f t="shared" si="59"/>
        <v>42872.208333333328</v>
      </c>
    </row>
    <row r="932" spans="1:20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10">
        <f t="shared" si="58"/>
        <v>42060.25</v>
      </c>
      <c r="T932" s="10">
        <f t="shared" si="5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10">
        <f t="shared" si="58"/>
        <v>41818.208333333336</v>
      </c>
      <c r="T933" s="10">
        <f t="shared" si="59"/>
        <v>41820.208333333336</v>
      </c>
    </row>
    <row r="934" spans="1:20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10">
        <f t="shared" si="58"/>
        <v>41709.208333333336</v>
      </c>
      <c r="T934" s="10">
        <f t="shared" si="59"/>
        <v>41712.208333333336</v>
      </c>
    </row>
    <row r="935" spans="1:20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10">
        <f t="shared" si="58"/>
        <v>41372.208333333336</v>
      </c>
      <c r="T935" s="10">
        <f t="shared" si="59"/>
        <v>41385.208333333336</v>
      </c>
    </row>
    <row r="936" spans="1:20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10">
        <f t="shared" si="58"/>
        <v>42422.25</v>
      </c>
      <c r="T936" s="10">
        <f t="shared" si="59"/>
        <v>42428.25</v>
      </c>
    </row>
    <row r="937" spans="1:20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10">
        <f t="shared" si="58"/>
        <v>42209.208333333328</v>
      </c>
      <c r="T937" s="10">
        <f t="shared" si="5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10">
        <f t="shared" si="58"/>
        <v>43668.208333333328</v>
      </c>
      <c r="T938" s="10">
        <f t="shared" si="59"/>
        <v>43671.208333333328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10">
        <f t="shared" si="58"/>
        <v>42334.25</v>
      </c>
      <c r="T939" s="10">
        <f t="shared" si="59"/>
        <v>42343.25</v>
      </c>
    </row>
    <row r="940" spans="1:20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10">
        <f t="shared" si="58"/>
        <v>43263.208333333328</v>
      </c>
      <c r="T940" s="10">
        <f t="shared" si="5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10">
        <f t="shared" si="58"/>
        <v>40670.208333333336</v>
      </c>
      <c r="T941" s="10">
        <f t="shared" si="59"/>
        <v>40687.208333333336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10">
        <f t="shared" si="58"/>
        <v>41244.25</v>
      </c>
      <c r="T942" s="10">
        <f t="shared" si="5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10">
        <f t="shared" si="58"/>
        <v>40552.25</v>
      </c>
      <c r="T943" s="10">
        <f t="shared" si="5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10">
        <f t="shared" si="58"/>
        <v>40568.25</v>
      </c>
      <c r="T944" s="10">
        <f t="shared" si="59"/>
        <v>40571.25</v>
      </c>
    </row>
    <row r="945" spans="1:20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10">
        <f t="shared" si="58"/>
        <v>41906.208333333336</v>
      </c>
      <c r="T945" s="10">
        <f t="shared" si="5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10">
        <f t="shared" si="58"/>
        <v>42776.25</v>
      </c>
      <c r="T946" s="10">
        <f t="shared" si="5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10">
        <f t="shared" si="58"/>
        <v>41004.208333333336</v>
      </c>
      <c r="T947" s="10">
        <f t="shared" si="5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10">
        <f t="shared" si="58"/>
        <v>40710.208333333336</v>
      </c>
      <c r="T948" s="10">
        <f t="shared" si="5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10">
        <f t="shared" si="58"/>
        <v>41908.208333333336</v>
      </c>
      <c r="T949" s="10">
        <f t="shared" si="59"/>
        <v>41915.208333333336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10">
        <f t="shared" si="58"/>
        <v>41985.25</v>
      </c>
      <c r="T950" s="10">
        <f t="shared" si="59"/>
        <v>41995.25</v>
      </c>
    </row>
    <row r="951" spans="1:20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10">
        <f t="shared" si="58"/>
        <v>42112.208333333328</v>
      </c>
      <c r="T951" s="10">
        <f t="shared" si="5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10">
        <f t="shared" si="58"/>
        <v>43571.208333333328</v>
      </c>
      <c r="T952" s="10">
        <f t="shared" si="59"/>
        <v>43576.208333333328</v>
      </c>
    </row>
    <row r="953" spans="1:20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10">
        <f t="shared" si="58"/>
        <v>42730.25</v>
      </c>
      <c r="T953" s="10">
        <f t="shared" si="59"/>
        <v>42731.25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10">
        <f t="shared" si="58"/>
        <v>42591.208333333328</v>
      </c>
      <c r="T954" s="10">
        <f t="shared" si="5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10">
        <f t="shared" si="58"/>
        <v>42358.25</v>
      </c>
      <c r="T955" s="10">
        <f t="shared" si="59"/>
        <v>42394.25</v>
      </c>
    </row>
    <row r="956" spans="1:20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10">
        <f t="shared" si="58"/>
        <v>41174.208333333336</v>
      </c>
      <c r="T956" s="10">
        <f t="shared" si="59"/>
        <v>41198.208333333336</v>
      </c>
    </row>
    <row r="957" spans="1:20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10">
        <f t="shared" si="58"/>
        <v>41238.25</v>
      </c>
      <c r="T957" s="10">
        <f t="shared" si="5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10">
        <f t="shared" si="58"/>
        <v>42360.25</v>
      </c>
      <c r="T958" s="10">
        <f t="shared" si="59"/>
        <v>42364.25</v>
      </c>
    </row>
    <row r="959" spans="1:20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10">
        <f t="shared" si="58"/>
        <v>40955.25</v>
      </c>
      <c r="T959" s="10">
        <f t="shared" si="59"/>
        <v>40958.25</v>
      </c>
    </row>
    <row r="960" spans="1:20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10">
        <f t="shared" si="58"/>
        <v>40350.208333333336</v>
      </c>
      <c r="T960" s="10">
        <f t="shared" si="5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10">
        <f t="shared" si="58"/>
        <v>40357.208333333336</v>
      </c>
      <c r="T961" s="10">
        <f t="shared" si="5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10">
        <f t="shared" si="58"/>
        <v>42408.25</v>
      </c>
      <c r="T962" s="10">
        <f t="shared" si="59"/>
        <v>42445.208333333328</v>
      </c>
    </row>
    <row r="963" spans="1:20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E963/D963*100</f>
        <v>119.29824561403508</v>
      </c>
      <c r="G963" t="s">
        <v>20</v>
      </c>
      <c r="H963">
        <v>155</v>
      </c>
      <c r="I963" s="5">
        <f t="shared" ref="I963:I1001" si="61">AVERAGE(E963/H963)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10">
        <f t="shared" ref="S963:S1001" si="62">(((L963/60)/60)/24)+DATE(1970,1,1)</f>
        <v>40591.25</v>
      </c>
      <c r="T963" s="10">
        <f t="shared" ref="T963:T1001" si="63">(((M963/60)/60)/24)+DATE(1970,1,1)</f>
        <v>40595.25</v>
      </c>
    </row>
    <row r="964" spans="1:20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10">
        <f t="shared" si="62"/>
        <v>41592.25</v>
      </c>
      <c r="T964" s="10">
        <f t="shared" si="63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10">
        <f t="shared" si="62"/>
        <v>40607.25</v>
      </c>
      <c r="T965" s="10">
        <f t="shared" si="63"/>
        <v>40613.25</v>
      </c>
    </row>
    <row r="966" spans="1:20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10">
        <f t="shared" si="62"/>
        <v>42135.208333333328</v>
      </c>
      <c r="T966" s="10">
        <f t="shared" si="63"/>
        <v>42140.208333333328</v>
      </c>
    </row>
    <row r="967" spans="1:20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10">
        <f t="shared" si="62"/>
        <v>40203.25</v>
      </c>
      <c r="T967" s="10">
        <f t="shared" si="63"/>
        <v>40243.25</v>
      </c>
    </row>
    <row r="968" spans="1:20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10">
        <f t="shared" si="62"/>
        <v>42901.208333333328</v>
      </c>
      <c r="T968" s="10">
        <f t="shared" si="63"/>
        <v>42903.208333333328</v>
      </c>
    </row>
    <row r="969" spans="1:20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10">
        <f t="shared" si="62"/>
        <v>41005.208333333336</v>
      </c>
      <c r="T969" s="10">
        <f t="shared" si="63"/>
        <v>41042.208333333336</v>
      </c>
    </row>
    <row r="970" spans="1:20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10">
        <f t="shared" si="62"/>
        <v>40544.25</v>
      </c>
      <c r="T970" s="10">
        <f t="shared" si="63"/>
        <v>40559.25</v>
      </c>
    </row>
    <row r="971" spans="1:20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10">
        <f t="shared" si="62"/>
        <v>43821.25</v>
      </c>
      <c r="T971" s="10">
        <f t="shared" si="63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10">
        <f t="shared" si="62"/>
        <v>40672.208333333336</v>
      </c>
      <c r="T972" s="10">
        <f t="shared" si="63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10">
        <f t="shared" si="62"/>
        <v>41555.208333333336</v>
      </c>
      <c r="T973" s="10">
        <f t="shared" si="63"/>
        <v>41561.208333333336</v>
      </c>
    </row>
    <row r="974" spans="1:20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10">
        <f t="shared" si="62"/>
        <v>41792.208333333336</v>
      </c>
      <c r="T974" s="10">
        <f t="shared" si="63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10">
        <f t="shared" si="62"/>
        <v>40522.25</v>
      </c>
      <c r="T975" s="10">
        <f t="shared" si="63"/>
        <v>40524.25</v>
      </c>
    </row>
    <row r="976" spans="1:20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10">
        <f t="shared" si="62"/>
        <v>41412.208333333336</v>
      </c>
      <c r="T976" s="10">
        <f t="shared" si="63"/>
        <v>41413.208333333336</v>
      </c>
    </row>
    <row r="977" spans="1:20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10">
        <f t="shared" si="62"/>
        <v>42337.25</v>
      </c>
      <c r="T977" s="10">
        <f t="shared" si="63"/>
        <v>42376.25</v>
      </c>
    </row>
    <row r="978" spans="1:20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10">
        <f t="shared" si="62"/>
        <v>40571.25</v>
      </c>
      <c r="T978" s="10">
        <f t="shared" si="63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10">
        <f t="shared" si="62"/>
        <v>43138.25</v>
      </c>
      <c r="T979" s="10">
        <f t="shared" si="63"/>
        <v>43170.25</v>
      </c>
    </row>
    <row r="980" spans="1:20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10">
        <f t="shared" si="62"/>
        <v>42686.25</v>
      </c>
      <c r="T980" s="10">
        <f t="shared" si="63"/>
        <v>42708.25</v>
      </c>
    </row>
    <row r="981" spans="1:20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10">
        <f t="shared" si="62"/>
        <v>42078.208333333328</v>
      </c>
      <c r="T981" s="10">
        <f t="shared" si="63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10">
        <f t="shared" si="62"/>
        <v>42307.208333333328</v>
      </c>
      <c r="T982" s="10">
        <f t="shared" si="63"/>
        <v>42312.25</v>
      </c>
    </row>
    <row r="983" spans="1:20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10">
        <f t="shared" si="62"/>
        <v>43094.25</v>
      </c>
      <c r="T983" s="10">
        <f t="shared" si="63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10">
        <f t="shared" si="62"/>
        <v>40743.208333333336</v>
      </c>
      <c r="T984" s="10">
        <f t="shared" si="63"/>
        <v>40745.208333333336</v>
      </c>
    </row>
    <row r="985" spans="1:20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10">
        <f t="shared" si="62"/>
        <v>43681.208333333328</v>
      </c>
      <c r="T985" s="10">
        <f t="shared" si="63"/>
        <v>43696.208333333328</v>
      </c>
    </row>
    <row r="986" spans="1:20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10">
        <f t="shared" si="62"/>
        <v>43716.208333333328</v>
      </c>
      <c r="T986" s="10">
        <f t="shared" si="63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10">
        <f t="shared" si="62"/>
        <v>41614.25</v>
      </c>
      <c r="T987" s="10">
        <f t="shared" si="63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10">
        <f t="shared" si="62"/>
        <v>40638.208333333336</v>
      </c>
      <c r="T988" s="10">
        <f t="shared" si="63"/>
        <v>40652.208333333336</v>
      </c>
    </row>
    <row r="989" spans="1:20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10">
        <f t="shared" si="62"/>
        <v>42852.208333333328</v>
      </c>
      <c r="T989" s="10">
        <f t="shared" si="63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10">
        <f t="shared" si="62"/>
        <v>42686.25</v>
      </c>
      <c r="T990" s="10">
        <f t="shared" si="63"/>
        <v>42707.25</v>
      </c>
    </row>
    <row r="991" spans="1:20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10">
        <f t="shared" si="62"/>
        <v>43571.208333333328</v>
      </c>
      <c r="T991" s="10">
        <f t="shared" si="63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10">
        <f t="shared" si="62"/>
        <v>42432.25</v>
      </c>
      <c r="T992" s="10">
        <f t="shared" si="63"/>
        <v>42454.208333333328</v>
      </c>
    </row>
    <row r="993" spans="1:20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10">
        <f t="shared" si="62"/>
        <v>41907.208333333336</v>
      </c>
      <c r="T993" s="10">
        <f t="shared" si="63"/>
        <v>41911.208333333336</v>
      </c>
    </row>
    <row r="994" spans="1:20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10">
        <f t="shared" si="62"/>
        <v>43227.208333333328</v>
      </c>
      <c r="T994" s="10">
        <f t="shared" si="63"/>
        <v>43241.208333333328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10">
        <f t="shared" si="62"/>
        <v>42362.25</v>
      </c>
      <c r="T995" s="10">
        <f t="shared" si="63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10">
        <f t="shared" si="62"/>
        <v>41929.208333333336</v>
      </c>
      <c r="T996" s="10">
        <f t="shared" si="63"/>
        <v>41935.208333333336</v>
      </c>
    </row>
    <row r="997" spans="1:20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10">
        <f t="shared" si="62"/>
        <v>43408.208333333328</v>
      </c>
      <c r="T997" s="10">
        <f t="shared" si="63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10">
        <f t="shared" si="62"/>
        <v>41276.25</v>
      </c>
      <c r="T998" s="10">
        <f t="shared" si="63"/>
        <v>41306.25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10">
        <f t="shared" si="62"/>
        <v>41659.25</v>
      </c>
      <c r="T999" s="10">
        <f t="shared" si="63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10">
        <f t="shared" si="62"/>
        <v>40220.25</v>
      </c>
      <c r="T1000" s="10">
        <f t="shared" si="63"/>
        <v>40234.25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10">
        <f t="shared" si="62"/>
        <v>42550.208333333328</v>
      </c>
      <c r="T1001" s="10">
        <f t="shared" si="63"/>
        <v>42557.208333333328</v>
      </c>
    </row>
  </sheetData>
  <autoFilter ref="G1:G1001" xr:uid="{00000000-0001-0000-0000-000000000000}">
    <filterColumn colId="0">
      <filters>
        <filter val="failed"/>
      </filters>
    </filterColumn>
  </autoFilter>
  <conditionalFormatting sqref="G1:G1048576">
    <cfRule type="cellIs" dxfId="42" priority="2" operator="equal">
      <formula>"live"</formula>
    </cfRule>
    <cfRule type="cellIs" dxfId="41" priority="3" operator="equal">
      <formula>"failed"</formula>
    </cfRule>
    <cfRule type="cellIs" dxfId="40" priority="4" operator="equal">
      <formula>"successful"</formula>
    </cfRule>
    <cfRule type="cellIs" dxfId="39" priority="5" operator="equal">
      <formula>"Canceled"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14820C"/>
        <color rgb="FF002060"/>
      </colorScale>
    </cfRule>
  </conditionalFormatting>
  <pageMargins left="0.75" right="0.75" top="1" bottom="1" header="0.5" footer="0.5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FB4B6-3D03-446B-A79B-F670E576E472}">
  <dimension ref="A1:F14"/>
  <sheetViews>
    <sheetView workbookViewId="0">
      <selection activeCell="F14" sqref="A14:F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17" t="s">
        <v>6</v>
      </c>
      <c r="B1" s="17" t="s">
        <v>2066</v>
      </c>
    </row>
    <row r="3" spans="1:6" x14ac:dyDescent="0.25">
      <c r="A3" s="9" t="s">
        <v>2069</v>
      </c>
      <c r="B3" s="9" t="s">
        <v>2067</v>
      </c>
      <c r="C3" s="9"/>
      <c r="D3" s="9"/>
      <c r="E3" s="9"/>
      <c r="F3" s="9"/>
    </row>
    <row r="4" spans="1:6" x14ac:dyDescent="0.25">
      <c r="A4" s="9" t="s">
        <v>2070</v>
      </c>
      <c r="B4" s="9" t="s">
        <v>74</v>
      </c>
      <c r="C4" s="9" t="s">
        <v>14</v>
      </c>
      <c r="D4" s="9" t="s">
        <v>47</v>
      </c>
      <c r="E4" s="9" t="s">
        <v>20</v>
      </c>
      <c r="F4" s="9" t="s">
        <v>2068</v>
      </c>
    </row>
    <row r="5" spans="1:6" x14ac:dyDescent="0.2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2064</v>
      </c>
      <c r="E8">
        <v>4</v>
      </c>
      <c r="F8">
        <v>4</v>
      </c>
    </row>
    <row r="9" spans="1:6" x14ac:dyDescent="0.2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8" t="s">
        <v>2068</v>
      </c>
      <c r="B14" s="19">
        <v>57</v>
      </c>
      <c r="C14" s="19">
        <v>364</v>
      </c>
      <c r="D14" s="19">
        <v>14</v>
      </c>
      <c r="E14" s="19">
        <v>565</v>
      </c>
      <c r="F14" s="1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2864-E361-43DD-8412-49E38DA2DCFF}">
  <dimension ref="A1:F30"/>
  <sheetViews>
    <sheetView topLeftCell="A11" workbookViewId="0">
      <selection activeCell="G27" sqref="G2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14" t="s">
        <v>6</v>
      </c>
      <c r="B1" s="14" t="s">
        <v>2066</v>
      </c>
    </row>
    <row r="2" spans="1:6" x14ac:dyDescent="0.25">
      <c r="A2" s="14" t="s">
        <v>2031</v>
      </c>
      <c r="B2" s="14" t="s">
        <v>2066</v>
      </c>
    </row>
    <row r="4" spans="1:6" x14ac:dyDescent="0.25">
      <c r="A4" s="11" t="s">
        <v>2069</v>
      </c>
      <c r="B4" s="11" t="s">
        <v>2067</v>
      </c>
      <c r="C4" s="11"/>
      <c r="D4" s="11"/>
      <c r="E4" s="11"/>
      <c r="F4" s="11"/>
    </row>
    <row r="5" spans="1:6" x14ac:dyDescent="0.25">
      <c r="A5" s="11" t="s">
        <v>2070</v>
      </c>
      <c r="B5" s="11" t="s">
        <v>74</v>
      </c>
      <c r="C5" s="11" t="s">
        <v>14</v>
      </c>
      <c r="D5" s="11" t="s">
        <v>47</v>
      </c>
      <c r="E5" s="11" t="s">
        <v>20</v>
      </c>
      <c r="F5" s="11" t="s">
        <v>2068</v>
      </c>
    </row>
    <row r="6" spans="1:6" x14ac:dyDescent="0.2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2065</v>
      </c>
      <c r="E7">
        <v>4</v>
      </c>
      <c r="F7">
        <v>4</v>
      </c>
    </row>
    <row r="8" spans="1:6" x14ac:dyDescent="0.2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2043</v>
      </c>
      <c r="C10">
        <v>8</v>
      </c>
      <c r="E10">
        <v>10</v>
      </c>
      <c r="F10">
        <v>18</v>
      </c>
    </row>
    <row r="11" spans="1:6" x14ac:dyDescent="0.2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2057</v>
      </c>
      <c r="C15">
        <v>3</v>
      </c>
      <c r="E15">
        <v>4</v>
      </c>
      <c r="F15">
        <v>7</v>
      </c>
    </row>
    <row r="16" spans="1:6" x14ac:dyDescent="0.2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2056</v>
      </c>
      <c r="C20">
        <v>4</v>
      </c>
      <c r="E20">
        <v>4</v>
      </c>
      <c r="F20">
        <v>8</v>
      </c>
    </row>
    <row r="21" spans="1:6" x14ac:dyDescent="0.2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2059</v>
      </c>
      <c r="C25">
        <v>7</v>
      </c>
      <c r="E25">
        <v>14</v>
      </c>
      <c r="F25">
        <v>21</v>
      </c>
    </row>
    <row r="26" spans="1:6" x14ac:dyDescent="0.2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2062</v>
      </c>
      <c r="E29">
        <v>3</v>
      </c>
      <c r="F29">
        <v>3</v>
      </c>
    </row>
    <row r="30" spans="1:6" x14ac:dyDescent="0.25">
      <c r="A30" s="15" t="s">
        <v>2068</v>
      </c>
      <c r="B30" s="16">
        <v>57</v>
      </c>
      <c r="C30" s="16">
        <v>364</v>
      </c>
      <c r="D30" s="16">
        <v>14</v>
      </c>
      <c r="E30" s="16">
        <v>565</v>
      </c>
      <c r="F30" s="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1C10-4419-437B-A59A-C68C878B4CB2}">
  <dimension ref="A1:E18"/>
  <sheetViews>
    <sheetView workbookViewId="0">
      <selection activeCell="H20" sqref="H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11" t="s">
        <v>2031</v>
      </c>
      <c r="B1" s="11" t="s">
        <v>2066</v>
      </c>
    </row>
    <row r="2" spans="1:5" x14ac:dyDescent="0.25">
      <c r="A2" s="11" t="s">
        <v>2085</v>
      </c>
      <c r="B2" s="11" t="s">
        <v>2066</v>
      </c>
    </row>
    <row r="4" spans="1:5" x14ac:dyDescent="0.25">
      <c r="A4" s="12" t="s">
        <v>2069</v>
      </c>
      <c r="B4" s="12" t="s">
        <v>2067</v>
      </c>
      <c r="C4" s="12"/>
      <c r="D4" s="12"/>
      <c r="E4" s="12"/>
    </row>
    <row r="5" spans="1:5" x14ac:dyDescent="0.25">
      <c r="A5" s="12" t="s">
        <v>2070</v>
      </c>
      <c r="B5" s="12" t="s">
        <v>74</v>
      </c>
      <c r="C5" s="12" t="s">
        <v>14</v>
      </c>
      <c r="D5" s="12" t="s">
        <v>20</v>
      </c>
      <c r="E5" s="12" t="s">
        <v>2068</v>
      </c>
    </row>
    <row r="6" spans="1:5" x14ac:dyDescent="0.2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3" t="s">
        <v>2068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65BE-60C4-465D-B195-03A9F70A9DED}">
  <dimension ref="A1:H13"/>
  <sheetViews>
    <sheetView workbookViewId="0">
      <selection activeCell="A2" sqref="A2:A13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375" bestFit="1" customWidth="1"/>
    <col min="4" max="4" width="15.375" bestFit="1" customWidth="1"/>
    <col min="5" max="5" width="12" bestFit="1" customWidth="1"/>
    <col min="6" max="6" width="23.7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2105</v>
      </c>
      <c r="D1" t="s">
        <v>2088</v>
      </c>
      <c r="E1" t="s">
        <v>2089</v>
      </c>
      <c r="F1" t="s">
        <v>2091</v>
      </c>
      <c r="G1" t="s">
        <v>2090</v>
      </c>
      <c r="H1" t="s">
        <v>2092</v>
      </c>
    </row>
    <row r="2" spans="1:8" x14ac:dyDescent="0.25">
      <c r="A2" s="8" t="s">
        <v>2093</v>
      </c>
      <c r="B2">
        <f>COUNTIFS(Crowdfunding!D:D, "&lt;1000",Crowdfunding!G:G, "SUCCESSFUL")</f>
        <v>30</v>
      </c>
      <c r="C2">
        <f>COUNTIFS(Crowdfunding!D:D, "&lt;1000",Crowdfunding!G:G, "failed")</f>
        <v>20</v>
      </c>
      <c r="D2">
        <f>COUNTIFS(Crowdfunding!D:D, "&lt;1000",Crowdfunding!G:G, "canceled")</f>
        <v>1</v>
      </c>
      <c r="E2">
        <f>AVERAGE(B2+C2+D2)</f>
        <v>51</v>
      </c>
      <c r="F2" s="20">
        <f>B2/E2*100%</f>
        <v>0.58823529411764708</v>
      </c>
      <c r="G2" s="21">
        <f>C2/E2*100%</f>
        <v>0.39215686274509803</v>
      </c>
      <c r="H2" s="22">
        <f>D2/E2*100%</f>
        <v>1.9607843137254902E-2</v>
      </c>
    </row>
    <row r="3" spans="1:8" x14ac:dyDescent="0.25">
      <c r="A3" s="8" t="s">
        <v>2094</v>
      </c>
      <c r="B3">
        <f>COUNTIFS(Crowdfunding!D:D,"&gt;=1000", Crowdfunding!D:D, "&lt;=4999", Crowdfunding!G:G, "successful")</f>
        <v>191</v>
      </c>
      <c r="C3">
        <f>COUNTIFS(Crowdfunding!D:D,"&gt;=1000", Crowdfunding!D:D, "&lt;=4999", Crowdfunding!G:G, "failed")</f>
        <v>38</v>
      </c>
      <c r="D3">
        <f>COUNTIFS(Crowdfunding!D:D,"&gt;=1000", Crowdfunding!D:D, "&lt;=4999", Crowdfunding!G:G, "canceled")</f>
        <v>2</v>
      </c>
      <c r="E3">
        <f t="shared" ref="E3:E13" si="0">AVERAGE(B3+C3+D3)</f>
        <v>231</v>
      </c>
      <c r="F3" s="20">
        <f t="shared" ref="F3:F13" si="1">B3/E3*100%</f>
        <v>0.82683982683982682</v>
      </c>
      <c r="G3" s="21">
        <f t="shared" ref="G3:G13" si="2">C3/E3*100%</f>
        <v>0.16450216450216451</v>
      </c>
      <c r="H3" s="22">
        <f t="shared" ref="H3:H13" si="3">D3/E3*100%</f>
        <v>8.658008658008658E-3</v>
      </c>
    </row>
    <row r="4" spans="1:8" x14ac:dyDescent="0.25">
      <c r="A4" s="8" t="s">
        <v>2095</v>
      </c>
      <c r="B4">
        <f>COUNTIFS(Crowdfunding!D:D,"&gt;=5000", Crowdfunding!D:D, "&lt;=9999", Crowdfunding!G:G, "successful")</f>
        <v>164</v>
      </c>
      <c r="C4">
        <f>COUNTIFS(Crowdfunding!D:D,"&gt;=5000", Crowdfunding!D:D, "&lt;=9999", Crowdfunding!G:G, "failed")</f>
        <v>126</v>
      </c>
      <c r="D4">
        <f>COUNTIFS(Crowdfunding!D:D,"&gt;=5000", Crowdfunding!D:D, "&lt;=9999", Crowdfunding!G:G, "canceled")</f>
        <v>25</v>
      </c>
      <c r="E4">
        <f t="shared" si="0"/>
        <v>315</v>
      </c>
      <c r="F4" s="20">
        <f t="shared" si="1"/>
        <v>0.52063492063492067</v>
      </c>
      <c r="G4" s="21">
        <f t="shared" si="2"/>
        <v>0.4</v>
      </c>
      <c r="H4" s="22">
        <f t="shared" si="3"/>
        <v>7.9365079365079361E-2</v>
      </c>
    </row>
    <row r="5" spans="1:8" x14ac:dyDescent="0.25">
      <c r="A5" s="8" t="s">
        <v>2096</v>
      </c>
      <c r="B5">
        <f>COUNTIFS(Crowdfunding!D:D,"&gt;=10000", Crowdfunding!D:D, "&lt;=14999", Crowdfunding!G:G, "successful")</f>
        <v>4</v>
      </c>
      <c r="C5">
        <f>COUNTIFS(Crowdfunding!D:D,"&gt;=10000", Crowdfunding!D:D, "&lt;=14999", Crowdfunding!G:G, "failed")</f>
        <v>5</v>
      </c>
      <c r="D5">
        <f>COUNTIFS(Crowdfunding!D:D,"&gt;=10000", Crowdfunding!D:D, "&lt;=14999", Crowdfunding!G:G, "canceled")</f>
        <v>0</v>
      </c>
      <c r="E5">
        <f t="shared" si="0"/>
        <v>9</v>
      </c>
      <c r="F5" s="20">
        <f t="shared" si="1"/>
        <v>0.44444444444444442</v>
      </c>
      <c r="G5" s="21">
        <f t="shared" si="2"/>
        <v>0.55555555555555558</v>
      </c>
      <c r="H5" s="22">
        <f t="shared" si="3"/>
        <v>0</v>
      </c>
    </row>
    <row r="6" spans="1:8" x14ac:dyDescent="0.25">
      <c r="A6" s="8" t="s">
        <v>2097</v>
      </c>
      <c r="B6">
        <f>COUNTIFS(Crowdfunding!D:D,"&gt;=15000", Crowdfunding!D:D, "&lt;=19999", Crowdfunding!G:G, "successful")</f>
        <v>10</v>
      </c>
      <c r="C6">
        <f>COUNTIFS(Crowdfunding!D:D,"&gt;=15000", Crowdfunding!D:D, "&lt;=19999", Crowdfunding!G:G, "failed")</f>
        <v>0</v>
      </c>
      <c r="D6">
        <f>COUNTIFS(Crowdfunding!D:D,"&gt;=15000", Crowdfunding!D:D, "&lt;=19999", Crowdfunding!G:G, "canceled")</f>
        <v>0</v>
      </c>
      <c r="E6">
        <f t="shared" si="0"/>
        <v>10</v>
      </c>
      <c r="F6" s="20">
        <f t="shared" si="1"/>
        <v>1</v>
      </c>
      <c r="G6" s="21">
        <f t="shared" si="2"/>
        <v>0</v>
      </c>
      <c r="H6" s="22">
        <f t="shared" si="3"/>
        <v>0</v>
      </c>
    </row>
    <row r="7" spans="1:8" x14ac:dyDescent="0.25">
      <c r="A7" s="8" t="s">
        <v>2098</v>
      </c>
      <c r="B7">
        <f>COUNTIFS(Crowdfunding!D:D,"&gt;=20000", Crowdfunding!D:D, "&lt;=24999", Crowdfunding!G:G, "successful")</f>
        <v>7</v>
      </c>
      <c r="C7">
        <f>COUNTIFS(Crowdfunding!D:D,"&gt;=20000", Crowdfunding!D:D, "&lt;=24999", Crowdfunding!G:G, "failed")</f>
        <v>0</v>
      </c>
      <c r="D7">
        <f>COUNTIFS(Crowdfunding!D:D,"&gt;=20000", Crowdfunding!D:D, "&lt;=24999", Crowdfunding!G:G, "canceled")</f>
        <v>0</v>
      </c>
      <c r="E7">
        <f t="shared" si="0"/>
        <v>7</v>
      </c>
      <c r="F7" s="20">
        <f t="shared" si="1"/>
        <v>1</v>
      </c>
      <c r="G7" s="21">
        <f t="shared" si="2"/>
        <v>0</v>
      </c>
      <c r="H7" s="22">
        <f t="shared" si="3"/>
        <v>0</v>
      </c>
    </row>
    <row r="8" spans="1:8" x14ac:dyDescent="0.25">
      <c r="A8" s="8" t="s">
        <v>2099</v>
      </c>
      <c r="B8">
        <f>COUNTIFS(Crowdfunding!D:D,"&gt;=25000", Crowdfunding!D:D, "&lt;=29999", Crowdfunding!G:G, "successful")</f>
        <v>11</v>
      </c>
      <c r="C8">
        <f>COUNTIFS(Crowdfunding!D:D,"&gt;=25000", Crowdfunding!D:D, "&lt;=29999", Crowdfunding!G:G, "failed")</f>
        <v>3</v>
      </c>
      <c r="D8">
        <f>COUNTIFS(Crowdfunding!D:D,"&gt;=25000", Crowdfunding!D:D, "&lt;=29999", Crowdfunding!G:G, "canceled")</f>
        <v>0</v>
      </c>
      <c r="E8">
        <f t="shared" si="0"/>
        <v>14</v>
      </c>
      <c r="F8" s="20">
        <f t="shared" si="1"/>
        <v>0.7857142857142857</v>
      </c>
      <c r="G8" s="21">
        <f t="shared" si="2"/>
        <v>0.21428571428571427</v>
      </c>
      <c r="H8" s="22">
        <f t="shared" si="3"/>
        <v>0</v>
      </c>
    </row>
    <row r="9" spans="1:8" x14ac:dyDescent="0.25">
      <c r="A9" s="8" t="s">
        <v>2100</v>
      </c>
      <c r="B9">
        <f>COUNTIFS(Crowdfunding!D:D,"&gt;=30000", Crowdfunding!D:D, "&lt;=34999", Crowdfunding!G:G, "successful")</f>
        <v>7</v>
      </c>
      <c r="C9">
        <f>COUNTIFS(Crowdfunding!D:D,"&gt;=30000", Crowdfunding!D:D, "&lt;=34999", Crowdfunding!G:G, "failed")</f>
        <v>0</v>
      </c>
      <c r="D9">
        <f>COUNTIFS(Crowdfunding!D:D,"&gt;=30000", Crowdfunding!D:D, "&lt;=34999", Crowdfunding!G:G, "canceled")</f>
        <v>0</v>
      </c>
      <c r="E9">
        <f t="shared" si="0"/>
        <v>7</v>
      </c>
      <c r="F9" s="20">
        <f t="shared" si="1"/>
        <v>1</v>
      </c>
      <c r="G9" s="21">
        <f t="shared" si="2"/>
        <v>0</v>
      </c>
      <c r="H9" s="22">
        <f t="shared" si="3"/>
        <v>0</v>
      </c>
    </row>
    <row r="10" spans="1:8" x14ac:dyDescent="0.25">
      <c r="A10" s="8" t="s">
        <v>2101</v>
      </c>
      <c r="B10">
        <f>COUNTIFS(Crowdfunding!D:D,"&gt;=35000", Crowdfunding!D:D, "&lt;=39999", Crowdfunding!G:G, "successful")</f>
        <v>8</v>
      </c>
      <c r="C10">
        <f>COUNTIFS(Crowdfunding!D:D,"&gt;=35000", Crowdfunding!D:D, "&lt;=39999", Crowdfunding!G:G, "failed")</f>
        <v>3</v>
      </c>
      <c r="D10">
        <f>COUNTIFS(Crowdfunding!D:D,"&gt;=35000", Crowdfunding!D:D, "&lt;=39999", Crowdfunding!G:G, "canceled")</f>
        <v>1</v>
      </c>
      <c r="E10">
        <f t="shared" si="0"/>
        <v>12</v>
      </c>
      <c r="F10" s="20">
        <f t="shared" si="1"/>
        <v>0.66666666666666663</v>
      </c>
      <c r="G10" s="21">
        <f t="shared" si="2"/>
        <v>0.25</v>
      </c>
      <c r="H10" s="22">
        <f t="shared" si="3"/>
        <v>8.3333333333333329E-2</v>
      </c>
    </row>
    <row r="11" spans="1:8" x14ac:dyDescent="0.25">
      <c r="A11" s="8" t="s">
        <v>2102</v>
      </c>
      <c r="B11">
        <f>COUNTIFS(Crowdfunding!D:D,"&gt;=40000", Crowdfunding!D:D, "&lt;=44999", Crowdfunding!G:G, "successful")</f>
        <v>11</v>
      </c>
      <c r="C11">
        <f>COUNTIFS(Crowdfunding!D:D,"&gt;=40000", Crowdfunding!D:D, "&lt;=44999", Crowdfunding!G:G, "failed")</f>
        <v>3</v>
      </c>
      <c r="D11">
        <f>COUNTIFS(Crowdfunding!D:D,"&gt;=40000", Crowdfunding!D:D, "&lt;=44999", Crowdfunding!G:G, "canceled")</f>
        <v>0</v>
      </c>
      <c r="E11">
        <f t="shared" si="0"/>
        <v>14</v>
      </c>
      <c r="F11" s="20">
        <f t="shared" si="1"/>
        <v>0.7857142857142857</v>
      </c>
      <c r="G11" s="21">
        <f t="shared" si="2"/>
        <v>0.21428571428571427</v>
      </c>
      <c r="H11" s="22">
        <f t="shared" si="3"/>
        <v>0</v>
      </c>
    </row>
    <row r="12" spans="1:8" x14ac:dyDescent="0.25">
      <c r="A12" s="8" t="s">
        <v>2104</v>
      </c>
      <c r="B12">
        <f>COUNTIFS(Crowdfunding!D:D,"&gt;=45000", Crowdfunding!D:D, "&lt;=49999", Crowdfunding!G:G, "successful")</f>
        <v>8</v>
      </c>
      <c r="C12">
        <f>COUNTIFS(Crowdfunding!D:D,"&gt;=45000", Crowdfunding!D:D, "&lt;=49999", Crowdfunding!G:G, "failed")</f>
        <v>3</v>
      </c>
      <c r="D12">
        <f>COUNTIFS(Crowdfunding!D:D,"&gt;=45000", Crowdfunding!D:D, "&lt;=49999", Crowdfunding!G:G, "canceled")</f>
        <v>0</v>
      </c>
      <c r="E12">
        <f t="shared" si="0"/>
        <v>11</v>
      </c>
      <c r="F12" s="20">
        <f t="shared" si="1"/>
        <v>0.72727272727272729</v>
      </c>
      <c r="G12" s="21">
        <f t="shared" si="2"/>
        <v>0.27272727272727271</v>
      </c>
      <c r="H12" s="22">
        <f t="shared" si="3"/>
        <v>0</v>
      </c>
    </row>
    <row r="13" spans="1:8" x14ac:dyDescent="0.25">
      <c r="A13" s="8" t="s">
        <v>2103</v>
      </c>
      <c r="B13">
        <f>COUNTIFS(Crowdfunding!D:D, "&gt;50000",Crowdfunding!G:G, "SUCCESSFUL")</f>
        <v>114</v>
      </c>
      <c r="C13">
        <f>COUNTIFS(Crowdfunding!D:D, "&gt;50000",Crowdfunding!G:G, "failed")</f>
        <v>163</v>
      </c>
      <c r="D13">
        <f>COUNTIFS(Crowdfunding!D:D, "&gt;50000",Crowdfunding!G:G, "canceled")</f>
        <v>28</v>
      </c>
      <c r="E13">
        <f t="shared" si="0"/>
        <v>305</v>
      </c>
      <c r="F13" s="20">
        <f t="shared" si="1"/>
        <v>0.3737704918032787</v>
      </c>
      <c r="G13" s="21">
        <f t="shared" si="2"/>
        <v>0.53442622950819674</v>
      </c>
      <c r="H13" s="2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BC72D-C0A5-4DC3-81BD-EE5F7C24AA90}">
  <dimension ref="A1:J566"/>
  <sheetViews>
    <sheetView tabSelected="1" topLeftCell="A4" workbookViewId="0">
      <selection activeCell="L8" sqref="L8"/>
    </sheetView>
  </sheetViews>
  <sheetFormatPr defaultRowHeight="15.75" x14ac:dyDescent="0.25"/>
  <cols>
    <col min="2" max="2" width="12.625" bestFit="1" customWidth="1"/>
    <col min="5" max="5" width="12.625" bestFit="1" customWidth="1"/>
    <col min="7" max="7" width="16.375" bestFit="1" customWidth="1"/>
    <col min="8" max="8" width="19.5" customWidth="1"/>
    <col min="9" max="9" width="16.375" bestFit="1" customWidth="1"/>
    <col min="10" max="10" width="11.875" bestFit="1" customWidth="1"/>
  </cols>
  <sheetData>
    <row r="1" spans="1:10" x14ac:dyDescent="0.25">
      <c r="A1" t="s">
        <v>2106</v>
      </c>
      <c r="B1" t="s">
        <v>5</v>
      </c>
      <c r="D1" t="s">
        <v>4</v>
      </c>
      <c r="E1" t="s">
        <v>5</v>
      </c>
    </row>
    <row r="2" spans="1:10" x14ac:dyDescent="0.25">
      <c r="A2" t="s">
        <v>20</v>
      </c>
      <c r="B2">
        <v>158</v>
      </c>
      <c r="D2" t="s">
        <v>14</v>
      </c>
      <c r="E2">
        <v>0</v>
      </c>
      <c r="G2" s="24" t="s">
        <v>2112</v>
      </c>
      <c r="H2" s="23" t="s">
        <v>2106</v>
      </c>
      <c r="I2" s="25" t="s">
        <v>2113</v>
      </c>
      <c r="J2" s="23" t="s">
        <v>2106</v>
      </c>
    </row>
    <row r="3" spans="1:10" x14ac:dyDescent="0.25">
      <c r="A3" t="s">
        <v>20</v>
      </c>
      <c r="B3">
        <v>1425</v>
      </c>
      <c r="D3" t="s">
        <v>14</v>
      </c>
      <c r="E3">
        <v>24</v>
      </c>
      <c r="G3" t="s">
        <v>2107</v>
      </c>
      <c r="H3">
        <f>AVERAGE(B2:B566)</f>
        <v>851.14690265486729</v>
      </c>
      <c r="I3" t="s">
        <v>2107</v>
      </c>
      <c r="J3">
        <f>AVERAGE(E2:E365)</f>
        <v>585.61538461538464</v>
      </c>
    </row>
    <row r="4" spans="1:10" x14ac:dyDescent="0.25">
      <c r="A4" t="s">
        <v>20</v>
      </c>
      <c r="B4">
        <v>174</v>
      </c>
      <c r="D4" t="s">
        <v>14</v>
      </c>
      <c r="E4">
        <v>53</v>
      </c>
      <c r="G4" s="9" t="s">
        <v>2107</v>
      </c>
      <c r="H4" s="9">
        <f>MEDIAN(B2:B566)</f>
        <v>201</v>
      </c>
      <c r="I4" s="9" t="s">
        <v>2107</v>
      </c>
      <c r="J4" s="9">
        <f>MEDIAN(E2:E365)</f>
        <v>114.5</v>
      </c>
    </row>
    <row r="5" spans="1:10" x14ac:dyDescent="0.25">
      <c r="A5" t="s">
        <v>20</v>
      </c>
      <c r="B5">
        <v>227</v>
      </c>
      <c r="D5" t="s">
        <v>14</v>
      </c>
      <c r="E5">
        <v>18</v>
      </c>
      <c r="G5" t="s">
        <v>2108</v>
      </c>
      <c r="H5">
        <f>MIN(B2:B566)</f>
        <v>16</v>
      </c>
      <c r="I5" t="s">
        <v>2108</v>
      </c>
      <c r="J5">
        <f>MIN(E2:E365)</f>
        <v>0</v>
      </c>
    </row>
    <row r="6" spans="1:10" x14ac:dyDescent="0.25">
      <c r="A6" t="s">
        <v>20</v>
      </c>
      <c r="B6">
        <v>220</v>
      </c>
      <c r="D6" t="s">
        <v>14</v>
      </c>
      <c r="E6">
        <v>44</v>
      </c>
      <c r="G6" s="9" t="s">
        <v>2109</v>
      </c>
      <c r="H6" s="9">
        <f>MAX(B2:B566)</f>
        <v>7295</v>
      </c>
      <c r="I6" s="9" t="s">
        <v>2109</v>
      </c>
      <c r="J6" s="9">
        <f>MAX(E2:E365)</f>
        <v>6080</v>
      </c>
    </row>
    <row r="7" spans="1:10" x14ac:dyDescent="0.25">
      <c r="A7" t="s">
        <v>20</v>
      </c>
      <c r="B7">
        <v>98</v>
      </c>
      <c r="D7" t="s">
        <v>14</v>
      </c>
      <c r="E7">
        <v>27</v>
      </c>
      <c r="G7" t="s">
        <v>2110</v>
      </c>
      <c r="H7">
        <f>VAR(B2:B566)</f>
        <v>1606216.5936295739</v>
      </c>
      <c r="I7" t="s">
        <v>2110</v>
      </c>
      <c r="J7">
        <f>VAR(E2:E365)</f>
        <v>924113.45496927318</v>
      </c>
    </row>
    <row r="8" spans="1:10" x14ac:dyDescent="0.25">
      <c r="A8" t="s">
        <v>20</v>
      </c>
      <c r="B8">
        <v>100</v>
      </c>
      <c r="D8" t="s">
        <v>14</v>
      </c>
      <c r="E8">
        <v>55</v>
      </c>
      <c r="G8" t="s">
        <v>2111</v>
      </c>
      <c r="H8">
        <f>_xlfn.STDEV.P(B2:B566)</f>
        <v>1266.2439466397898</v>
      </c>
      <c r="I8" t="s">
        <v>2111</v>
      </c>
      <c r="J8">
        <f>_xlfn.STDEV.P(E2:E365)</f>
        <v>959.98681331637863</v>
      </c>
    </row>
    <row r="9" spans="1:10" x14ac:dyDescent="0.25">
      <c r="A9" t="s">
        <v>20</v>
      </c>
      <c r="B9">
        <v>1249</v>
      </c>
      <c r="D9" t="s">
        <v>14</v>
      </c>
      <c r="E9">
        <v>200</v>
      </c>
    </row>
    <row r="10" spans="1:10" x14ac:dyDescent="0.25">
      <c r="A10" t="s">
        <v>20</v>
      </c>
      <c r="B10">
        <v>1396</v>
      </c>
      <c r="D10" t="s">
        <v>14</v>
      </c>
      <c r="E10">
        <v>452</v>
      </c>
    </row>
    <row r="11" spans="1:10" x14ac:dyDescent="0.25">
      <c r="A11" t="s">
        <v>20</v>
      </c>
      <c r="B11">
        <v>890</v>
      </c>
      <c r="D11" t="s">
        <v>14</v>
      </c>
      <c r="E11">
        <v>674</v>
      </c>
    </row>
    <row r="12" spans="1:10" x14ac:dyDescent="0.25">
      <c r="A12" t="s">
        <v>20</v>
      </c>
      <c r="B12">
        <v>142</v>
      </c>
      <c r="D12" t="s">
        <v>14</v>
      </c>
      <c r="E12">
        <v>558</v>
      </c>
    </row>
    <row r="13" spans="1:10" x14ac:dyDescent="0.25">
      <c r="A13" t="s">
        <v>20</v>
      </c>
      <c r="B13">
        <v>2673</v>
      </c>
      <c r="D13" t="s">
        <v>14</v>
      </c>
      <c r="E13">
        <v>15</v>
      </c>
    </row>
    <row r="14" spans="1:10" x14ac:dyDescent="0.25">
      <c r="A14" t="s">
        <v>20</v>
      </c>
      <c r="B14">
        <v>163</v>
      </c>
      <c r="D14" t="s">
        <v>14</v>
      </c>
      <c r="E14">
        <v>2307</v>
      </c>
    </row>
    <row r="15" spans="1:10" x14ac:dyDescent="0.25">
      <c r="A15" t="s">
        <v>20</v>
      </c>
      <c r="B15">
        <v>2220</v>
      </c>
      <c r="D15" t="s">
        <v>14</v>
      </c>
      <c r="E15">
        <v>88</v>
      </c>
    </row>
    <row r="16" spans="1:10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7" priority="5" operator="equal">
      <formula>"live"</formula>
    </cfRule>
    <cfRule type="cellIs" dxfId="6" priority="6" operator="equal">
      <formula>"failed"</formula>
    </cfRule>
    <cfRule type="cellIs" dxfId="5" priority="7" operator="equal">
      <formula>"successful"</formula>
    </cfRule>
    <cfRule type="cellIs" dxfId="4" priority="8" operator="equal">
      <formula>"Canceled"</formula>
    </cfRule>
  </conditionalFormatting>
  <conditionalFormatting sqref="D2:D365">
    <cfRule type="cellIs" dxfId="3" priority="1" operator="equal">
      <formula>"live"</formula>
    </cfRule>
    <cfRule type="cellIs" dxfId="2" priority="2" operator="equal">
      <formula>"failed"</formula>
    </cfRule>
    <cfRule type="cellIs" dxfId="1" priority="3" operator="equal">
      <formula>"successful"</formula>
    </cfRule>
    <cfRule type="cellIs" dxfId="0" priority="4" operator="equal">
      <formula>"Canceled"</formula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By Category</vt:lpstr>
      <vt:lpstr>Sub-Category</vt:lpstr>
      <vt:lpstr>Yearly Visual</vt:lpstr>
      <vt:lpstr>Crowdfunding Goal Analysis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Terry Goins</cp:lastModifiedBy>
  <dcterms:created xsi:type="dcterms:W3CDTF">2021-09-29T18:52:28Z</dcterms:created>
  <dcterms:modified xsi:type="dcterms:W3CDTF">2022-12-15T06:51:31Z</dcterms:modified>
</cp:coreProperties>
</file>