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EGO\OneDrive\Desktop\Analysis projects\"/>
    </mc:Choice>
  </mc:AlternateContent>
  <xr:revisionPtr revIDLastSave="0" documentId="8_{E7419917-E4FE-4904-AF43-EE50B8C721D8}" xr6:coauthVersionLast="47" xr6:coauthVersionMax="47" xr10:uidLastSave="{00000000-0000-0000-0000-000000000000}"/>
  <bookViews>
    <workbookView xWindow="20370" yWindow="-2730" windowWidth="29040" windowHeight="15720" firstSheet="1" activeTab="5" xr2:uid="{00000000-000D-0000-FFFF-FFFF00000000}"/>
  </bookViews>
  <sheets>
    <sheet name="Crowdfunding" sheetId="1" r:id="rId1"/>
    <sheet name="By Category" sheetId="2" r:id="rId2"/>
    <sheet name="Sub-Category" sheetId="3" r:id="rId3"/>
    <sheet name="Yearly Visual" sheetId="4" r:id="rId4"/>
    <sheet name="Crowdfunding Goal Analysis" sheetId="5" r:id="rId5"/>
    <sheet name="Statistical Analysis" sheetId="6" r:id="rId6"/>
  </sheets>
  <definedNames>
    <definedName name="_xlnm._FilterDatabase" localSheetId="0" hidden="1">Crowdfunding!$P$1:$P$1001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6" l="1"/>
  <c r="E16" i="6"/>
  <c r="E15" i="6"/>
  <c r="E14" i="6"/>
  <c r="E13" i="6"/>
  <c r="E12" i="6"/>
  <c r="B17" i="6"/>
  <c r="B16" i="6"/>
  <c r="B15" i="6"/>
  <c r="B12" i="6"/>
  <c r="B14" i="6"/>
  <c r="B13" i="6"/>
  <c r="F2" i="5"/>
  <c r="F3" i="5"/>
  <c r="F4" i="5"/>
  <c r="F5" i="5"/>
  <c r="F6" i="5"/>
  <c r="F7" i="5"/>
  <c r="F8" i="5"/>
  <c r="F9" i="5"/>
  <c r="F10" i="5"/>
  <c r="F11" i="5"/>
  <c r="F12" i="5"/>
  <c r="F13" i="5"/>
  <c r="H3" i="5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D2" i="5"/>
  <c r="B8" i="5"/>
  <c r="B7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D12" i="5"/>
  <c r="D11" i="5"/>
  <c r="D10" i="5"/>
  <c r="D9" i="5"/>
  <c r="D8" i="5"/>
  <c r="D7" i="5"/>
  <c r="D6" i="5"/>
  <c r="D5" i="5"/>
  <c r="D4" i="5"/>
  <c r="D3" i="5"/>
  <c r="C3" i="5"/>
  <c r="C2" i="5"/>
  <c r="C13" i="5"/>
  <c r="C12" i="5"/>
  <c r="C11" i="5"/>
  <c r="C10" i="5"/>
  <c r="C9" i="5"/>
  <c r="C8" i="5"/>
  <c r="C7" i="5"/>
  <c r="C6" i="5"/>
  <c r="C5" i="5"/>
  <c r="C4" i="5"/>
  <c r="B3" i="5"/>
  <c r="B2" i="5"/>
  <c r="B13" i="5"/>
  <c r="B12" i="5"/>
  <c r="B11" i="5"/>
  <c r="B10" i="5"/>
  <c r="B9" i="5"/>
  <c r="B6" i="5"/>
  <c r="B5" i="5"/>
  <c r="B4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<sst xmlns="http://schemas.openxmlformats.org/spreadsheetml/2006/main" count="8155" uniqueCount="2112">
  <si>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</si>
  <si>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</si>
  <si>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</si>
  <si>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</si>
  <si>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</si>
  <si>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</si>
  <si>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</si>
  <si>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</si>
  <si>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</si>
  <si>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</si>
  <si>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</si>
  <si>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</si>
  <si>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</si>
  <si>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</si>
  <si>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</si>
  <si>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</si>
  <si>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</si>
  <si>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</si>
  <si>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</si>
  <si>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</si>
  <si>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</si>
  <si>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</si>
  <si>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</si>
  <si>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</si>
  <si>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</si>
  <si>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</si>
  <si>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</si>
  <si>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</si>
  <si>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</si>
  <si>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</si>
  <si>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</si>
  <si>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</si>
  <si>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</si>
  <si>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</si>
  <si>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</si>
  <si>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</si>
  <si>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</si>
  <si>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</si>
  <si>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</si>
  <si>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</si>
  <si>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</si>
  <si>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</si>
  <si>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</si>
  <si>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</si>
  <si>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</si>
  <si>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</si>
  <si>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</si>
  <si>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</si>
  <si>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</si>
  <si>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</si>
  <si>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</si>
  <si>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</si>
  <si>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</si>
  <si>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</si>
  <si>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</si>
  <si>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</si>
  <si>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</si>
  <si>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</si>
  <si>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</si>
  <si>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</si>
  <si>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</si>
  <si>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</si>
  <si>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</si>
  <si>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</si>
  <si>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</si>
  <si>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</si>
  <si>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</si>
  <si>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</si>
  <si>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</si>
  <si>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</si>
  <si>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</si>
  <si>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</si>
  <si>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</si>
  <si>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</si>
  <si>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</si>
  <si>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</si>
  <si>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</si>
  <si>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</si>
  <si>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</si>
  <si>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</si>
  <si>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</si>
  <si>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</si>
  <si>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</si>
  <si>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</si>
  <si>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</si>
  <si>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</si>
  <si>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</si>
  <si>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</si>
  <si>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</si>
  <si>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</si>
  <si>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</si>
  <si>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</si>
  <si>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</si>
  <si>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</si>
  <si>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</si>
  <si>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</si>
  <si>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</si>
  <si>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</si>
  <si>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</si>
  <si>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</si>
  <si>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</si>
  <si>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</si>
  <si>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</si>
  <si>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</si>
  <si>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</si>
  <si>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</si>
  <si>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</si>
  <si>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</si>
  <si>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</si>
  <si>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</si>
  <si>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</si>
  <si>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</si>
  <si>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</si>
  <si>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</si>
  <si>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</si>
  <si>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</si>
  <si>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</si>
  <si>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</si>
  <si>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</si>
  <si>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</si>
  <si>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</si>
  <si>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</si>
  <si>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</si>
  <si>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</si>
  <si>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</si>
  <si>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</si>
  <si>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</si>
  <si>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</si>
  <si>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</si>
  <si>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</si>
  <si>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</si>
  <si>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</si>
  <si>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</si>
  <si>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</si>
  <si>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</si>
  <si>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</si>
  <si>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</si>
  <si>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</si>
  <si>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</si>
  <si>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</si>
  <si>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</si>
  <si>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</si>
  <si>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</si>
  <si>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</si>
  <si>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</si>
  <si>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</si>
  <si>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</si>
  <si>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</si>
  <si>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</si>
  <si>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</si>
  <si>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</si>
  <si>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</si>
  <si>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</si>
  <si>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</si>
  <si>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</si>
  <si>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</si>
  <si>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</si>
  <si>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</si>
  <si>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</si>
  <si>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</si>
  <si>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</si>
  <si>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</si>
  <si>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</si>
  <si>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</si>
  <si>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</si>
  <si>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</si>
  <si>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</si>
  <si>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</si>
  <si>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</si>
  <si>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</si>
  <si>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</si>
  <si>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</si>
  <si>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</si>
  <si>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</si>
  <si>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</si>
  <si>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</si>
  <si>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</si>
  <si>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</si>
  <si>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</si>
  <si>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</si>
  <si>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</si>
  <si>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</si>
  <si>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</si>
  <si>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</si>
  <si>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</si>
  <si>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</si>
  <si>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</si>
  <si>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</si>
  <si>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</si>
  <si>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</si>
  <si>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</si>
  <si>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</si>
  <si>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</si>
  <si>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</si>
  <si>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</si>
  <si>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</si>
  <si>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</si>
  <si>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</si>
  <si>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</si>
  <si>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</si>
  <si>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</si>
  <si>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</si>
  <si>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</si>
  <si>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</si>
  <si>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</si>
  <si>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</si>
  <si>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</si>
  <si>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</si>
  <si>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</si>
  <si>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</si>
  <si>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</si>
  <si>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</si>
  <si>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</si>
  <si>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</si>
  <si>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</si>
  <si>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</si>
  <si>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</si>
  <si>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</si>
  <si>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</si>
  <si>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</si>
  <si>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</si>
  <si>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</si>
  <si>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</si>
  <si>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</si>
  <si>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</si>
  <si>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</si>
  <si>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</si>
  <si>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</si>
  <si>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</si>
  <si>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</si>
  <si>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</si>
  <si>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</si>
  <si>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</si>
  <si>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</si>
  <si>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</si>
  <si>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</si>
  <si>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</si>
  <si>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</si>
  <si>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</si>
  <si>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</si>
  <si>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</si>
  <si>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</si>
  <si>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</si>
  <si>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</si>
  <si>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</si>
  <si>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</si>
  <si>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</si>
  <si>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</si>
  <si>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</si>
  <si>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</si>
  <si>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</si>
  <si>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</si>
  <si>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</si>
  <si>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</si>
  <si>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</si>
  <si>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</si>
  <si>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</si>
  <si>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</si>
  <si>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</si>
  <si>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</si>
  <si>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</si>
  <si>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</si>
  <si>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</si>
  <si>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</si>
  <si>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</si>
  <si>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</si>
  <si>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</si>
  <si>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</si>
  <si>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</si>
  <si>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</si>
  <si>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</si>
  <si>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</si>
  <si>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</si>
  <si>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</si>
  <si>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</si>
  <si>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</si>
  <si>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</si>
  <si>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</si>
  <si>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</si>
  <si>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</si>
  <si>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</si>
  <si>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</si>
  <si>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</si>
  <si>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</si>
  <si>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</si>
  <si>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</si>
  <si>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</si>
  <si>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</si>
  <si>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</si>
  <si>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</si>
  <si>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</si>
  <si>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</si>
  <si>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</si>
  <si>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</si>
  <si>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</si>
  <si>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</si>
  <si>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</si>
  <si>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</si>
  <si>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</si>
  <si>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</si>
  <si>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</si>
  <si>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</si>
  <si>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</si>
  <si>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</si>
  <si>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</si>
  <si>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</si>
  <si>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</si>
  <si>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</si>
  <si>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</si>
  <si>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</si>
  <si>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</si>
  <si>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</si>
  <si>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</si>
  <si>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</si>
  <si>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</si>
  <si>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</si>
  <si>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</si>
  <si>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</si>
  <si>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</si>
  <si>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</si>
  <si>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</si>
  <si>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</si>
  <si>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</si>
  <si>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</si>
  <si>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</si>
  <si>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</si>
  <si>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</si>
  <si>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</si>
  <si>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</si>
  <si>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</si>
  <si>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</si>
  <si>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</si>
  <si>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</si>
  <si>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</si>
  <si>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</si>
  <si>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</si>
  <si>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</si>
  <si>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</si>
  <si>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</si>
  <si>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</si>
  <si>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</si>
  <si>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</si>
  <si>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</si>
  <si>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</si>
  <si>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</si>
  <si>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</si>
  <si>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</si>
  <si>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</si>
  <si>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</si>
  <si>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</si>
  <si>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</si>
  <si>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</si>
  <si>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</si>
  <si>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</si>
  <si>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</si>
  <si>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</si>
  <si>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</si>
  <si>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</si>
  <si>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</si>
  <si>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</si>
  <si>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</si>
  <si>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</si>
  <si>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</si>
  <si>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</si>
  <si>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</si>
  <si>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</si>
  <si>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</si>
  <si>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</si>
  <si>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</si>
  <si>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</si>
  <si>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</si>
  <si>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</si>
  <si>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</si>
  <si>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</si>
  <si>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</si>
  <si>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</si>
  <si>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</si>
  <si>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</si>
  <si>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</si>
  <si>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</si>
  <si>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</si>
  <si>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</si>
  <si>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</si>
  <si>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</si>
  <si>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</si>
  <si>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</si>
  <si>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</si>
  <si>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</si>
  <si>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</si>
  <si>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</si>
  <si>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</si>
  <si>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</si>
  <si>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</si>
  <si>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</si>
  <si>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</si>
  <si>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</si>
  <si>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</si>
  <si>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</si>
  <si>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</si>
  <si>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</si>
  <si>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</si>
  <si>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</si>
  <si>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</si>
  <si>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</si>
  <si>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</si>
  <si>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</si>
  <si>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</si>
  <si>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</si>
  <si>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</si>
  <si>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</si>
  <si>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</si>
  <si>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</si>
  <si>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</si>
  <si>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</si>
  <si>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</si>
  <si>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</si>
  <si>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</si>
  <si>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</si>
  <si>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</si>
  <si>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</si>
  <si>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</si>
  <si>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</si>
  <si>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</si>
  <si>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</si>
  <si>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</si>
  <si>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</si>
  <si>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</si>
  <si>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</si>
  <si>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</si>
  <si>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</si>
  <si>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</si>
  <si>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</si>
  <si>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</si>
  <si>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</si>
  <si>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</si>
  <si>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</si>
  <si>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</si>
  <si>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</si>
  <si>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</si>
  <si>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</si>
  <si>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</si>
  <si>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</si>
  <si>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</si>
  <si>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</si>
  <si>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</si>
  <si>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</si>
  <si>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</si>
  <si>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</si>
  <si>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</si>
  <si>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</si>
  <si>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</si>
  <si>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</si>
  <si>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</si>
  <si>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</si>
  <si>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</si>
  <si>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</si>
  <si>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</si>
  <si>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</si>
  <si>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</si>
  <si>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</si>
  <si>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</si>
  <si>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</si>
  <si>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</si>
  <si>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</si>
  <si>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</si>
  <si>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</si>
  <si>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</si>
  <si>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</si>
  <si>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</si>
  <si>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</si>
  <si>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</si>
  <si>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</si>
  <si>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</si>
  <si>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</si>
  <si>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</si>
  <si>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</si>
  <si>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</si>
  <si>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</si>
  <si>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</si>
  <si>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</si>
  <si>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</si>
  <si>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</si>
  <si>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</si>
  <si>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</si>
  <si>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</si>
  <si>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</si>
  <si>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</si>
  <si>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</si>
  <si>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</si>
  <si>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</si>
  <si>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</si>
  <si>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</si>
  <si>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</si>
  <si>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</si>
  <si>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</si>
  <si>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</si>
  <si>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</si>
  <si>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</si>
  <si>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</si>
  <si>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</si>
  <si>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</si>
  <si>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</si>
  <si>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</si>
  <si>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</si>
  <si>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</si>
  <si>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</si>
  <si>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</si>
  <si>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</si>
  <si>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</si>
  <si>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</si>
  <si>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</si>
  <si>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</si>
  <si>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</si>
  <si>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</si>
  <si>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</si>
  <si>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</si>
  <si>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</si>
  <si>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</si>
  <si>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</si>
  <si>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</si>
  <si>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</si>
  <si>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</si>
  <si>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</si>
  <si>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</si>
  <si>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</si>
  <si>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</si>
  <si>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</si>
  <si>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</si>
  <si>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</si>
  <si>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</si>
  <si>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</si>
  <si>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</si>
  <si>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</si>
  <si>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</si>
  <si>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</si>
  <si>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</si>
  <si>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</si>
  <si>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</si>
  <si>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</si>
  <si>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</si>
  <si>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</si>
  <si>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</si>
  <si>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</si>
  <si>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</si>
  <si>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</si>
  <si>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</si>
  <si>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</si>
  <si>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</si>
  <si>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</si>
  <si>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</si>
  <si>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</si>
  <si>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</si>
  <si>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</si>
  <si>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</si>
  <si>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</si>
  <si>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</si>
  <si>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</si>
  <si>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</si>
  <si>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</si>
  <si>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</si>
  <si>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</si>
  <si>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</si>
  <si>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</si>
  <si>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</si>
  <si>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</si>
  <si>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</si>
  <si>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</si>
  <si>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</si>
  <si>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</si>
  <si>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</si>
  <si>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</si>
  <si>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</si>
  <si>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</si>
  <si>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</si>
  <si>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</si>
  <si>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</si>
  <si>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</si>
  <si>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</si>
  <si>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</si>
  <si>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</si>
  <si>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</si>
  <si>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</si>
  <si>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</si>
  <si>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</si>
  <si>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</si>
  <si>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</si>
  <si>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</si>
  <si>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</si>
  <si>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</si>
  <si>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</si>
  <si>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</si>
  <si>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</si>
  <si>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</si>
  <si>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</si>
  <si>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</si>
  <si>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</si>
  <si>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</si>
  <si>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</si>
  <si>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</si>
  <si>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</si>
  <si>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</si>
  <si>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</si>
  <si>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</si>
  <si>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</si>
  <si>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</si>
  <si>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</si>
  <si>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</si>
  <si>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</si>
  <si>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</si>
  <si>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</si>
  <si>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</si>
  <si>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</si>
  <si>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</si>
  <si>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</si>
  <si>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</si>
  <si>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</si>
  <si>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</si>
  <si>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</si>
  <si>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</si>
  <si>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</si>
  <si>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</si>
  <si>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</si>
  <si>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</si>
  <si>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</si>
  <si>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</si>
  <si>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</si>
  <si>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</si>
  <si>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</si>
  <si>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</si>
  <si>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</si>
  <si>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</si>
  <si>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</si>
  <si>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</si>
  <si>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</si>
  <si>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</si>
  <si>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</si>
  <si>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</si>
  <si>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</si>
  <si>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</si>
  <si>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</si>
  <si>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</si>
  <si>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</si>
  <si>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</si>
  <si>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</si>
  <si>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</si>
  <si>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</si>
  <si>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</si>
  <si>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</si>
  <si>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</si>
  <si>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</si>
  <si>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</si>
  <si>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</si>
  <si>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</si>
  <si>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</si>
  <si>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</si>
  <si>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</si>
  <si>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</si>
  <si>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</si>
  <si>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</si>
  <si>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</si>
  <si>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</si>
  <si>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</si>
  <si>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</si>
  <si>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</si>
  <si>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</si>
  <si>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</si>
  <si>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</si>
  <si>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</si>
  <si>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</si>
  <si>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</si>
  <si>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</si>
  <si>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</si>
  <si>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</si>
  <si>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</si>
  <si>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</si>
  <si>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</si>
  <si>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</si>
  <si>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</si>
  <si>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</si>
  <si>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</si>
  <si>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</si>
  <si>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</si>
  <si>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</si>
  <si>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</si>
  <si>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</si>
  <si>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</si>
  <si>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</si>
  <si>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</si>
  <si>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</si>
  <si>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</si>
  <si>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</si>
  <si>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</si>
  <si>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</si>
  <si>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</si>
  <si>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</si>
  <si>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</si>
  <si>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</si>
  <si>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</si>
  <si>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</si>
  <si>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</si>
  <si>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</si>
  <si>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</si>
  <si>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</si>
  <si>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</si>
  <si>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</si>
  <si>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</si>
  <si>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</si>
  <si>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</si>
  <si>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</si>
  <si>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</si>
  <si>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</si>
  <si>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</si>
  <si>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</si>
  <si>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</si>
  <si>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</si>
  <si>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</si>
  <si>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</si>
  <si>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</si>
  <si>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</si>
  <si>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</si>
  <si>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</si>
  <si>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</si>
  <si>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</si>
  <si>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</si>
  <si>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</si>
  <si>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</si>
  <si>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</si>
  <si>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</si>
  <si>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</si>
  <si>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</si>
  <si>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</si>
  <si>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</si>
  <si>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</si>
  <si>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</si>
  <si>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</si>
  <si>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</si>
  <si>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</si>
  <si>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</si>
  <si>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</si>
  <si>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</si>
  <si>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</si>
  <si>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</si>
  <si>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</si>
  <si>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</si>
  <si>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</si>
  <si>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</si>
  <si>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</si>
  <si>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</si>
  <si>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</si>
  <si>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</si>
  <si>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</si>
  <si>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</si>
  <si>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</si>
  <si>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</si>
  <si>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</si>
  <si>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</si>
  <si>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</si>
  <si>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</si>
  <si>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</si>
  <si>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</si>
  <si>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</si>
  <si>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</si>
  <si>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</si>
  <si>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</si>
  <si>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</si>
  <si>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</si>
  <si>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</si>
  <si>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</si>
  <si>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</si>
  <si>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</si>
  <si>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</si>
  <si>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</si>
  <si>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</si>
  <si>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</si>
  <si>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</si>
  <si>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</si>
  <si>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</si>
  <si>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</si>
  <si>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</si>
  <si>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</si>
  <si>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</si>
  <si>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</si>
  <si>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</si>
  <si>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</si>
  <si>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</si>
  <si>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</si>
  <si>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</si>
  <si>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</si>
  <si>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</si>
  <si>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</si>
  <si>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</si>
  <si>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</si>
  <si>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</si>
  <si>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</si>
  <si>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</si>
  <si>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</si>
  <si>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</si>
  <si>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</si>
  <si>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</si>
  <si>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</si>
  <si>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</si>
  <si>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</si>
  <si>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</si>
  <si>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</si>
  <si>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</si>
  <si>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</si>
  <si>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</si>
  <si>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</si>
  <si>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</si>
  <si>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</si>
  <si>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</si>
  <si>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</si>
  <si>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</si>
  <si>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</si>
  <si>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</si>
  <si>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</si>
  <si>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</si>
  <si>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</si>
  <si>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</si>
  <si>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</si>
  <si>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</si>
  <si>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</si>
  <si>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</si>
  <si>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</si>
  <si>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</si>
  <si>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</si>
  <si>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</si>
  <si>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</si>
  <si>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</si>
  <si>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</si>
  <si>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</si>
  <si>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</si>
  <si>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</si>
  <si>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</si>
  <si>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</si>
  <si>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</si>
  <si>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</si>
  <si>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</si>
  <si>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</si>
  <si>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</si>
  <si>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</si>
  <si>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</si>
  <si>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</si>
  <si>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</si>
  <si>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</si>
  <si>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</si>
  <si>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</si>
  <si>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</si>
  <si>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</si>
  <si>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</si>
  <si>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</si>
  <si>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</si>
  <si>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</si>
  <si>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</si>
  <si>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</si>
  <si>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</si>
  <si>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</si>
  <si>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</si>
  <si>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</si>
  <si>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</si>
  <si>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</si>
  <si>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</si>
  <si>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</si>
  <si>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</si>
  <si>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</si>
  <si>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</si>
  <si>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</si>
  <si>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</si>
  <si>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</si>
  <si>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</si>
  <si>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</si>
  <si>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</si>
  <si>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</si>
  <si>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</si>
  <si>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</si>
  <si>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</si>
  <si>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</si>
  <si>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</si>
  <si>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</si>
  <si>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</si>
  <si>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</si>
  <si>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</si>
  <si>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</si>
  <si>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</si>
  <si>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</si>
  <si>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</si>
  <si>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</si>
  <si>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</si>
  <si>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</si>
  <si>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</si>
  <si>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</si>
  <si>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</si>
  <si>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</si>
  <si>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</si>
  <si>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</si>
  <si>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</si>
  <si>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</si>
  <si>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</si>
  <si>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</si>
  <si>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</si>
  <si>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</si>
  <si>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</si>
  <si>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</si>
  <si>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</si>
  <si>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</si>
  <si>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</si>
  <si>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</si>
  <si>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</si>
  <si>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</si>
  <si>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</si>
  <si>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</si>
  <si>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</si>
  <si>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</si>
  <si>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</si>
  <si>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</si>
  <si>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</si>
  <si>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</si>
  <si>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</si>
  <si>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</si>
  <si>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</si>
  <si>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</si>
  <si>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</si>
  <si>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</si>
  <si>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</si>
  <si>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</si>
  <si>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</si>
  <si>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</si>
  <si>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</si>
  <si>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</si>
  <si>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</si>
  <si>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</si>
  <si>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</si>
  <si>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</si>
  <si>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</si>
  <si>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</si>
  <si>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</si>
  <si>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</si>
  <si>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</si>
  <si>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</si>
  <si>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</si>
  <si>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</si>
  <si>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</si>
  <si>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</si>
  <si>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</si>
  <si>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</si>
  <si>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</si>
  <si>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</si>
  <si>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</si>
  <si>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</si>
  <si>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</si>
  <si>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</si>
  <si>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</si>
  <si>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</si>
  <si>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</si>
  <si>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</si>
  <si>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</si>
  <si>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</si>
  <si>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</si>
  <si>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</si>
  <si>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</si>
  <si>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</si>
  <si>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</si>
  <si>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</si>
  <si>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</si>
  <si>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</si>
  <si>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</si>
  <si>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</si>
  <si>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</si>
  <si>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</si>
  <si>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</si>
  <si>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</si>
  <si>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</si>
  <si>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</si>
  <si>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</si>
  <si>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</si>
  <si>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</si>
  <si>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</si>
  <si>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</si>
  <si>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</si>
  <si>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</si>
  <si>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</si>
  <si>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</si>
  <si>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</si>
  <si>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</si>
  <si>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</si>
  <si>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</si>
  <si>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</si>
  <si>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</si>
  <si>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</si>
  <si>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</si>
  <si>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</si>
  <si>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</si>
  <si>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</si>
  <si>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</si>
  <si>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</si>
  <si>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</si>
  <si>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</si>
  <si>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</si>
  <si>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</si>
  <si>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</si>
  <si>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</si>
  <si>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</si>
  <si>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</si>
  <si>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</si>
  <si>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</si>
  <si>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</si>
  <si>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</si>
  <si>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</si>
  <si>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</si>
  <si>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</si>
  <si>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</si>
  <si>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</si>
  <si>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</si>
  <si>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</si>
  <si>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</si>
  <si>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</si>
  <si>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</si>
  <si>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</si>
  <si>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</si>
  <si>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</si>
  <si>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</si>
  <si>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</si>
  <si>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</si>
  <si>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</si>
  <si>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</si>
  <si>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</si>
  <si>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</si>
  <si>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</si>
  <si>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</si>
  <si>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</si>
  <si>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</si>
  <si>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</si>
  <si>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</si>
  <si>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</si>
  <si>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</si>
  <si>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</si>
  <si>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</si>
  <si>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</si>
  <si>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</si>
  <si>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</si>
  <si>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</si>
  <si>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</si>
  <si>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</si>
  <si>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</si>
  <si>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</si>
  <si>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</si>
  <si>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</si>
  <si>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</si>
  <si>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</si>
  <si>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</si>
  <si>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</si>
  <si>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</si>
  <si>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</si>
  <si>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</si>
  <si>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</si>
  <si>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</si>
  <si>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</si>
  <si>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</si>
  <si>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</si>
  <si>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</si>
  <si>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</si>
  <si>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</si>
  <si>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</si>
  <si>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</si>
  <si>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</si>
  <si>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</si>
  <si>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</si>
  <si>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</si>
  <si>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</si>
  <si>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</si>
  <si>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</si>
  <si>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</si>
  <si>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</si>
  <si>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</si>
  <si>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</si>
  <si>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</si>
  <si>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</si>
  <si>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</si>
  <si>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</si>
  <si>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</si>
  <si>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</si>
  <si>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</si>
  <si>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</si>
  <si>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</si>
  <si>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</si>
  <si>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</si>
  <si>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</si>
  <si>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</si>
  <si>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</si>
  <si>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</si>
  <si>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</si>
  <si>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</si>
  <si>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</si>
  <si>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</si>
  <si>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</si>
  <si>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</si>
  <si>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</si>
  <si>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</si>
  <si>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</si>
  <si>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</si>
  <si>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</si>
  <si>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</si>
  <si>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</si>
  <si>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</si>
  <si>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</si>
  <si>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</si>
  <si>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</si>
  <si>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</si>
  <si>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</si>
  <si>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</si>
  <si>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</si>
  <si>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</si>
  <si>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</si>
  <si>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</si>
  <si>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</si>
  <si>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</si>
  <si>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</si>
  <si>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</si>
  <si>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</si>
  <si>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</si>
  <si>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</si>
  <si>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</si>
  <si>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</si>
  <si>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</si>
  <si>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</si>
  <si>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</si>
  <si>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</si>
  <si>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</si>
  <si>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</si>
  <si>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</si>
  <si>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</si>
  <si>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</si>
  <si>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</si>
  <si>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</si>
  <si>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</si>
  <si>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</si>
  <si>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</si>
  <si>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</si>
  <si>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</si>
  <si>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</si>
  <si>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</si>
  <si>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</si>
  <si>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</si>
  <si>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</si>
  <si>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</si>
  <si>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</si>
  <si>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</si>
  <si>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</si>
  <si>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</si>
  <si>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</si>
  <si>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</si>
  <si>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</si>
  <si>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</si>
  <si>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</si>
  <si>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</si>
  <si>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</si>
  <si>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</si>
  <si>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</si>
  <si>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</si>
  <si>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</si>
  <si>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</si>
  <si>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</si>
  <si>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</si>
  <si>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</si>
  <si>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</si>
  <si>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</si>
  <si>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</si>
  <si>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</si>
  <si>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</si>
  <si>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</si>
  <si>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</si>
  <si>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</si>
  <si>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</si>
  <si>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</si>
  <si>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</si>
  <si>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</si>
  <si>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</si>
  <si>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</si>
  <si>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</si>
  <si>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</si>
  <si>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</si>
  <si>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</si>
  <si>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</si>
  <si>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</si>
  <si>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</si>
  <si>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</si>
  <si>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</si>
  <si>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</si>
  <si>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</si>
  <si>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</si>
  <si>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</si>
  <si>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</si>
  <si>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</si>
  <si>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</si>
  <si>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</si>
  <si>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</si>
  <si>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</si>
  <si>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</si>
  <si>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</si>
  <si>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</si>
  <si>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</si>
  <si>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</si>
  <si>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</si>
  <si>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</si>
  <si>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</si>
  <si>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</si>
  <si>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</si>
  <si>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</si>
  <si>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</si>
  <si>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</si>
  <si>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</si>
  <si>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</si>
  <si>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</si>
  <si>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</si>
  <si>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</si>
  <si>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</si>
  <si>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</si>
  <si>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</si>
  <si>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</si>
  <si>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</si>
  <si>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</si>
  <si>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</si>
  <si>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</si>
  <si>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</si>
  <si>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</si>
  <si>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</si>
  <si>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</si>
  <si>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</si>
  <si>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</si>
  <si>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</si>
  <si>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</si>
  <si>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</si>
  <si>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</si>
  <si>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</si>
  <si>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</si>
  <si>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</si>
  <si>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</si>
  <si>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</si>
  <si>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</si>
  <si>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</si>
  <si>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</si>
  <si>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</si>
  <si>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</si>
  <si>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</si>
  <si>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</si>
  <si>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</si>
  <si>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</si>
  <si>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</si>
  <si>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</si>
  <si>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</si>
  <si>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</si>
  <si>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</si>
  <si>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</si>
  <si>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</si>
  <si>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</si>
  <si>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</si>
  <si>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</si>
  <si>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</si>
  <si>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</si>
  <si>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</si>
  <si>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</si>
  <si>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</si>
  <si>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</si>
  <si>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</si>
  <si>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</si>
  <si>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</si>
  <si>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</si>
  <si>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</si>
  <si>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</si>
  <si>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</si>
  <si>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</si>
  <si>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</si>
  <si>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</si>
  <si>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</si>
  <si>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</si>
  <si>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</si>
  <si>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</si>
  <si>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</si>
  <si>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</si>
  <si>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</si>
  <si>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</si>
  <si>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</si>
  <si>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</si>
  <si>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</si>
  <si>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</si>
  <si>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</si>
  <si>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</si>
  <si>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</si>
  <si>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</si>
  <si>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</si>
  <si>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</si>
  <si>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</si>
  <si>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</si>
  <si>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</si>
  <si>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</si>
  <si>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</si>
  <si>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</si>
  <si>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</si>
  <si>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</si>
  <si>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</si>
  <si>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</si>
  <si>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</si>
  <si>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</si>
  <si>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</si>
  <si>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</si>
  <si>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</si>
  <si>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</si>
  <si>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</si>
  <si>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</si>
  <si>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</si>
  <si>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</si>
  <si>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</si>
  <si>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</si>
  <si>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</si>
  <si>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</si>
  <si>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</si>
  <si>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</si>
  <si>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</si>
  <si>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</si>
  <si>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</si>
  <si>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</si>
  <si>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</si>
  <si>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</si>
  <si>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</si>
  <si>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</si>
  <si>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</si>
  <si>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</si>
  <si>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</si>
  <si>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</si>
  <si>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</si>
  <si>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</si>
  <si>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</si>
  <si>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</si>
  <si>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</si>
  <si>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</si>
  <si>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</si>
  <si>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</si>
  <si>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</si>
  <si>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</si>
  <si>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</si>
  <si>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</si>
  <si>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</si>
  <si>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</si>
  <si>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</si>
  <si>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</si>
  <si>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</si>
  <si>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</si>
  <si>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</si>
  <si>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</si>
  <si>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</si>
  <si>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</si>
  <si>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</si>
  <si>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</si>
  <si>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</si>
  <si>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</si>
  <si>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</si>
  <si>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</si>
  <si>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</si>
  <si>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</si>
  <si>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</si>
  <si>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</si>
  <si>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</si>
  <si>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</si>
  <si>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</si>
  <si>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</si>
  <si>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</si>
  <si>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</si>
  <si>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</si>
  <si>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</si>
  <si>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</si>
  <si>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</si>
  <si>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</si>
  <si>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</si>
  <si>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</si>
  <si>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</si>
  <si>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</si>
  <si>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</si>
  <si>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</si>
  <si>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</si>
  <si>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</si>
  <si>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</si>
  <si>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</si>
  <si>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</si>
  <si>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</si>
  <si>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</si>
  <si>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</si>
  <si>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</si>
  <si>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</si>
  <si>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</si>
  <si>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</si>
  <si>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</si>
  <si>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</si>
  <si>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</si>
  <si>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</si>
  <si>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</si>
  <si>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</si>
  <si>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</si>
  <si>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</si>
  <si>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</si>
  <si>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</si>
  <si>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</si>
  <si>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</si>
  <si>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</si>
  <si>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</si>
  <si>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</si>
  <si>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</si>
  <si>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</si>
  <si>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</si>
  <si>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</si>
  <si>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</si>
  <si>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</si>
  <si>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</si>
  <si>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</si>
  <si>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</si>
  <si>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</si>
  <si>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</si>
  <si>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</si>
  <si>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</si>
  <si>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</si>
  <si>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</si>
  <si>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</si>
  <si>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</si>
  <si>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</si>
  <si>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</si>
  <si>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</si>
  <si>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</si>
  <si>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</si>
  <si>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</si>
  <si>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</si>
  <si>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</si>
  <si>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</si>
  <si>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</si>
  <si>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</si>
  <si>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</si>
  <si>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</si>
  <si>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</si>
  <si>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</si>
  <si>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</si>
  <si>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</si>
  <si>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</si>
  <si>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</si>
  <si>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</si>
  <si>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</si>
  <si>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</si>
  <si>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</si>
  <si>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</si>
  <si>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</si>
  <si>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</si>
  <si>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</si>
  <si>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</si>
  <si>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</si>
  <si>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</si>
  <si>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</si>
  <si>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</si>
  <si>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</si>
  <si>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</si>
  <si>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</si>
  <si>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</si>
  <si>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</si>
  <si>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</si>
  <si>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</si>
  <si>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</si>
  <si>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</si>
  <si>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</si>
  <si>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</si>
  <si>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</si>
  <si>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</si>
  <si>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</si>
  <si>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</si>
  <si>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</si>
  <si>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</si>
  <si>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</si>
  <si>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</si>
  <si>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</si>
  <si>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</si>
  <si>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</si>
  <si>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</si>
  <si>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</si>
  <si>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</si>
  <si>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</si>
  <si>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</si>
  <si>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</si>
  <si>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</si>
  <si>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</si>
  <si>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</si>
  <si>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</si>
  <si>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</si>
  <si>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</si>
  <si>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</si>
  <si>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</si>
  <si>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</si>
  <si>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</si>
  <si>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</si>
  <si>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</si>
  <si>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</si>
  <si>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</si>
  <si>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</si>
  <si>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</si>
  <si>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</si>
  <si>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</si>
  <si>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</si>
  <si>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</si>
  <si>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</si>
  <si>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</si>
  <si>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</si>
  <si>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</si>
  <si>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</si>
  <si>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</si>
  <si>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</si>
  <si>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</si>
  <si>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</si>
  <si>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</si>
  <si>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</si>
  <si>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</si>
  <si>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</si>
  <si>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</si>
  <si>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</si>
  <si>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</si>
  <si>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</si>
  <si>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</si>
  <si>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</si>
  <si>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</si>
  <si>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</si>
  <si>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</si>
  <si>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</si>
  <si>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</si>
  <si>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</si>
  <si>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</si>
  <si>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</si>
  <si>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</si>
  <si>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</si>
  <si>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</si>
  <si>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</si>
  <si>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</si>
  <si>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</si>
  <si>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</si>
  <si>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</si>
  <si>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</si>
  <si>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</si>
  <si>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</si>
  <si>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</si>
  <si>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</si>
  <si>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</si>
  <si>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</si>
  <si>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</si>
  <si>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</si>
  <si>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</si>
  <si>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</si>
  <si>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</si>
  <si>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</si>
  <si>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</si>
  <si>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</si>
  <si>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</si>
  <si>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</si>
  <si>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</si>
  <si>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</si>
  <si>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</si>
  <si>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</si>
  <si>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</si>
  <si>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</si>
  <si>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</si>
  <si>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</si>
  <si>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</si>
  <si>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</si>
  <si>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</si>
  <si>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</si>
  <si>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</si>
  <si>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</si>
  <si>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</si>
  <si>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</si>
  <si>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</si>
  <si>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</si>
  <si>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</si>
  <si>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</si>
  <si>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</si>
  <si>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</si>
  <si>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</si>
  <si>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</si>
  <si>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</si>
  <si>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</si>
  <si>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</si>
  <si>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</si>
  <si>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</si>
  <si>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</si>
  <si>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</si>
  <si>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</si>
  <si>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</si>
  <si>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</si>
  <si>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</si>
  <si>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</si>
  <si>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</si>
  <si>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</si>
  <si>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</si>
  <si>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</si>
  <si>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</si>
  <si>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</si>
  <si>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</si>
  <si>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</si>
  <si>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</si>
  <si>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</si>
  <si>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</si>
  <si>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</si>
  <si>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</si>
  <si>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</si>
  <si>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</si>
  <si>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</si>
  <si>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</si>
  <si>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</si>
  <si>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</si>
  <si>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</si>
  <si>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</si>
  <si>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</si>
  <si>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</si>
  <si>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</si>
  <si>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</si>
  <si>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</si>
  <si>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</si>
  <si>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</si>
  <si>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</si>
  <si>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</si>
  <si>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</si>
  <si>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</si>
  <si>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</si>
  <si>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</si>
  <si>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</si>
  <si>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</si>
  <si>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</si>
  <si>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</si>
  <si>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</si>
  <si>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</si>
  <si>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</si>
  <si>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</si>
  <si>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</si>
  <si>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</si>
  <si>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</si>
  <si>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</si>
  <si>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</si>
  <si>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</si>
  <si>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</si>
  <si>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</si>
  <si>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</si>
  <si>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</si>
  <si>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</si>
  <si>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</si>
  <si>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</si>
  <si>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</si>
  <si>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</si>
  <si>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</si>
  <si>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</si>
  <si>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</si>
  <si>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</si>
  <si>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</si>
  <si>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</si>
  <si>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</si>
  <si>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</si>
  <si>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</si>
  <si>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</si>
  <si>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</si>
  <si>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</si>
  <si>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</si>
  <si>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</si>
  <si>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</si>
  <si>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</si>
  <si>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</si>
  <si>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</si>
  <si>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</si>
  <si>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</si>
  <si>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</si>
  <si>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</si>
  <si>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</si>
  <si>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</si>
  <si>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</si>
  <si>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</si>
  <si>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</si>
  <si>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</si>
  <si>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</si>
  <si>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</si>
  <si>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</si>
  <si>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</si>
  <si>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</si>
  <si>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</si>
  <si>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</si>
  <si>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</si>
  <si>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</si>
  <si>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</si>
  <si>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</si>
  <si>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</si>
  <si>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</si>
  <si>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</si>
  <si>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</si>
  <si>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</si>
  <si>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</si>
  <si>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</si>
  <si>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</si>
  <si>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</si>
  <si>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</si>
  <si>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</si>
  <si>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</si>
  <si>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</si>
  <si>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</si>
  <si>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</si>
  <si>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</si>
  <si>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</si>
  <si>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</si>
  <si>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</si>
  <si>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</si>
  <si>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</si>
  <si>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</si>
  <si>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</si>
  <si>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</si>
  <si>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</si>
  <si>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</si>
  <si>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</si>
  <si>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</si>
  <si>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</si>
  <si>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</si>
  <si>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</si>
  <si>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</si>
  <si>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</si>
  <si>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</si>
  <si>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</si>
  <si>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</si>
  <si>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</si>
  <si>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</si>
  <si>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</si>
  <si>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</si>
  <si>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</si>
  <si>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</si>
  <si>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</si>
  <si>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</si>
  <si>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</si>
  <si>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</si>
  <si>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</si>
  <si>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</si>
  <si>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</si>
  <si>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</si>
  <si>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</si>
  <si>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</si>
  <si>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</si>
  <si>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</si>
  <si>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</si>
  <si>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</si>
  <si>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</si>
  <si>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</si>
  <si>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</si>
  <si>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</si>
  <si>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</si>
  <si>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</si>
  <si>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</si>
  <si>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</si>
  <si>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</si>
  <si>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</si>
  <si>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</si>
  <si>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</si>
  <si>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</si>
  <si>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</si>
  <si>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</si>
  <si>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</si>
  <si>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</si>
  <si>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</si>
  <si>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</si>
  <si>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</si>
  <si>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</si>
  <si>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</si>
  <si>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</si>
  <si>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</si>
  <si>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</si>
  <si>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</si>
  <si>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</si>
  <si>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</si>
  <si>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</si>
  <si>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</si>
  <si>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</si>
  <si>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</si>
  <si>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</si>
  <si>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</si>
  <si>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</si>
  <si>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</si>
  <si>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</si>
  <si>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</si>
  <si>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</si>
  <si>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</si>
  <si>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</si>
  <si>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</si>
  <si>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</si>
  <si>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</si>
  <si>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</si>
  <si>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</si>
  <si>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</si>
  <si>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</si>
  <si>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</si>
  <si>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</si>
  <si>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</si>
  <si>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</si>
  <si>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</si>
  <si>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</si>
  <si>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</si>
  <si>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</si>
  <si>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</si>
  <si>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</si>
  <si>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</si>
  <si>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</si>
  <si>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</si>
  <si>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</si>
  <si>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</si>
  <si>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</si>
  <si>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</si>
  <si>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</si>
  <si>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</si>
  <si>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</si>
  <si>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</si>
  <si>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</si>
  <si>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</si>
  <si>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</si>
  <si>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</si>
  <si>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</si>
  <si>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</si>
  <si>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</si>
  <si>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</si>
  <si>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</si>
  <si>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</si>
  <si>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</si>
  <si>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</si>
  <si>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</si>
  <si>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</si>
  <si>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</si>
  <si>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</si>
  <si>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</si>
  <si>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</si>
  <si>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</si>
  <si>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</si>
  <si>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</si>
  <si>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</si>
  <si>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</si>
  <si>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</si>
  <si>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</si>
  <si>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</si>
  <si>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</si>
  <si>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</si>
  <si>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</si>
  <si>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</si>
  <si>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</si>
  <si>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</si>
  <si>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</si>
  <si>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</si>
  <si>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</si>
  <si>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</si>
  <si>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</si>
  <si>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</si>
  <si>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</si>
  <si>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</si>
  <si>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</si>
  <si>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</si>
  <si>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</si>
  <si>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</si>
  <si>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</si>
  <si>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</si>
  <si>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</si>
  <si>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</si>
  <si>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</si>
  <si>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</si>
  <si>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</si>
  <si>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</si>
  <si>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</si>
  <si>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</si>
  <si>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</si>
  <si>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</si>
  <si>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</si>
  <si>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</si>
  <si>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</si>
  <si>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</si>
  <si>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</si>
  <si>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</si>
  <si>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</si>
  <si>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</si>
  <si>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</si>
  <si>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</si>
  <si>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</si>
  <si>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</si>
  <si>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</si>
  <si>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</si>
  <si>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</si>
  <si>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</si>
  <si>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</si>
  <si>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</si>
  <si>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</si>
  <si>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</si>
  <si>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</si>
  <si>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</si>
  <si>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</si>
  <si>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</si>
  <si>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</si>
  <si>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</si>
  <si>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</si>
  <si>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</si>
  <si>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</si>
  <si>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</si>
  <si>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</si>
  <si>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</si>
  <si>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</si>
  <si>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</si>
  <si>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</si>
  <si>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</si>
  <si>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</si>
  <si>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</si>
  <si>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</si>
  <si>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</si>
  <si>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</si>
  <si>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</si>
  <si>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</si>
  <si>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</si>
  <si>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</si>
  <si>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</si>
  <si>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</si>
  <si>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</si>
  <si>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</si>
  <si>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</si>
  <si>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</si>
  <si>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</si>
  <si>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</si>
  <si>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</si>
  <si>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</si>
  <si>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</si>
  <si>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</si>
  <si>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</si>
  <si>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</si>
  <si>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</si>
  <si>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</si>
  <si>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</si>
  <si>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</si>
  <si>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</si>
  <si>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</si>
  <si>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</si>
  <si>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</si>
  <si>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</si>
  <si>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</si>
  <si>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</si>
  <si>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</si>
  <si>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</si>
  <si>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</si>
  <si>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</si>
  <si>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</si>
  <si>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</si>
  <si>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</si>
  <si>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</si>
  <si>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</si>
  <si>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</si>
  <si>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</si>
  <si>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</si>
  <si>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</si>
  <si>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</si>
  <si>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</si>
  <si>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</si>
  <si>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</si>
  <si>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</si>
  <si>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</si>
  <si>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</si>
  <si>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</si>
  <si>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</si>
  <si>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</si>
  <si>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</si>
  <si>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</si>
  <si>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</si>
  <si>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</si>
  <si>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</si>
  <si>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</si>
  <si>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</si>
  <si>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</si>
  <si>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</si>
  <si>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</si>
  <si>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</si>
  <si>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</si>
  <si>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</si>
  <si>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</si>
  <si>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</si>
  <si>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</si>
  <si>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</si>
  <si>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</si>
  <si>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</si>
  <si>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</si>
  <si>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</si>
  <si>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</si>
  <si>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</si>
  <si>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</si>
  <si>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</si>
  <si>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</si>
  <si>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</si>
  <si>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</si>
  <si>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</si>
  <si>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</si>
  <si>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</si>
  <si>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</si>
  <si>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</si>
  <si>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</si>
  <si>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</si>
  <si>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</si>
  <si>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</si>
  <si>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</si>
  <si>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</si>
  <si>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</si>
  <si>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</si>
  <si>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</si>
  <si>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</si>
  <si>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</si>
  <si>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</si>
  <si>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</si>
  <si>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</si>
  <si>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</si>
  <si>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</si>
  <si>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</si>
  <si>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</si>
  <si>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</si>
  <si>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</si>
  <si>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</si>
  <si>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</si>
  <si>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</si>
  <si>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</si>
  <si>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</si>
  <si>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</si>
  <si>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</si>
  <si>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</si>
  <si>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</si>
  <si>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</si>
  <si>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</si>
  <si>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</si>
  <si>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</si>
  <si>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</si>
  <si>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</si>
  <si>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</si>
  <si>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</si>
  <si>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</si>
  <si>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</si>
  <si>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</si>
  <si>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</si>
  <si>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</si>
  <si>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</si>
  <si>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</si>
  <si>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</si>
  <si>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</si>
  <si>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</si>
  <si>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</si>
  <si>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</si>
  <si>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</si>
  <si>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</si>
  <si>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</si>
  <si>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</si>
  <si>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</si>
  <si>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</si>
  <si>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</si>
  <si>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</si>
  <si>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</si>
  <si>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</si>
  <si>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</si>
  <si>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</si>
  <si>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</si>
  <si>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</si>
  <si>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</si>
  <si>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</si>
  <si>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</si>
  <si>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</si>
  <si>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</si>
  <si>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</si>
  <si>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</si>
  <si>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</si>
  <si>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</si>
  <si>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</si>
  <si>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</si>
  <si>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</si>
  <si>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</si>
  <si>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Count of outcome</t>
  </si>
  <si>
    <t>Row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</si>
  <si>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</si>
  <si>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</si>
  <si>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</si>
  <si>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</si>
  <si>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</si>
  <si>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</si>
  <si>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</si>
  <si>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</si>
  <si>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</si>
  <si>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</si>
  <si>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</si>
  <si>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</si>
  <si>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</si>
  <si>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</si>
  <si>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</si>
  <si>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</si>
  <si>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</si>
  <si>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Canceled</t>
  </si>
  <si>
    <t>Total Projects</t>
  </si>
  <si>
    <t>Percentage Failed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</si>
  <si>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</si>
  <si>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</si>
  <si>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</si>
  <si>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</si>
  <si>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</si>
  <si>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</si>
  <si>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</si>
  <si>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</si>
  <si>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</si>
  <si>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</si>
  <si>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</si>
  <si>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</si>
  <si>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</si>
  <si>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45000 to 49999</t>
  </si>
  <si>
    <t>Number failed</t>
  </si>
  <si>
    <t>Mean # of backers</t>
  </si>
  <si>
    <t>Median # of backers</t>
  </si>
  <si>
    <t>Minimum # of backers</t>
  </si>
  <si>
    <t>Maxium # of backers</t>
  </si>
  <si>
    <t>Variance # of backers</t>
  </si>
  <si>
    <t>Standard Deviation #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</si>
</sst>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&quot;$&quot;* #,##0.00_);_(&quot;$&quot;* \(#,##0.00\);_(&quot;$&quot;* &quot;-&quot;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AA90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4820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/>
    <xf numFmtId="0" fontId="0" fillId="34" borderId="0" xfId="0" applyFill="1"/>
    <xf numFmtId="14" fontId="0" fillId="0" borderId="0" xfId="0" applyNumberFormat="1"/>
    <xf numFmtId="0" fontId="0" fillId="35" borderId="0" xfId="0" applyFill="1"/>
    <xf numFmtId="0" fontId="0" fillId="36" borderId="0" xfId="0" applyFill="1"/>
    <xf numFmtId="0" fontId="0" fillId="34" borderId="0" xfId="0" applyFill="1" applyAlignment="1">
      <alignment horizontal="left"/>
    </xf>
    <xf numFmtId="0" fontId="0" fillId="37" borderId="0" xfId="0" applyFill="1"/>
    <xf numFmtId="0" fontId="0" fillId="38" borderId="0" xfId="0" applyFill="1" applyAlignment="1">
      <alignment horizontal="left"/>
    </xf>
    <xf numFmtId="0" fontId="0" fillId="38" borderId="0" xfId="0" applyFill="1"/>
    <xf numFmtId="0" fontId="0" fillId="39" borderId="0" xfId="0" applyFill="1"/>
    <xf numFmtId="0" fontId="0" fillId="40" borderId="0" xfId="0" applyFill="1" applyAlignment="1">
      <alignment horizontal="left"/>
    </xf>
    <xf numFmtId="0" fontId="0" fillId="40" borderId="0" xfId="0" applyFill="1"/>
    <xf numFmtId="9" fontId="0" fillId="41" borderId="0" xfId="0" applyNumberFormat="1" applyFill="1"/>
    <xf numFmtId="9" fontId="0" fillId="42" borderId="0" xfId="0" applyNumberFormat="1" applyFill="1"/>
    <xf numFmtId="9" fontId="0" fillId="33" borderId="0" xfId="0" applyNumberFormat="1" applyFill="1"/>
    <xf numFmtId="0" fontId="16" fillId="0" borderId="0" xfId="0" applyFont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rgb="FFFFFF00"/>
        </patternFill>
      </fill>
    </dxf>
    <dxf>
      <fill>
        <patternFill>
          <bgColor rgb="FF1AA90F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1AA90F"/>
      <color rgb="FF1482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CrowdfundingBook.xlsx]By Category!PivotTable1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C-4A5C-8665-111CB26EDC27}"/>
            </c:ext>
          </c:extLst>
        </c:ser>
        <c:ser>
          <c:idx val="1"/>
          <c:order val="1"/>
          <c:tx>
            <c:strRef>
              <c:f>'By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C-4A5C-8665-111CB26EDC27}"/>
            </c:ext>
          </c:extLst>
        </c:ser>
        <c:ser>
          <c:idx val="2"/>
          <c:order val="2"/>
          <c:tx>
            <c:strRef>
              <c:f>'By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C-4A5C-8665-111CB26EDC27}"/>
            </c:ext>
          </c:extLst>
        </c:ser>
        <c:ser>
          <c:idx val="3"/>
          <c:order val="3"/>
          <c:tx>
            <c:strRef>
              <c:f>'By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0C-4A5C-8665-111CB26ED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3951280"/>
        <c:axId val="1613954192"/>
      </c:barChart>
      <c:catAx>
        <c:axId val="16139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54192"/>
        <c:crosses val="autoZero"/>
        <c:auto val="1"/>
        <c:lblAlgn val="ctr"/>
        <c:lblOffset val="100"/>
        <c:noMultiLvlLbl val="0"/>
      </c:catAx>
      <c:valAx>
        <c:axId val="16139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CrowdfundingBook.xlsx]Sub-Category!PivotTable2</c:name>
    <c:fmtId val="3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952362990554322E-2"/>
          <c:y val="0.17419140436902752"/>
          <c:w val="0.7968480362110425"/>
          <c:h val="0.515729448547613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A-44B0-AE46-6B662CAD85D0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A-44B0-AE46-6B662CAD85D0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A-44B0-AE46-6B662CAD85D0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A-44B0-AE46-6B662CAD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665712"/>
        <c:axId val="1516654064"/>
      </c:barChart>
      <c:catAx>
        <c:axId val="15166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54064"/>
        <c:crosses val="autoZero"/>
        <c:auto val="1"/>
        <c:lblAlgn val="ctr"/>
        <c:lblOffset val="100"/>
        <c:noMultiLvlLbl val="0"/>
      </c:catAx>
      <c:valAx>
        <c:axId val="15166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CrowdfundingBook.xlsx]Yearly Visual!PivotTable1</c:name>
    <c:fmtId val="7"/>
  </c:pivotSource>
  <c:chart>
    <c:autoTitleDeleted val="0"/>
    <c:pivotFmts>
      <c:pivotFmt>
        <c:idx val="0"/>
        <c:spPr>
          <a:ln w="28575" cap="rnd">
            <a:solidFill>
              <a:srgbClr val="FFFF00">
                <a:alpha val="99000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14820C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'Yearly Visual'!$B$4:$B$5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>
                  <a:alpha val="99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'Yearly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Visual'!$B$6:$B$18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4-44F0-BE8E-0A7C1463ECD9}"/>
            </c:ext>
          </c:extLst>
        </c:ser>
        <c:ser>
          <c:idx val="1"/>
          <c:order val="1"/>
          <c:tx>
            <c:strRef>
              <c:f>'Yearly Visual'!$C$4:$C$5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'Yearly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Visual'!$C$6:$C$18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4-44F0-BE8E-0A7C1463ECD9}"/>
            </c:ext>
          </c:extLst>
        </c:ser>
        <c:ser>
          <c:idx val="2"/>
          <c:order val="2"/>
          <c:tx>
            <c:strRef>
              <c:f>'Yearly Visual'!$D$4:$D$5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14820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'Yearly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Visual'!$D$6:$D$18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4-44F0-BE8E-0A7C1463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197375"/>
        <c:axId val="2045354111"/>
      </c:lineChart>
      <c:catAx>
        <c:axId val="191319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54111"/>
        <c:crosses val="autoZero"/>
        <c:auto val="1"/>
        <c:lblAlgn val="ctr"/>
        <c:lblOffset val="100"/>
        <c:noMultiLvlLbl val="0"/>
      </c:catAx>
      <c:valAx>
        <c:axId val="20453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9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7-4671-A214-74E697ECFBC5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7-4671-A214-74E697ECFBC5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1AA90F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7-4671-A214-74E697EC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32575"/>
        <c:axId val="371048799"/>
      </c:lineChart>
      <c:catAx>
        <c:axId val="3710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48799"/>
        <c:crosses val="autoZero"/>
        <c:auto val="1"/>
        <c:lblAlgn val="ctr"/>
        <c:lblOffset val="100"/>
        <c:noMultiLvlLbl val="0"/>
      </c:catAx>
      <c:valAx>
        <c:axId val="3710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9524</xdr:rowOff>
    </xdr:from>
    <xdr:to>
      <xdr:col>16</xdr:col>
      <xdr:colOff>0</xdr:colOff>
      <xdr:row>16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90255-1584-80DC-4069-F350A9D6C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161925</xdr:rowOff>
    </xdr:from>
    <xdr:to>
      <xdr:col>15</xdr:col>
      <xdr:colOff>171450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C478D-7FF4-5283-3D1A-50B25022E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9525</xdr:rowOff>
    </xdr:from>
    <xdr:to>
      <xdr:col>14</xdr:col>
      <xdr:colOff>371476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31EF3D-5347-592F-13A4-831CC18B0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13</xdr:row>
      <xdr:rowOff>9525</xdr:rowOff>
    </xdr:from>
    <xdr:to>
      <xdr:col>7</xdr:col>
      <xdr:colOff>209550</xdr:colOff>
      <xdr:row>26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496DC7-0C11-D8CE-8572-308D225CE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Goins" refreshedDate="44908.003797916666" createdVersion="8" refreshedVersion="8" minRefreshableVersion="3" recordCount="1001" xr:uid="{8F53F270-E61B-4B71-B464-8E82AB79F843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Goins" refreshedDate="44908.014092824073" createdVersion="8" refreshedVersion="8" minRefreshableVersion="3" recordCount="1001" xr:uid="{E51512AD-1230-4064-96B7-80EDA06F300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59BFC-19CA-47E5-A42A-A1CE5F5D57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6">
    <format dxfId="30">
      <pivotArea type="origin" dataOnly="0" labelOnly="1" outline="0" fieldPosition="0"/>
    </format>
    <format dxfId="29">
      <pivotArea field="6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16" type="button" dataOnly="0" labelOnly="1" outline="0" axis="axisRow" fieldPosition="0"/>
    </format>
    <format dxfId="26">
      <pivotArea dataOnly="0" labelOnly="1" fieldPosition="0">
        <references count="1">
          <reference field="6" count="0"/>
        </references>
      </pivotArea>
    </format>
    <format dxfId="25">
      <pivotArea dataOnly="0" labelOnly="1" grandCol="1" outline="0" fieldPosition="0"/>
    </format>
    <format dxfId="24">
      <pivotArea dataOnly="0" grandRow="1" fieldPosition="0"/>
    </format>
    <format dxfId="23">
      <pivotArea dataOnly="0" grandRow="1" fieldPosition="0"/>
    </format>
    <format dxfId="22">
      <pivotArea type="origin" dataOnly="0" labelOnly="1" outline="0" fieldPosition="0"/>
    </format>
    <format dxfId="21">
      <pivotArea field="6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16" type="button" dataOnly="0" labelOnly="1" outline="0" axis="axisRow" fieldPosition="0"/>
    </format>
    <format dxfId="18">
      <pivotArea dataOnly="0" labelOnly="1" fieldPosition="0">
        <references count="1">
          <reference field="6" count="0"/>
        </references>
      </pivotArea>
    </format>
    <format dxfId="17">
      <pivotArea dataOnly="0" labelOnly="1" grandCol="1" outline="0" fieldPosition="0"/>
    </format>
    <format dxfId="16">
      <pivotArea grandRow="1" outline="0" collapsedLevelsAreSubtotals="1" fieldPosition="0"/>
    </format>
    <format dxfId="15">
      <pivotArea dataOnly="0" labelOnly="1" grandRow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A561C-B4DE-4A16-8A05-C4BA9D1347E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8">
    <format dxfId="14">
      <pivotArea type="origin" dataOnly="0" labelOnly="1" outline="0" fieldPosition="0"/>
    </format>
    <format dxfId="13">
      <pivotArea field="6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17" type="button" dataOnly="0" labelOnly="1" outline="0" axis="axisRow" fieldPosition="0"/>
    </format>
    <format dxfId="10">
      <pivotArea dataOnly="0" labelOnly="1" fieldPosition="0">
        <references count="1">
          <reference field="6" count="0"/>
        </references>
      </pivotArea>
    </format>
    <format dxfId="9">
      <pivotArea dataOnly="0" labelOnly="1" grandCol="1" outline="0" fieldPosition="0"/>
    </format>
    <format dxfId="8">
      <pivotArea grandRow="1" outline="0" collapsedLevelsAreSubtotals="1" fieldPosition="0"/>
    </format>
    <format dxfId="7">
      <pivotArea dataOnly="0" labelOnly="1" grandRow="1" outline="0" fieldPosition="0"/>
    </format>
  </format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B7116-B17D-44ED-A2FE-C1EA4E4FC11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formats count="7">
    <format dxfId="6">
      <pivotArea type="origin" dataOnly="0" labelOnly="1" outline="0" fieldPosition="0"/>
    </format>
    <format dxfId="5">
      <pivotArea field="6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18" type="button" dataOnly="0" labelOnly="1" outline="0" axis="axisRow" fieldPosition="0"/>
    </format>
    <format dxfId="2">
      <pivotArea dataOnly="0" labelOnly="1" fieldPosition="0">
        <references count="1">
          <reference field="6" count="0"/>
        </references>
      </pivotArea>
    </format>
    <format dxfId="1">
      <pivotArea dataOnly="0" labelOnly="1" grandCol="1" outline="0" fieldPosition="0"/>
    </format>
    <format dxfId="0">
      <pivotArea dataOnly="0" grandRow="1" fieldPosition="0"/>
    </format>
  </format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3" sqref="G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.375" bestFit="1" customWidth="1"/>
    <col min="8" max="8" width="13" bestFit="1" customWidth="1"/>
    <col min="9" max="9" width="16.5" bestFit="1" customWidth="1"/>
    <col min="12" max="13" width="11.125" bestFit="1" customWidth="1"/>
    <col min="16" max="16" width="28" bestFit="1" customWidth="1"/>
    <col min="17" max="17" width="14.875" bestFit="1" customWidth="1"/>
    <col min="18" max="18" width="12.2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0">
        <f>(((L2/60)/60)/24)+DATE(1970,1,1)</f>
        <v>42336.25</v>
      </c>
      <c r="T2" s="10">
        <f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 t="shared" ref="I3:I66" si="1"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0">
        <f t="shared" ref="S3:S66" si="2">(((L3/60)/60)/24)+DATE(1970,1,1)</f>
        <v>41870.208333333336</v>
      </c>
      <c r="T3" s="10">
        <f t="shared" ref="T3:T66" si="3">(((M3/60)/60)/24)+DATE(1970,1,1)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0">
        <f t="shared" si="2"/>
        <v>41595.25</v>
      </c>
      <c r="T4" s="10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0">
        <f t="shared" si="2"/>
        <v>43688.208333333328</v>
      </c>
      <c r="T5" s="10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0">
        <f t="shared" si="2"/>
        <v>43485.25</v>
      </c>
      <c r="T6" s="10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0">
        <f t="shared" si="2"/>
        <v>41149.208333333336</v>
      </c>
      <c r="T7" s="10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0">
        <f t="shared" si="2"/>
        <v>42991.208333333328</v>
      </c>
      <c r="T8" s="10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0">
        <f t="shared" si="2"/>
        <v>42229.208333333328</v>
      </c>
      <c r="T9" s="10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0">
        <f t="shared" si="2"/>
        <v>40399.208333333336</v>
      </c>
      <c r="T10" s="10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0">
        <f t="shared" si="2"/>
        <v>41536.208333333336</v>
      </c>
      <c r="T11" s="10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0">
        <f t="shared" si="2"/>
        <v>40404.208333333336</v>
      </c>
      <c r="T12" s="10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0">
        <f t="shared" si="2"/>
        <v>40442.208333333336</v>
      </c>
      <c r="T13" s="10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0">
        <f t="shared" si="2"/>
        <v>43760.208333333328</v>
      </c>
      <c r="T14" s="10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0">
        <f t="shared" si="2"/>
        <v>42532.208333333328</v>
      </c>
      <c r="T15" s="10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0">
        <f t="shared" si="2"/>
        <v>40974.25</v>
      </c>
      <c r="T16" s="10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0">
        <f t="shared" si="2"/>
        <v>43809.25</v>
      </c>
      <c r="T17" s="10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0">
        <f t="shared" si="2"/>
        <v>41661.25</v>
      </c>
      <c r="T18" s="10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0">
        <f t="shared" si="2"/>
        <v>40555.25</v>
      </c>
      <c r="T19" s="10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0">
        <f t="shared" si="2"/>
        <v>43351.208333333328</v>
      </c>
      <c r="T20" s="10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0">
        <f t="shared" si="2"/>
        <v>43528.25</v>
      </c>
      <c r="T21" s="10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0">
        <f t="shared" si="2"/>
        <v>41848.208333333336</v>
      </c>
      <c r="T22" s="10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0">
        <f t="shared" si="2"/>
        <v>40770.208333333336</v>
      </c>
      <c r="T23" s="10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0">
        <f t="shared" si="2"/>
        <v>43193.208333333328</v>
      </c>
      <c r="T24" s="10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0">
        <f t="shared" si="2"/>
        <v>43510.25</v>
      </c>
      <c r="T25" s="10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0">
        <f t="shared" si="2"/>
        <v>41811.208333333336</v>
      </c>
      <c r="T26" s="10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0">
        <f t="shared" si="2"/>
        <v>40681.208333333336</v>
      </c>
      <c r="T27" s="10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0">
        <f t="shared" si="2"/>
        <v>43312.208333333328</v>
      </c>
      <c r="T28" s="10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0">
        <f t="shared" si="2"/>
        <v>42280.208333333328</v>
      </c>
      <c r="T29" s="10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0">
        <f t="shared" si="2"/>
        <v>40218.25</v>
      </c>
      <c r="T30" s="10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0">
        <f t="shared" si="2"/>
        <v>43301.208333333328</v>
      </c>
      <c r="T31" s="10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0">
        <f t="shared" si="2"/>
        <v>43609.208333333328</v>
      </c>
      <c r="T32" s="10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0">
        <f t="shared" si="2"/>
        <v>42374.25</v>
      </c>
      <c r="T33" s="10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0">
        <f t="shared" si="2"/>
        <v>43110.25</v>
      </c>
      <c r="T34" s="10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0">
        <f t="shared" si="2"/>
        <v>41917.208333333336</v>
      </c>
      <c r="T35" s="10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0">
        <f t="shared" si="2"/>
        <v>42817.208333333328</v>
      </c>
      <c r="T36" s="10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0">
        <f t="shared" si="2"/>
        <v>43484.25</v>
      </c>
      <c r="T37" s="10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0">
        <f t="shared" si="2"/>
        <v>40600.25</v>
      </c>
      <c r="T38" s="10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0">
        <f t="shared" si="2"/>
        <v>43744.208333333328</v>
      </c>
      <c r="T39" s="10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0">
        <f t="shared" si="2"/>
        <v>40469.208333333336</v>
      </c>
      <c r="T40" s="10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0">
        <f t="shared" si="2"/>
        <v>41330.25</v>
      </c>
      <c r="T41" s="10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0">
        <f t="shared" si="2"/>
        <v>40334.208333333336</v>
      </c>
      <c r="T42" s="10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0">
        <f t="shared" si="2"/>
        <v>41156.208333333336</v>
      </c>
      <c r="T43" s="10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0">
        <f t="shared" si="2"/>
        <v>40728.208333333336</v>
      </c>
      <c r="T44" s="10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0">
        <f t="shared" si="2"/>
        <v>41844.208333333336</v>
      </c>
      <c r="T45" s="10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0">
        <f t="shared" si="2"/>
        <v>43541.208333333328</v>
      </c>
      <c r="T46" s="10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0">
        <f t="shared" si="2"/>
        <v>42676.208333333328</v>
      </c>
      <c r="T47" s="10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0">
        <f t="shared" si="2"/>
        <v>40367.208333333336</v>
      </c>
      <c r="T48" s="10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0">
        <f t="shared" si="2"/>
        <v>41727.208333333336</v>
      </c>
      <c r="T49" s="10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0">
        <f t="shared" si="2"/>
        <v>42180.208333333328</v>
      </c>
      <c r="T50" s="10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0">
        <f t="shared" si="2"/>
        <v>43758.208333333328</v>
      </c>
      <c r="T51" s="10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0">
        <f t="shared" si="2"/>
        <v>41487.208333333336</v>
      </c>
      <c r="T52" s="10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0">
        <f t="shared" si="2"/>
        <v>40995.208333333336</v>
      </c>
      <c r="T53" s="10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0">
        <f t="shared" si="2"/>
        <v>40436.208333333336</v>
      </c>
      <c r="T54" s="10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0">
        <f t="shared" si="2"/>
        <v>41779.208333333336</v>
      </c>
      <c r="T55" s="10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0">
        <f t="shared" si="2"/>
        <v>43170.25</v>
      </c>
      <c r="T56" s="10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0">
        <f t="shared" si="2"/>
        <v>43311.208333333328</v>
      </c>
      <c r="T57" s="10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0">
        <f t="shared" si="2"/>
        <v>42014.25</v>
      </c>
      <c r="T58" s="10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0">
        <f t="shared" si="2"/>
        <v>42979.208333333328</v>
      </c>
      <c r="T59" s="10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0">
        <f t="shared" si="2"/>
        <v>42268.208333333328</v>
      </c>
      <c r="T60" s="10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0">
        <f t="shared" si="2"/>
        <v>42898.208333333328</v>
      </c>
      <c r="T61" s="10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0">
        <f t="shared" si="2"/>
        <v>41107.208333333336</v>
      </c>
      <c r="T62" s="10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0">
        <f t="shared" si="2"/>
        <v>40595.25</v>
      </c>
      <c r="T63" s="10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0">
        <f t="shared" si="2"/>
        <v>42160.208333333328</v>
      </c>
      <c r="T64" s="10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0">
        <f t="shared" si="2"/>
        <v>42853.208333333328</v>
      </c>
      <c r="T65" s="10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0">
        <f t="shared" si="2"/>
        <v>43283.208333333328</v>
      </c>
      <c r="T66" s="10">
        <f t="shared" si="3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v>236</v>
      </c>
      <c r="I67" s="5">
        <f t="shared" ref="I67:I130" si="5">AVERAGE(E67/H67)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0">
        <f t="shared" ref="S67:S130" si="6">(((L67/60)/60)/24)+DATE(1970,1,1)</f>
        <v>40570.25</v>
      </c>
      <c r="T67" s="10">
        <f t="shared" ref="T67:T130" si="7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0">
        <f t="shared" si="6"/>
        <v>42102.208333333328</v>
      </c>
      <c r="T68" s="10">
        <f t="shared" si="7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0">
        <f t="shared" si="6"/>
        <v>40203.25</v>
      </c>
      <c r="T69" s="10">
        <f t="shared" si="7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0">
        <f t="shared" si="6"/>
        <v>42943.208333333328</v>
      </c>
      <c r="T70" s="10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0">
        <f t="shared" si="6"/>
        <v>40531.25</v>
      </c>
      <c r="T71" s="10">
        <f t="shared" si="7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0">
        <f t="shared" si="6"/>
        <v>40484.208333333336</v>
      </c>
      <c r="T72" s="10">
        <f t="shared" si="7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0">
        <f t="shared" si="6"/>
        <v>43799.25</v>
      </c>
      <c r="T73" s="10">
        <f t="shared" si="7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0">
        <f t="shared" si="6"/>
        <v>42186.208333333328</v>
      </c>
      <c r="T74" s="10">
        <f t="shared" si="7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0">
        <f t="shared" si="6"/>
        <v>42701.25</v>
      </c>
      <c r="T75" s="10">
        <f t="shared" si="7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0">
        <f t="shared" si="6"/>
        <v>42456.208333333328</v>
      </c>
      <c r="T76" s="10">
        <f t="shared" si="7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0">
        <f t="shared" si="6"/>
        <v>43296.208333333328</v>
      </c>
      <c r="T77" s="10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0">
        <f t="shared" si="6"/>
        <v>42027.25</v>
      </c>
      <c r="T78" s="10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0">
        <f t="shared" si="6"/>
        <v>40448.208333333336</v>
      </c>
      <c r="T79" s="10">
        <f t="shared" si="7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0">
        <f t="shared" si="6"/>
        <v>43206.208333333328</v>
      </c>
      <c r="T80" s="10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0">
        <f t="shared" si="6"/>
        <v>43267.208333333328</v>
      </c>
      <c r="T81" s="10">
        <f t="shared" si="7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0">
        <f t="shared" si="6"/>
        <v>42976.208333333328</v>
      </c>
      <c r="T82" s="10">
        <f t="shared" si="7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0">
        <f t="shared" si="6"/>
        <v>43062.25</v>
      </c>
      <c r="T83" s="10">
        <f t="shared" si="7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0">
        <f t="shared" si="6"/>
        <v>43482.25</v>
      </c>
      <c r="T84" s="10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0">
        <f t="shared" si="6"/>
        <v>42579.208333333328</v>
      </c>
      <c r="T85" s="10">
        <f t="shared" si="7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0">
        <f t="shared" si="6"/>
        <v>41118.208333333336</v>
      </c>
      <c r="T86" s="10">
        <f t="shared" si="7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0">
        <f t="shared" si="6"/>
        <v>40797.208333333336</v>
      </c>
      <c r="T87" s="10">
        <f t="shared" si="7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0">
        <f t="shared" si="6"/>
        <v>42128.208333333328</v>
      </c>
      <c r="T88" s="10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0">
        <f t="shared" si="6"/>
        <v>40610.25</v>
      </c>
      <c r="T89" s="10">
        <f t="shared" si="7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0">
        <f t="shared" si="6"/>
        <v>42110.208333333328</v>
      </c>
      <c r="T90" s="10">
        <f t="shared" si="7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0">
        <f t="shared" si="6"/>
        <v>40283.208333333336</v>
      </c>
      <c r="T91" s="10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0">
        <f t="shared" si="6"/>
        <v>42425.25</v>
      </c>
      <c r="T92" s="10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0">
        <f t="shared" si="6"/>
        <v>42588.208333333328</v>
      </c>
      <c r="T93" s="10">
        <f t="shared" si="7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0">
        <f t="shared" si="6"/>
        <v>40352.208333333336</v>
      </c>
      <c r="T94" s="10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0">
        <f t="shared" si="6"/>
        <v>41202.208333333336</v>
      </c>
      <c r="T95" s="10">
        <f t="shared" si="7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0">
        <f t="shared" si="6"/>
        <v>43562.208333333328</v>
      </c>
      <c r="T96" s="10">
        <f t="shared" si="7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0">
        <f t="shared" si="6"/>
        <v>43752.208333333328</v>
      </c>
      <c r="T97" s="10">
        <f t="shared" si="7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0">
        <f t="shared" si="6"/>
        <v>40612.25</v>
      </c>
      <c r="T98" s="10">
        <f t="shared" si="7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0">
        <f t="shared" si="6"/>
        <v>42180.208333333328</v>
      </c>
      <c r="T99" s="10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0">
        <f t="shared" si="6"/>
        <v>42212.208333333328</v>
      </c>
      <c r="T100" s="10">
        <f t="shared" si="7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0">
        <f t="shared" si="6"/>
        <v>41968.25</v>
      </c>
      <c r="T101" s="10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0">
        <f t="shared" si="6"/>
        <v>40835.208333333336</v>
      </c>
      <c r="T102" s="10">
        <f t="shared" si="7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0">
        <f t="shared" si="6"/>
        <v>42056.25</v>
      </c>
      <c r="T103" s="10">
        <f t="shared" si="7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0">
        <f t="shared" si="6"/>
        <v>43234.208333333328</v>
      </c>
      <c r="T104" s="10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0">
        <f t="shared" si="6"/>
        <v>40475.208333333336</v>
      </c>
      <c r="T105" s="10">
        <f t="shared" si="7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0">
        <f t="shared" si="6"/>
        <v>42878.208333333328</v>
      </c>
      <c r="T106" s="10">
        <f t="shared" si="7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0">
        <f t="shared" si="6"/>
        <v>41366.208333333336</v>
      </c>
      <c r="T107" s="10">
        <f t="shared" si="7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0">
        <f t="shared" si="6"/>
        <v>43716.208333333328</v>
      </c>
      <c r="T108" s="10">
        <f t="shared" si="7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0">
        <f t="shared" si="6"/>
        <v>43213.208333333328</v>
      </c>
      <c r="T109" s="10">
        <f t="shared" si="7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0">
        <f t="shared" si="6"/>
        <v>41005.208333333336</v>
      </c>
      <c r="T110" s="10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0">
        <f t="shared" si="6"/>
        <v>41651.25</v>
      </c>
      <c r="T111" s="10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0">
        <f t="shared" si="6"/>
        <v>43354.208333333328</v>
      </c>
      <c r="T112" s="10">
        <f t="shared" si="7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0">
        <f t="shared" si="6"/>
        <v>41174.208333333336</v>
      </c>
      <c r="T113" s="10">
        <f t="shared" si="7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0">
        <f t="shared" si="6"/>
        <v>41875.208333333336</v>
      </c>
      <c r="T114" s="10">
        <f t="shared" si="7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0">
        <f t="shared" si="6"/>
        <v>42990.208333333328</v>
      </c>
      <c r="T115" s="10">
        <f t="shared" si="7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0">
        <f t="shared" si="6"/>
        <v>43564.208333333328</v>
      </c>
      <c r="T116" s="10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0">
        <f t="shared" si="6"/>
        <v>43056.25</v>
      </c>
      <c r="T117" s="10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0">
        <f t="shared" si="6"/>
        <v>42265.208333333328</v>
      </c>
      <c r="T118" s="10">
        <f t="shared" si="7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0">
        <f t="shared" si="6"/>
        <v>40808.208333333336</v>
      </c>
      <c r="T119" s="10">
        <f t="shared" si="7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0">
        <f t="shared" si="6"/>
        <v>41665.25</v>
      </c>
      <c r="T120" s="10">
        <f t="shared" si="7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0">
        <f t="shared" si="6"/>
        <v>41806.208333333336</v>
      </c>
      <c r="T121" s="10">
        <f t="shared" si="7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0">
        <f t="shared" si="6"/>
        <v>42111.208333333328</v>
      </c>
      <c r="T122" s="10">
        <f t="shared" si="7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0">
        <f t="shared" si="6"/>
        <v>41917.208333333336</v>
      </c>
      <c r="T123" s="10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0">
        <f t="shared" si="6"/>
        <v>41970.25</v>
      </c>
      <c r="T124" s="10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0">
        <f t="shared" si="6"/>
        <v>42332.25</v>
      </c>
      <c r="T125" s="10">
        <f t="shared" si="7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0">
        <f t="shared" si="6"/>
        <v>43598.208333333328</v>
      </c>
      <c r="T126" s="10">
        <f t="shared" si="7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0">
        <f t="shared" si="6"/>
        <v>43362.208333333328</v>
      </c>
      <c r="T127" s="10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0">
        <f t="shared" si="6"/>
        <v>42596.208333333328</v>
      </c>
      <c r="T128" s="10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0">
        <f t="shared" si="6"/>
        <v>40310.208333333336</v>
      </c>
      <c r="T129" s="10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0">
        <f t="shared" si="6"/>
        <v>40417.208333333336</v>
      </c>
      <c r="T130" s="10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v>55</v>
      </c>
      <c r="I131" s="5">
        <f t="shared" ref="I131:I194" si="9">AVERAGE(E131/H131)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0">
        <f t="shared" ref="S131:S194" si="10">(((L131/60)/60)/24)+DATE(1970,1,1)</f>
        <v>42038.25</v>
      </c>
      <c r="T131" s="10">
        <f t="shared" ref="T131:T194" si="11">(((M131/60)/60)/24)+DATE(1970,1,1)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0">
        <f t="shared" si="10"/>
        <v>40842.208333333336</v>
      </c>
      <c r="T132" s="10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0">
        <f t="shared" si="10"/>
        <v>41607.25</v>
      </c>
      <c r="T133" s="10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0">
        <f t="shared" si="10"/>
        <v>43112.25</v>
      </c>
      <c r="T134" s="10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0">
        <f t="shared" si="10"/>
        <v>40767.208333333336</v>
      </c>
      <c r="T135" s="10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0">
        <f t="shared" si="10"/>
        <v>40713.208333333336</v>
      </c>
      <c r="T136" s="10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0">
        <f t="shared" si="10"/>
        <v>41340.25</v>
      </c>
      <c r="T137" s="10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0">
        <f t="shared" si="10"/>
        <v>41797.208333333336</v>
      </c>
      <c r="T138" s="10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0">
        <f t="shared" si="10"/>
        <v>40457.208333333336</v>
      </c>
      <c r="T139" s="10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0">
        <f t="shared" si="10"/>
        <v>41180.208333333336</v>
      </c>
      <c r="T140" s="10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0">
        <f t="shared" si="10"/>
        <v>42115.208333333328</v>
      </c>
      <c r="T141" s="10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0">
        <f t="shared" si="10"/>
        <v>43156.25</v>
      </c>
      <c r="T142" s="10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0">
        <f t="shared" si="10"/>
        <v>42167.208333333328</v>
      </c>
      <c r="T143" s="10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0">
        <f t="shared" si="10"/>
        <v>41005.208333333336</v>
      </c>
      <c r="T144" s="10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0">
        <f t="shared" si="10"/>
        <v>40357.208333333336</v>
      </c>
      <c r="T145" s="10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0">
        <f t="shared" si="10"/>
        <v>43633.208333333328</v>
      </c>
      <c r="T146" s="10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0">
        <f t="shared" si="10"/>
        <v>41889.208333333336</v>
      </c>
      <c r="T147" s="10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0">
        <f t="shared" si="10"/>
        <v>40855.25</v>
      </c>
      <c r="T148" s="10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0">
        <f t="shared" si="10"/>
        <v>42534.208333333328</v>
      </c>
      <c r="T149" s="10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0">
        <f t="shared" si="10"/>
        <v>42941.208333333328</v>
      </c>
      <c r="T150" s="10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0">
        <f t="shared" si="10"/>
        <v>41275.25</v>
      </c>
      <c r="T151" s="10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0">
        <f t="shared" si="10"/>
        <v>43450.25</v>
      </c>
      <c r="T152" s="10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0">
        <f t="shared" si="10"/>
        <v>41799.208333333336</v>
      </c>
      <c r="T153" s="10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0">
        <f t="shared" si="10"/>
        <v>42783.25</v>
      </c>
      <c r="T154" s="10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0">
        <f t="shared" si="10"/>
        <v>41201.208333333336</v>
      </c>
      <c r="T155" s="10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0">
        <f t="shared" si="10"/>
        <v>42502.208333333328</v>
      </c>
      <c r="T156" s="10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0">
        <f t="shared" si="10"/>
        <v>40262.208333333336</v>
      </c>
      <c r="T157" s="10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0">
        <f t="shared" si="10"/>
        <v>43743.208333333328</v>
      </c>
      <c r="T158" s="10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0">
        <f t="shared" si="10"/>
        <v>41638.25</v>
      </c>
      <c r="T159" s="10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0">
        <f t="shared" si="10"/>
        <v>42346.25</v>
      </c>
      <c r="T160" s="10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0">
        <f t="shared" si="10"/>
        <v>43551.208333333328</v>
      </c>
      <c r="T161" s="10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0">
        <f t="shared" si="10"/>
        <v>43582.208333333328</v>
      </c>
      <c r="T162" s="10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0">
        <f t="shared" si="10"/>
        <v>42270.208333333328</v>
      </c>
      <c r="T163" s="10">
        <f t="shared" si="11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0">
        <f t="shared" si="10"/>
        <v>43442.25</v>
      </c>
      <c r="T164" s="10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0">
        <f t="shared" si="10"/>
        <v>43028.208333333328</v>
      </c>
      <c r="T165" s="10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0">
        <f t="shared" si="10"/>
        <v>43016.208333333328</v>
      </c>
      <c r="T166" s="10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0">
        <f t="shared" si="10"/>
        <v>42948.208333333328</v>
      </c>
      <c r="T167" s="10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0">
        <f t="shared" si="10"/>
        <v>40534.25</v>
      </c>
      <c r="T168" s="10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0">
        <f t="shared" si="10"/>
        <v>41435.208333333336</v>
      </c>
      <c r="T169" s="10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0">
        <f t="shared" si="10"/>
        <v>43518.25</v>
      </c>
      <c r="T170" s="10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0">
        <f t="shared" si="10"/>
        <v>41077.208333333336</v>
      </c>
      <c r="T171" s="10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0">
        <f t="shared" si="10"/>
        <v>42950.208333333328</v>
      </c>
      <c r="T172" s="10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0">
        <f t="shared" si="10"/>
        <v>41718.208333333336</v>
      </c>
      <c r="T173" s="10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0">
        <f t="shared" si="10"/>
        <v>41839.208333333336</v>
      </c>
      <c r="T174" s="10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0">
        <f t="shared" si="10"/>
        <v>41412.208333333336</v>
      </c>
      <c r="T175" s="10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0">
        <f t="shared" si="10"/>
        <v>42282.208333333328</v>
      </c>
      <c r="T176" s="10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0">
        <f t="shared" si="10"/>
        <v>42613.208333333328</v>
      </c>
      <c r="T177" s="10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0">
        <f t="shared" si="10"/>
        <v>42616.208333333328</v>
      </c>
      <c r="T178" s="10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0">
        <f t="shared" si="10"/>
        <v>40497.25</v>
      </c>
      <c r="T179" s="10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0">
        <f t="shared" si="10"/>
        <v>42999.208333333328</v>
      </c>
      <c r="T180" s="10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0">
        <f t="shared" si="10"/>
        <v>41350.208333333336</v>
      </c>
      <c r="T181" s="10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0">
        <f t="shared" si="10"/>
        <v>40259.208333333336</v>
      </c>
      <c r="T182" s="10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0">
        <f t="shared" si="10"/>
        <v>43012.208333333328</v>
      </c>
      <c r="T183" s="10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0">
        <f t="shared" si="10"/>
        <v>43631.208333333328</v>
      </c>
      <c r="T184" s="10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0">
        <f t="shared" si="10"/>
        <v>40430.208333333336</v>
      </c>
      <c r="T185" s="10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0">
        <f t="shared" si="10"/>
        <v>43588.208333333328</v>
      </c>
      <c r="T186" s="10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0">
        <f t="shared" si="10"/>
        <v>43233.208333333328</v>
      </c>
      <c r="T187" s="10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0">
        <f t="shared" si="10"/>
        <v>41782.208333333336</v>
      </c>
      <c r="T188" s="10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0">
        <f t="shared" si="10"/>
        <v>41328.25</v>
      </c>
      <c r="T189" s="10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0">
        <f t="shared" si="10"/>
        <v>41975.25</v>
      </c>
      <c r="T190" s="10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0">
        <f t="shared" si="10"/>
        <v>42433.25</v>
      </c>
      <c r="T191" s="10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0">
        <f t="shared" si="10"/>
        <v>41429.208333333336</v>
      </c>
      <c r="T192" s="10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0">
        <f t="shared" si="10"/>
        <v>43536.208333333328</v>
      </c>
      <c r="T193" s="10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0">
        <f t="shared" si="10"/>
        <v>41817.208333333336</v>
      </c>
      <c r="T194" s="10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v>65</v>
      </c>
      <c r="I195" s="5">
        <f t="shared" ref="I195:I258" si="13">AVERAGE(E195/H195)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0">
        <f t="shared" ref="S195:S258" si="14">(((L195/60)/60)/24)+DATE(1970,1,1)</f>
        <v>43198.208333333328</v>
      </c>
      <c r="T195" s="10">
        <f t="shared" ref="T195:T258" si="15">(((M195/60)/60)/24)+DATE(1970,1,1)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0">
        <f t="shared" si="14"/>
        <v>42261.208333333328</v>
      </c>
      <c r="T196" s="10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0">
        <f t="shared" si="14"/>
        <v>43310.208333333328</v>
      </c>
      <c r="T197" s="10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0">
        <f t="shared" si="14"/>
        <v>42616.208333333328</v>
      </c>
      <c r="T198" s="10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0">
        <f t="shared" si="14"/>
        <v>42909.208333333328</v>
      </c>
      <c r="T199" s="10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0">
        <f t="shared" si="14"/>
        <v>40396.208333333336</v>
      </c>
      <c r="T200" s="10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0">
        <f t="shared" si="14"/>
        <v>42192.208333333328</v>
      </c>
      <c r="T201" s="10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0">
        <f t="shared" si="14"/>
        <v>40262.208333333336</v>
      </c>
      <c r="T202" s="10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0">
        <f t="shared" si="14"/>
        <v>41845.208333333336</v>
      </c>
      <c r="T203" s="10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0">
        <f t="shared" si="14"/>
        <v>40818.208333333336</v>
      </c>
      <c r="T204" s="10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0">
        <f t="shared" si="14"/>
        <v>42752.25</v>
      </c>
      <c r="T205" s="10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0">
        <f t="shared" si="14"/>
        <v>40636.208333333336</v>
      </c>
      <c r="T206" s="10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0">
        <f t="shared" si="14"/>
        <v>43390.208333333328</v>
      </c>
      <c r="T207" s="10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0">
        <f t="shared" si="14"/>
        <v>40236.25</v>
      </c>
      <c r="T208" s="10">
        <f t="shared" si="15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0">
        <f t="shared" si="14"/>
        <v>43340.208333333328</v>
      </c>
      <c r="T209" s="10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0">
        <f t="shared" si="14"/>
        <v>43048.25</v>
      </c>
      <c r="T210" s="10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0">
        <f t="shared" si="14"/>
        <v>42496.208333333328</v>
      </c>
      <c r="T211" s="10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0">
        <f t="shared" si="14"/>
        <v>42797.25</v>
      </c>
      <c r="T212" s="10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0">
        <f t="shared" si="14"/>
        <v>41513.208333333336</v>
      </c>
      <c r="T213" s="10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0">
        <f t="shared" si="14"/>
        <v>43814.25</v>
      </c>
      <c r="T214" s="10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0">
        <f t="shared" si="14"/>
        <v>40488.208333333336</v>
      </c>
      <c r="T215" s="10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0">
        <f t="shared" si="14"/>
        <v>40409.208333333336</v>
      </c>
      <c r="T216" s="10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0">
        <f t="shared" si="14"/>
        <v>43509.25</v>
      </c>
      <c r="T217" s="10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0">
        <f t="shared" si="14"/>
        <v>40869.25</v>
      </c>
      <c r="T218" s="10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0">
        <f t="shared" si="14"/>
        <v>43583.208333333328</v>
      </c>
      <c r="T219" s="10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0">
        <f t="shared" si="14"/>
        <v>40858.25</v>
      </c>
      <c r="T220" s="10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0">
        <f t="shared" si="14"/>
        <v>41137.208333333336</v>
      </c>
      <c r="T221" s="10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0">
        <f t="shared" si="14"/>
        <v>40725.208333333336</v>
      </c>
      <c r="T222" s="10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0">
        <f t="shared" si="14"/>
        <v>41081.208333333336</v>
      </c>
      <c r="T223" s="10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0">
        <f t="shared" si="14"/>
        <v>41914.208333333336</v>
      </c>
      <c r="T224" s="10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0">
        <f t="shared" si="14"/>
        <v>42445.208333333328</v>
      </c>
      <c r="T225" s="10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0">
        <f t="shared" si="14"/>
        <v>41906.208333333336</v>
      </c>
      <c r="T226" s="10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0">
        <f t="shared" si="14"/>
        <v>41762.208333333336</v>
      </c>
      <c r="T227" s="10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0">
        <f t="shared" si="14"/>
        <v>40276.208333333336</v>
      </c>
      <c r="T228" s="10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0">
        <f t="shared" si="14"/>
        <v>42139.208333333328</v>
      </c>
      <c r="T229" s="10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0">
        <f t="shared" si="14"/>
        <v>42613.208333333328</v>
      </c>
      <c r="T230" s="10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0">
        <f t="shared" si="14"/>
        <v>42887.208333333328</v>
      </c>
      <c r="T231" s="10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0">
        <f t="shared" si="14"/>
        <v>43805.25</v>
      </c>
      <c r="T232" s="10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0">
        <f t="shared" si="14"/>
        <v>41415.208333333336</v>
      </c>
      <c r="T233" s="10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0">
        <f t="shared" si="14"/>
        <v>42576.208333333328</v>
      </c>
      <c r="T234" s="10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0">
        <f t="shared" si="14"/>
        <v>40706.208333333336</v>
      </c>
      <c r="T235" s="10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0">
        <f t="shared" si="14"/>
        <v>42969.208333333328</v>
      </c>
      <c r="T236" s="10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0">
        <f t="shared" si="14"/>
        <v>42779.25</v>
      </c>
      <c r="T237" s="10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0">
        <f t="shared" si="14"/>
        <v>43641.208333333328</v>
      </c>
      <c r="T238" s="10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0">
        <f t="shared" si="14"/>
        <v>41754.208333333336</v>
      </c>
      <c r="T239" s="10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0">
        <f t="shared" si="14"/>
        <v>43083.25</v>
      </c>
      <c r="T240" s="10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0">
        <f t="shared" si="14"/>
        <v>42245.208333333328</v>
      </c>
      <c r="T241" s="10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0">
        <f t="shared" si="14"/>
        <v>40396.208333333336</v>
      </c>
      <c r="T242" s="10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0">
        <f t="shared" si="14"/>
        <v>41742.208333333336</v>
      </c>
      <c r="T243" s="10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0">
        <f t="shared" si="14"/>
        <v>42865.208333333328</v>
      </c>
      <c r="T244" s="10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0">
        <f t="shared" si="14"/>
        <v>43163.25</v>
      </c>
      <c r="T245" s="10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0">
        <f t="shared" si="14"/>
        <v>41834.208333333336</v>
      </c>
      <c r="T246" s="10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0">
        <f t="shared" si="14"/>
        <v>41736.208333333336</v>
      </c>
      <c r="T247" s="10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0">
        <f t="shared" si="14"/>
        <v>41491.208333333336</v>
      </c>
      <c r="T248" s="10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0">
        <f t="shared" si="14"/>
        <v>42726.25</v>
      </c>
      <c r="T249" s="10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0">
        <f t="shared" si="14"/>
        <v>42004.25</v>
      </c>
      <c r="T250" s="10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0">
        <f t="shared" si="14"/>
        <v>42006.25</v>
      </c>
      <c r="T251" s="10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0">
        <f t="shared" si="14"/>
        <v>40203.25</v>
      </c>
      <c r="T252" s="10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0">
        <f t="shared" si="14"/>
        <v>41252.25</v>
      </c>
      <c r="T253" s="10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0">
        <f t="shared" si="14"/>
        <v>41572.208333333336</v>
      </c>
      <c r="T254" s="10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0">
        <f t="shared" si="14"/>
        <v>40641.208333333336</v>
      </c>
      <c r="T255" s="10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0">
        <f t="shared" si="14"/>
        <v>42787.25</v>
      </c>
      <c r="T256" s="10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0">
        <f t="shared" si="14"/>
        <v>40590.25</v>
      </c>
      <c r="T257" s="10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0">
        <f t="shared" si="14"/>
        <v>42393.25</v>
      </c>
      <c r="T258" s="10">
        <f t="shared" si="1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v>92</v>
      </c>
      <c r="I259" s="5">
        <f t="shared" ref="I259:I322" si="17">AVERAGE(E259/H259)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0">
        <f t="shared" ref="S259:S322" si="18">(((L259/60)/60)/24)+DATE(1970,1,1)</f>
        <v>41338.25</v>
      </c>
      <c r="T259" s="10">
        <f t="shared" ref="T259:T322" si="19">(((M259/60)/60)/24)+DATE(1970,1,1)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0">
        <f t="shared" si="18"/>
        <v>42712.25</v>
      </c>
      <c r="T260" s="10">
        <f t="shared" si="1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0">
        <f t="shared" si="18"/>
        <v>41251.25</v>
      </c>
      <c r="T261" s="10">
        <f t="shared" si="1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0">
        <f t="shared" si="18"/>
        <v>41180.208333333336</v>
      </c>
      <c r="T262" s="10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0">
        <f t="shared" si="18"/>
        <v>40415.208333333336</v>
      </c>
      <c r="T263" s="10">
        <f t="shared" si="1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0">
        <f t="shared" si="18"/>
        <v>40638.208333333336</v>
      </c>
      <c r="T264" s="10">
        <f t="shared" si="1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0">
        <f t="shared" si="18"/>
        <v>40187.25</v>
      </c>
      <c r="T265" s="10">
        <f t="shared" si="1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0">
        <f t="shared" si="18"/>
        <v>41317.25</v>
      </c>
      <c r="T266" s="10">
        <f t="shared" si="1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0">
        <f t="shared" si="18"/>
        <v>42372.25</v>
      </c>
      <c r="T267" s="10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0">
        <f t="shared" si="18"/>
        <v>41950.25</v>
      </c>
      <c r="T268" s="10">
        <f t="shared" si="1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0">
        <f t="shared" si="18"/>
        <v>41206.208333333336</v>
      </c>
      <c r="T269" s="10">
        <f t="shared" si="1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0">
        <f t="shared" si="18"/>
        <v>41186.208333333336</v>
      </c>
      <c r="T270" s="10">
        <f t="shared" si="1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0">
        <f t="shared" si="18"/>
        <v>43496.25</v>
      </c>
      <c r="T271" s="10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0">
        <f t="shared" si="18"/>
        <v>40514.25</v>
      </c>
      <c r="T272" s="10">
        <f t="shared" si="1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0">
        <f t="shared" si="18"/>
        <v>42345.25</v>
      </c>
      <c r="T273" s="10">
        <f t="shared" si="1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0">
        <f t="shared" si="18"/>
        <v>43656.208333333328</v>
      </c>
      <c r="T274" s="10">
        <f t="shared" si="1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0">
        <f t="shared" si="18"/>
        <v>42995.208333333328</v>
      </c>
      <c r="T275" s="10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0">
        <f t="shared" si="18"/>
        <v>43045.25</v>
      </c>
      <c r="T276" s="10">
        <f t="shared" si="1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0">
        <f t="shared" si="18"/>
        <v>43561.208333333328</v>
      </c>
      <c r="T277" s="10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0">
        <f t="shared" si="18"/>
        <v>41018.208333333336</v>
      </c>
      <c r="T278" s="10">
        <f t="shared" si="1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0">
        <f t="shared" si="18"/>
        <v>40378.208333333336</v>
      </c>
      <c r="T279" s="10">
        <f t="shared" si="1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0">
        <f t="shared" si="18"/>
        <v>41239.25</v>
      </c>
      <c r="T280" s="10">
        <f t="shared" si="1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0">
        <f t="shared" si="18"/>
        <v>43346.208333333328</v>
      </c>
      <c r="T281" s="10">
        <f t="shared" si="1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0">
        <f t="shared" si="18"/>
        <v>43060.25</v>
      </c>
      <c r="T282" s="10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0">
        <f t="shared" si="18"/>
        <v>40979.25</v>
      </c>
      <c r="T283" s="10">
        <f t="shared" si="1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0">
        <f t="shared" si="18"/>
        <v>42701.25</v>
      </c>
      <c r="T284" s="10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0">
        <f t="shared" si="18"/>
        <v>42520.208333333328</v>
      </c>
      <c r="T285" s="10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0">
        <f t="shared" si="18"/>
        <v>41030.208333333336</v>
      </c>
      <c r="T286" s="10">
        <f t="shared" si="1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0">
        <f t="shared" si="18"/>
        <v>42623.208333333328</v>
      </c>
      <c r="T287" s="10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0">
        <f t="shared" si="18"/>
        <v>42697.25</v>
      </c>
      <c r="T288" s="10">
        <f t="shared" si="1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0">
        <f t="shared" si="18"/>
        <v>42122.208333333328</v>
      </c>
      <c r="T289" s="10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0">
        <f t="shared" si="18"/>
        <v>40982.208333333336</v>
      </c>
      <c r="T290" s="10">
        <f t="shared" si="1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0">
        <f t="shared" si="18"/>
        <v>42219.208333333328</v>
      </c>
      <c r="T291" s="10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0">
        <f t="shared" si="18"/>
        <v>41404.208333333336</v>
      </c>
      <c r="T292" s="10">
        <f t="shared" si="1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0">
        <f t="shared" si="18"/>
        <v>40831.208333333336</v>
      </c>
      <c r="T293" s="10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0">
        <f t="shared" si="18"/>
        <v>40984.208333333336</v>
      </c>
      <c r="T294" s="10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0">
        <f t="shared" si="18"/>
        <v>40456.208333333336</v>
      </c>
      <c r="T295" s="10">
        <f t="shared" si="1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0">
        <f t="shared" si="18"/>
        <v>43399.208333333328</v>
      </c>
      <c r="T296" s="10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0">
        <f t="shared" si="18"/>
        <v>41562.208333333336</v>
      </c>
      <c r="T297" s="10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0">
        <f t="shared" si="18"/>
        <v>43493.25</v>
      </c>
      <c r="T298" s="10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0">
        <f t="shared" si="18"/>
        <v>41653.25</v>
      </c>
      <c r="T299" s="10">
        <f t="shared" si="1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0">
        <f t="shared" si="18"/>
        <v>42426.25</v>
      </c>
      <c r="T300" s="10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0">
        <f t="shared" si="18"/>
        <v>42432.25</v>
      </c>
      <c r="T301" s="10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0">
        <f t="shared" si="18"/>
        <v>42977.208333333328</v>
      </c>
      <c r="T302" s="10">
        <f t="shared" si="1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0">
        <f t="shared" si="18"/>
        <v>42061.25</v>
      </c>
      <c r="T303" s="10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0">
        <f t="shared" si="18"/>
        <v>43345.208333333328</v>
      </c>
      <c r="T304" s="10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0">
        <f t="shared" si="18"/>
        <v>42376.25</v>
      </c>
      <c r="T305" s="10">
        <f t="shared" si="1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0">
        <f t="shared" si="18"/>
        <v>42589.208333333328</v>
      </c>
      <c r="T306" s="10">
        <f t="shared" si="1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0">
        <f t="shared" si="18"/>
        <v>42448.208333333328</v>
      </c>
      <c r="T307" s="10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0">
        <f t="shared" si="18"/>
        <v>42930.208333333328</v>
      </c>
      <c r="T308" s="10">
        <f t="shared" si="1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0">
        <f t="shared" si="18"/>
        <v>41066.208333333336</v>
      </c>
      <c r="T309" s="10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0">
        <f t="shared" si="18"/>
        <v>40651.208333333336</v>
      </c>
      <c r="T310" s="10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0">
        <f t="shared" si="18"/>
        <v>40807.208333333336</v>
      </c>
      <c r="T311" s="10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0">
        <f t="shared" si="18"/>
        <v>40277.208333333336</v>
      </c>
      <c r="T312" s="10">
        <f t="shared" si="1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0">
        <f t="shared" si="18"/>
        <v>40590.25</v>
      </c>
      <c r="T313" s="10">
        <f t="shared" si="1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0">
        <f t="shared" si="18"/>
        <v>41572.208333333336</v>
      </c>
      <c r="T314" s="10">
        <f t="shared" si="1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0">
        <f t="shared" si="18"/>
        <v>40966.25</v>
      </c>
      <c r="T315" s="10">
        <f t="shared" si="1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0">
        <f t="shared" si="18"/>
        <v>43536.208333333328</v>
      </c>
      <c r="T316" s="10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0">
        <f t="shared" si="18"/>
        <v>41783.208333333336</v>
      </c>
      <c r="T317" s="10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0">
        <f t="shared" si="18"/>
        <v>43788.25</v>
      </c>
      <c r="T318" s="10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0">
        <f t="shared" si="18"/>
        <v>42869.208333333328</v>
      </c>
      <c r="T319" s="10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0">
        <f t="shared" si="18"/>
        <v>41684.25</v>
      </c>
      <c r="T320" s="10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0">
        <f t="shared" si="18"/>
        <v>40402.208333333336</v>
      </c>
      <c r="T321" s="10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0">
        <f t="shared" si="18"/>
        <v>40673.208333333336</v>
      </c>
      <c r="T322" s="10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v>2468</v>
      </c>
      <c r="I323" s="5">
        <f t="shared" ref="I323:I386" si="21">AVERAGE(E323/H323)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0">
        <f t="shared" ref="S323:S386" si="22">(((L323/60)/60)/24)+DATE(1970,1,1)</f>
        <v>40634.208333333336</v>
      </c>
      <c r="T323" s="10">
        <f t="shared" ref="T323:T386" si="23">(((M323/60)/60)/24)+DATE(1970,1,1)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0">
        <f t="shared" si="22"/>
        <v>40507.25</v>
      </c>
      <c r="T324" s="10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0">
        <f t="shared" si="22"/>
        <v>41725.208333333336</v>
      </c>
      <c r="T325" s="10">
        <f t="shared" si="23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0">
        <f t="shared" si="22"/>
        <v>42176.208333333328</v>
      </c>
      <c r="T326" s="10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0">
        <f t="shared" si="22"/>
        <v>43267.208333333328</v>
      </c>
      <c r="T327" s="10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0">
        <f t="shared" si="22"/>
        <v>42364.25</v>
      </c>
      <c r="T328" s="10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0">
        <f t="shared" si="22"/>
        <v>43705.208333333328</v>
      </c>
      <c r="T329" s="10">
        <f t="shared" si="23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0">
        <f t="shared" si="22"/>
        <v>43434.25</v>
      </c>
      <c r="T330" s="10">
        <f t="shared" si="23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0">
        <f t="shared" si="22"/>
        <v>42716.25</v>
      </c>
      <c r="T331" s="10">
        <f t="shared" si="23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0">
        <f t="shared" si="22"/>
        <v>43077.25</v>
      </c>
      <c r="T332" s="10">
        <f t="shared" si="23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0">
        <f t="shared" si="22"/>
        <v>40896.25</v>
      </c>
      <c r="T333" s="10">
        <f t="shared" si="23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0">
        <f t="shared" si="22"/>
        <v>41361.208333333336</v>
      </c>
      <c r="T334" s="10">
        <f t="shared" si="23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0">
        <f t="shared" si="22"/>
        <v>43424.25</v>
      </c>
      <c r="T335" s="10">
        <f t="shared" si="23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0">
        <f t="shared" si="22"/>
        <v>43110.25</v>
      </c>
      <c r="T336" s="10">
        <f t="shared" si="23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0">
        <f t="shared" si="22"/>
        <v>43784.25</v>
      </c>
      <c r="T337" s="10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0">
        <f t="shared" si="22"/>
        <v>40527.25</v>
      </c>
      <c r="T338" s="10">
        <f t="shared" si="23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0">
        <f t="shared" si="22"/>
        <v>43780.25</v>
      </c>
      <c r="T339" s="10">
        <f t="shared" si="23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0">
        <f t="shared" si="22"/>
        <v>40821.208333333336</v>
      </c>
      <c r="T340" s="10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0">
        <f t="shared" si="22"/>
        <v>42949.208333333328</v>
      </c>
      <c r="T341" s="10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0">
        <f t="shared" si="22"/>
        <v>40889.25</v>
      </c>
      <c r="T342" s="10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0">
        <f t="shared" si="22"/>
        <v>42244.208333333328</v>
      </c>
      <c r="T343" s="10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0">
        <f t="shared" si="22"/>
        <v>41475.208333333336</v>
      </c>
      <c r="T344" s="10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0">
        <f t="shared" si="22"/>
        <v>41597.25</v>
      </c>
      <c r="T345" s="10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0">
        <f t="shared" si="22"/>
        <v>43122.25</v>
      </c>
      <c r="T346" s="10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0">
        <f t="shared" si="22"/>
        <v>42194.208333333328</v>
      </c>
      <c r="T347" s="10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0">
        <f t="shared" si="22"/>
        <v>42971.208333333328</v>
      </c>
      <c r="T348" s="10">
        <f t="shared" si="23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0">
        <f t="shared" si="22"/>
        <v>42046.25</v>
      </c>
      <c r="T349" s="10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0">
        <f t="shared" si="22"/>
        <v>42782.25</v>
      </c>
      <c r="T350" s="10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0">
        <f t="shared" si="22"/>
        <v>42930.208333333328</v>
      </c>
      <c r="T351" s="10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0">
        <f t="shared" si="22"/>
        <v>42144.208333333328</v>
      </c>
      <c r="T352" s="10">
        <f t="shared" si="23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0">
        <f t="shared" si="22"/>
        <v>42240.208333333328</v>
      </c>
      <c r="T353" s="10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0">
        <f t="shared" si="22"/>
        <v>42315.25</v>
      </c>
      <c r="T354" s="10">
        <f t="shared" si="23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0">
        <f t="shared" si="22"/>
        <v>43651.208333333328</v>
      </c>
      <c r="T355" s="10">
        <f t="shared" si="23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0">
        <f t="shared" si="22"/>
        <v>41520.208333333336</v>
      </c>
      <c r="T356" s="10">
        <f t="shared" si="23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0">
        <f t="shared" si="22"/>
        <v>42757.25</v>
      </c>
      <c r="T357" s="10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0">
        <f t="shared" si="22"/>
        <v>40922.25</v>
      </c>
      <c r="T358" s="10">
        <f t="shared" si="23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0">
        <f t="shared" si="22"/>
        <v>42250.208333333328</v>
      </c>
      <c r="T359" s="10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0">
        <f t="shared" si="22"/>
        <v>43322.208333333328</v>
      </c>
      <c r="T360" s="10">
        <f t="shared" si="23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0">
        <f t="shared" si="22"/>
        <v>40782.208333333336</v>
      </c>
      <c r="T361" s="10">
        <f t="shared" si="23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0">
        <f t="shared" si="22"/>
        <v>40544.25</v>
      </c>
      <c r="T362" s="10">
        <f t="shared" si="23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0">
        <f t="shared" si="22"/>
        <v>43015.208333333328</v>
      </c>
      <c r="T363" s="10">
        <f t="shared" si="23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0">
        <f t="shared" si="22"/>
        <v>40570.25</v>
      </c>
      <c r="T364" s="10">
        <f t="shared" si="23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0">
        <f t="shared" si="22"/>
        <v>40904.25</v>
      </c>
      <c r="T365" s="10">
        <f t="shared" si="23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0">
        <f t="shared" si="22"/>
        <v>43164.25</v>
      </c>
      <c r="T366" s="10">
        <f t="shared" si="23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0">
        <f t="shared" si="22"/>
        <v>42733.25</v>
      </c>
      <c r="T367" s="10">
        <f t="shared" si="23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0">
        <f t="shared" si="22"/>
        <v>40546.25</v>
      </c>
      <c r="T368" s="10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0">
        <f t="shared" si="22"/>
        <v>41930.208333333336</v>
      </c>
      <c r="T369" s="10">
        <f t="shared" si="23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0">
        <f t="shared" si="22"/>
        <v>40464.208333333336</v>
      </c>
      <c r="T370" s="10">
        <f t="shared" si="23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0">
        <f t="shared" si="22"/>
        <v>41308.25</v>
      </c>
      <c r="T371" s="10">
        <f t="shared" si="23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0">
        <f t="shared" si="22"/>
        <v>43570.208333333328</v>
      </c>
      <c r="T372" s="10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0">
        <f t="shared" si="22"/>
        <v>42043.25</v>
      </c>
      <c r="T373" s="10">
        <f t="shared" si="23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0">
        <f t="shared" si="22"/>
        <v>42012.25</v>
      </c>
      <c r="T374" s="10">
        <f t="shared" si="23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0">
        <f t="shared" si="22"/>
        <v>42964.208333333328</v>
      </c>
      <c r="T375" s="10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0">
        <f t="shared" si="22"/>
        <v>43476.25</v>
      </c>
      <c r="T376" s="10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0">
        <f t="shared" si="22"/>
        <v>42293.208333333328</v>
      </c>
      <c r="T377" s="10">
        <f t="shared" si="23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0">
        <f t="shared" si="22"/>
        <v>41826.208333333336</v>
      </c>
      <c r="T378" s="10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0">
        <f t="shared" si="22"/>
        <v>43760.208333333328</v>
      </c>
      <c r="T379" s="10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0">
        <f t="shared" si="22"/>
        <v>43241.208333333328</v>
      </c>
      <c r="T380" s="10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0">
        <f t="shared" si="22"/>
        <v>40843.208333333336</v>
      </c>
      <c r="T381" s="10">
        <f t="shared" si="23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0">
        <f t="shared" si="22"/>
        <v>41448.208333333336</v>
      </c>
      <c r="T382" s="10">
        <f t="shared" si="23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0">
        <f t="shared" si="22"/>
        <v>42163.208333333328</v>
      </c>
      <c r="T383" s="10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0">
        <f t="shared" si="22"/>
        <v>43024.208333333328</v>
      </c>
      <c r="T384" s="10">
        <f t="shared" si="23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0">
        <f t="shared" si="22"/>
        <v>43509.25</v>
      </c>
      <c r="T385" s="10">
        <f t="shared" si="23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0">
        <f t="shared" si="22"/>
        <v>42776.25</v>
      </c>
      <c r="T386" s="10">
        <f t="shared" si="23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v>1137</v>
      </c>
      <c r="I387" s="5">
        <f t="shared" ref="I387:I450" si="25">AVERAGE(E387/H387)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0">
        <f t="shared" ref="S387:S450" si="26">(((L387/60)/60)/24)+DATE(1970,1,1)</f>
        <v>43553.208333333328</v>
      </c>
      <c r="T387" s="10">
        <f t="shared" ref="T387:T450" si="27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0">
        <f t="shared" si="26"/>
        <v>40355.208333333336</v>
      </c>
      <c r="T388" s="10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0">
        <f t="shared" si="26"/>
        <v>41072.208333333336</v>
      </c>
      <c r="T389" s="10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0">
        <f t="shared" si="26"/>
        <v>40912.25</v>
      </c>
      <c r="T390" s="10">
        <f t="shared" si="2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0">
        <f t="shared" si="26"/>
        <v>40479.208333333336</v>
      </c>
      <c r="T391" s="10">
        <f t="shared" si="2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0">
        <f t="shared" si="26"/>
        <v>41530.208333333336</v>
      </c>
      <c r="T392" s="10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0">
        <f t="shared" si="26"/>
        <v>41653.25</v>
      </c>
      <c r="T393" s="10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0">
        <f t="shared" si="26"/>
        <v>40549.25</v>
      </c>
      <c r="T394" s="10">
        <f t="shared" si="2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0">
        <f t="shared" si="26"/>
        <v>42933.208333333328</v>
      </c>
      <c r="T395" s="10">
        <f t="shared" si="2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0">
        <f t="shared" si="26"/>
        <v>41484.208333333336</v>
      </c>
      <c r="T396" s="10">
        <f t="shared" si="2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0">
        <f t="shared" si="26"/>
        <v>40885.25</v>
      </c>
      <c r="T397" s="10">
        <f t="shared" si="2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0">
        <f t="shared" si="26"/>
        <v>43378.208333333328</v>
      </c>
      <c r="T398" s="10">
        <f t="shared" si="2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0">
        <f t="shared" si="26"/>
        <v>41417.208333333336</v>
      </c>
      <c r="T399" s="10">
        <f t="shared" si="2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0">
        <f t="shared" si="26"/>
        <v>43228.208333333328</v>
      </c>
      <c r="T400" s="10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0">
        <f t="shared" si="26"/>
        <v>40576.25</v>
      </c>
      <c r="T401" s="10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0">
        <f t="shared" si="26"/>
        <v>41502.208333333336</v>
      </c>
      <c r="T402" s="10">
        <f t="shared" si="2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0">
        <f t="shared" si="26"/>
        <v>43765.208333333328</v>
      </c>
      <c r="T403" s="10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0">
        <f t="shared" si="26"/>
        <v>40914.25</v>
      </c>
      <c r="T404" s="10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0">
        <f t="shared" si="26"/>
        <v>40310.208333333336</v>
      </c>
      <c r="T405" s="10">
        <f t="shared" si="2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0">
        <f t="shared" si="26"/>
        <v>43053.25</v>
      </c>
      <c r="T406" s="10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0">
        <f t="shared" si="26"/>
        <v>43255.208333333328</v>
      </c>
      <c r="T407" s="10">
        <f t="shared" si="2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0">
        <f t="shared" si="26"/>
        <v>41304.25</v>
      </c>
      <c r="T408" s="10">
        <f t="shared" si="2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0">
        <f t="shared" si="26"/>
        <v>43751.208333333328</v>
      </c>
      <c r="T409" s="10">
        <f t="shared" si="2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0">
        <f t="shared" si="26"/>
        <v>42541.208333333328</v>
      </c>
      <c r="T410" s="10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0">
        <f t="shared" si="26"/>
        <v>42843.208333333328</v>
      </c>
      <c r="T411" s="10">
        <f t="shared" si="2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0">
        <f t="shared" si="26"/>
        <v>42122.208333333328</v>
      </c>
      <c r="T412" s="10">
        <f t="shared" si="2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0">
        <f t="shared" si="26"/>
        <v>42884.208333333328</v>
      </c>
      <c r="T413" s="10">
        <f t="shared" si="2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0">
        <f t="shared" si="26"/>
        <v>41642.25</v>
      </c>
      <c r="T414" s="10">
        <f t="shared" si="2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0">
        <f t="shared" si="26"/>
        <v>43431.25</v>
      </c>
      <c r="T415" s="10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0">
        <f t="shared" si="26"/>
        <v>40288.208333333336</v>
      </c>
      <c r="T416" s="10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0">
        <f t="shared" si="26"/>
        <v>40921.25</v>
      </c>
      <c r="T417" s="10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0">
        <f t="shared" si="26"/>
        <v>40560.25</v>
      </c>
      <c r="T418" s="10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0">
        <f t="shared" si="26"/>
        <v>43407.208333333328</v>
      </c>
      <c r="T419" s="10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0">
        <f t="shared" si="26"/>
        <v>41035.208333333336</v>
      </c>
      <c r="T420" s="10">
        <f t="shared" si="2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0">
        <f t="shared" si="26"/>
        <v>40899.25</v>
      </c>
      <c r="T421" s="10">
        <f t="shared" si="2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0">
        <f t="shared" si="26"/>
        <v>42911.208333333328</v>
      </c>
      <c r="T422" s="10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0">
        <f t="shared" si="26"/>
        <v>42915.208333333328</v>
      </c>
      <c r="T423" s="10">
        <f t="shared" si="2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0">
        <f t="shared" si="26"/>
        <v>40285.208333333336</v>
      </c>
      <c r="T424" s="10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0">
        <f t="shared" si="26"/>
        <v>40808.208333333336</v>
      </c>
      <c r="T425" s="10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0">
        <f t="shared" si="26"/>
        <v>43208.208333333328</v>
      </c>
      <c r="T426" s="10">
        <f t="shared" si="2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0">
        <f t="shared" si="26"/>
        <v>42213.208333333328</v>
      </c>
      <c r="T427" s="10">
        <f t="shared" si="2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0">
        <f t="shared" si="26"/>
        <v>41332.25</v>
      </c>
      <c r="T428" s="10">
        <f t="shared" si="2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0">
        <f t="shared" si="26"/>
        <v>41895.208333333336</v>
      </c>
      <c r="T429" s="10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0">
        <f t="shared" si="26"/>
        <v>40585.25</v>
      </c>
      <c r="T430" s="10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0">
        <f t="shared" si="26"/>
        <v>41680.25</v>
      </c>
      <c r="T431" s="10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0">
        <f t="shared" si="26"/>
        <v>43737.208333333328</v>
      </c>
      <c r="T432" s="10">
        <f t="shared" si="2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0">
        <f t="shared" si="26"/>
        <v>43273.208333333328</v>
      </c>
      <c r="T433" s="10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0">
        <f t="shared" si="26"/>
        <v>41761.208333333336</v>
      </c>
      <c r="T434" s="10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0">
        <f t="shared" si="26"/>
        <v>41603.25</v>
      </c>
      <c r="T435" s="10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0">
        <f t="shared" si="26"/>
        <v>42705.25</v>
      </c>
      <c r="T436" s="10">
        <f t="shared" si="2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0">
        <f t="shared" si="26"/>
        <v>41988.25</v>
      </c>
      <c r="T437" s="10">
        <f t="shared" si="2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0">
        <f t="shared" si="26"/>
        <v>43575.208333333328</v>
      </c>
      <c r="T438" s="10">
        <f t="shared" si="2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0">
        <f t="shared" si="26"/>
        <v>42260.208333333328</v>
      </c>
      <c r="T439" s="10">
        <f t="shared" si="2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0">
        <f t="shared" si="26"/>
        <v>41337.25</v>
      </c>
      <c r="T440" s="10">
        <f t="shared" si="2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0">
        <f t="shared" si="26"/>
        <v>42680.208333333328</v>
      </c>
      <c r="T441" s="10">
        <f t="shared" si="2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0">
        <f t="shared" si="26"/>
        <v>42916.208333333328</v>
      </c>
      <c r="T442" s="10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0">
        <f t="shared" si="26"/>
        <v>41025.208333333336</v>
      </c>
      <c r="T443" s="10">
        <f t="shared" si="2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0">
        <f t="shared" si="26"/>
        <v>42980.208333333328</v>
      </c>
      <c r="T444" s="10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0">
        <f t="shared" si="26"/>
        <v>40451.208333333336</v>
      </c>
      <c r="T445" s="10">
        <f t="shared" si="2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0">
        <f t="shared" si="26"/>
        <v>40748.208333333336</v>
      </c>
      <c r="T446" s="10">
        <f t="shared" si="2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0">
        <f t="shared" si="26"/>
        <v>40515.25</v>
      </c>
      <c r="T447" s="10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0">
        <f t="shared" si="26"/>
        <v>41261.25</v>
      </c>
      <c r="T448" s="10">
        <f t="shared" si="2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0">
        <f t="shared" si="26"/>
        <v>43088.25</v>
      </c>
      <c r="T449" s="10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0">
        <f t="shared" si="26"/>
        <v>41378.208333333336</v>
      </c>
      <c r="T450" s="10">
        <f t="shared" si="27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v>86</v>
      </c>
      <c r="I451" s="5">
        <f t="shared" ref="I451:I514" si="29">AVERAGE(E451/H451)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0">
        <f t="shared" ref="S451:S514" si="30">(((L451/60)/60)/24)+DATE(1970,1,1)</f>
        <v>43530.25</v>
      </c>
      <c r="T451" s="10">
        <f t="shared" ref="T451:T514" si="31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0">
        <f t="shared" si="30"/>
        <v>43394.208333333328</v>
      </c>
      <c r="T452" s="10">
        <f t="shared" si="31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0">
        <f t="shared" si="30"/>
        <v>42935.208333333328</v>
      </c>
      <c r="T453" s="10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0">
        <f t="shared" si="30"/>
        <v>40365.208333333336</v>
      </c>
      <c r="T454" s="10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0">
        <f t="shared" si="30"/>
        <v>42705.25</v>
      </c>
      <c r="T455" s="10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0">
        <f t="shared" si="30"/>
        <v>41568.208333333336</v>
      </c>
      <c r="T456" s="10">
        <f t="shared" si="31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0">
        <f t="shared" si="30"/>
        <v>40809.208333333336</v>
      </c>
      <c r="T457" s="10">
        <f t="shared" si="31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0">
        <f t="shared" si="30"/>
        <v>43141.25</v>
      </c>
      <c r="T458" s="10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0">
        <f t="shared" si="30"/>
        <v>42657.208333333328</v>
      </c>
      <c r="T459" s="10">
        <f t="shared" si="31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0">
        <f t="shared" si="30"/>
        <v>40265.208333333336</v>
      </c>
      <c r="T460" s="10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0">
        <f t="shared" si="30"/>
        <v>42001.25</v>
      </c>
      <c r="T461" s="10">
        <f t="shared" si="31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0">
        <f t="shared" si="30"/>
        <v>40399.208333333336</v>
      </c>
      <c r="T462" s="10">
        <f t="shared" si="31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0">
        <f t="shared" si="30"/>
        <v>41757.208333333336</v>
      </c>
      <c r="T463" s="10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0">
        <f t="shared" si="30"/>
        <v>41304.25</v>
      </c>
      <c r="T464" s="10">
        <f t="shared" si="31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0">
        <f t="shared" si="30"/>
        <v>41639.25</v>
      </c>
      <c r="T465" s="10">
        <f t="shared" si="31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0">
        <f t="shared" si="30"/>
        <v>43142.25</v>
      </c>
      <c r="T466" s="10">
        <f t="shared" si="31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0">
        <f t="shared" si="30"/>
        <v>43127.25</v>
      </c>
      <c r="T467" s="10">
        <f t="shared" si="31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0">
        <f t="shared" si="30"/>
        <v>41409.208333333336</v>
      </c>
      <c r="T468" s="10">
        <f t="shared" si="31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0">
        <f t="shared" si="30"/>
        <v>42331.25</v>
      </c>
      <c r="T469" s="10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0">
        <f t="shared" si="30"/>
        <v>43569.208333333328</v>
      </c>
      <c r="T470" s="10">
        <f t="shared" si="31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0">
        <f t="shared" si="30"/>
        <v>42142.208333333328</v>
      </c>
      <c r="T471" s="10">
        <f t="shared" si="31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0">
        <f t="shared" si="30"/>
        <v>42716.25</v>
      </c>
      <c r="T472" s="10">
        <f t="shared" si="31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0">
        <f t="shared" si="30"/>
        <v>41031.208333333336</v>
      </c>
      <c r="T473" s="10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0">
        <f t="shared" si="30"/>
        <v>43535.208333333328</v>
      </c>
      <c r="T474" s="10">
        <f t="shared" si="31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0">
        <f t="shared" si="30"/>
        <v>43277.208333333328</v>
      </c>
      <c r="T475" s="10">
        <f t="shared" si="31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0">
        <f t="shared" si="30"/>
        <v>41989.25</v>
      </c>
      <c r="T476" s="10">
        <f t="shared" si="31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0">
        <f t="shared" si="30"/>
        <v>41450.208333333336</v>
      </c>
      <c r="T477" s="10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0">
        <f t="shared" si="30"/>
        <v>43322.208333333328</v>
      </c>
      <c r="T478" s="10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0">
        <f t="shared" si="30"/>
        <v>40720.208333333336</v>
      </c>
      <c r="T479" s="10">
        <f t="shared" si="31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0">
        <f t="shared" si="30"/>
        <v>42072.208333333328</v>
      </c>
      <c r="T480" s="10">
        <f t="shared" si="31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0">
        <f t="shared" si="30"/>
        <v>42945.208333333328</v>
      </c>
      <c r="T481" s="10">
        <f t="shared" si="31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0">
        <f t="shared" si="30"/>
        <v>40248.25</v>
      </c>
      <c r="T482" s="10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0">
        <f t="shared" si="30"/>
        <v>41913.208333333336</v>
      </c>
      <c r="T483" s="10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0">
        <f t="shared" si="30"/>
        <v>40963.25</v>
      </c>
      <c r="T484" s="10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0">
        <f t="shared" si="30"/>
        <v>43811.25</v>
      </c>
      <c r="T485" s="10">
        <f t="shared" si="31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0">
        <f t="shared" si="30"/>
        <v>41855.208333333336</v>
      </c>
      <c r="T486" s="10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0">
        <f t="shared" si="30"/>
        <v>43626.208333333328</v>
      </c>
      <c r="T487" s="10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0">
        <f t="shared" si="30"/>
        <v>43168.25</v>
      </c>
      <c r="T488" s="10">
        <f t="shared" si="31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0">
        <f t="shared" si="30"/>
        <v>42845.208333333328</v>
      </c>
      <c r="T489" s="10">
        <f t="shared" si="31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0">
        <f t="shared" si="30"/>
        <v>42403.25</v>
      </c>
      <c r="T490" s="10">
        <f t="shared" si="31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0">
        <f t="shared" si="30"/>
        <v>40406.208333333336</v>
      </c>
      <c r="T491" s="10">
        <f t="shared" si="31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0">
        <f t="shared" si="30"/>
        <v>43786.25</v>
      </c>
      <c r="T492" s="10">
        <f t="shared" si="31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0">
        <f t="shared" si="30"/>
        <v>41456.208333333336</v>
      </c>
      <c r="T493" s="10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0">
        <f t="shared" si="30"/>
        <v>40336.208333333336</v>
      </c>
      <c r="T494" s="10">
        <f t="shared" si="31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0">
        <f t="shared" si="30"/>
        <v>43645.208333333328</v>
      </c>
      <c r="T495" s="10">
        <f t="shared" si="31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0">
        <f t="shared" si="30"/>
        <v>40990.208333333336</v>
      </c>
      <c r="T496" s="10">
        <f t="shared" si="31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0">
        <f t="shared" si="30"/>
        <v>41800.208333333336</v>
      </c>
      <c r="T497" s="10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0">
        <f t="shared" si="30"/>
        <v>42876.208333333328</v>
      </c>
      <c r="T498" s="10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0">
        <f t="shared" si="30"/>
        <v>42724.25</v>
      </c>
      <c r="T499" s="10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0">
        <f t="shared" si="30"/>
        <v>42005.25</v>
      </c>
      <c r="T500" s="10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0">
        <f t="shared" si="30"/>
        <v>42444.208333333328</v>
      </c>
      <c r="T501" s="10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0">
        <f t="shared" si="30"/>
        <v>41395.208333333336</v>
      </c>
      <c r="T502" s="10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0">
        <f t="shared" si="30"/>
        <v>41345.208333333336</v>
      </c>
      <c r="T503" s="10">
        <f t="shared" si="31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0">
        <f t="shared" si="30"/>
        <v>41117.208333333336</v>
      </c>
      <c r="T504" s="10">
        <f t="shared" si="31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0">
        <f t="shared" si="30"/>
        <v>42186.208333333328</v>
      </c>
      <c r="T505" s="10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0">
        <f t="shared" si="30"/>
        <v>42142.208333333328</v>
      </c>
      <c r="T506" s="10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0">
        <f t="shared" si="30"/>
        <v>41341.25</v>
      </c>
      <c r="T507" s="10">
        <f t="shared" si="31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0">
        <f t="shared" si="30"/>
        <v>43062.25</v>
      </c>
      <c r="T508" s="10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0">
        <f t="shared" si="30"/>
        <v>41373.208333333336</v>
      </c>
      <c r="T509" s="10">
        <f t="shared" si="31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0">
        <f t="shared" si="30"/>
        <v>43310.208333333328</v>
      </c>
      <c r="T510" s="10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0">
        <f t="shared" si="30"/>
        <v>41034.208333333336</v>
      </c>
      <c r="T511" s="10">
        <f t="shared" si="31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0">
        <f t="shared" si="30"/>
        <v>43251.208333333328</v>
      </c>
      <c r="T512" s="10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0">
        <f t="shared" si="30"/>
        <v>43671.208333333328</v>
      </c>
      <c r="T513" s="10">
        <f t="shared" si="31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0">
        <f t="shared" si="30"/>
        <v>41825.208333333336</v>
      </c>
      <c r="T514" s="10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v>35</v>
      </c>
      <c r="I515" s="5">
        <f t="shared" ref="I515:I578" si="33">AVERAGE(E515/H515)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0">
        <f t="shared" ref="S515:S578" si="34">(((L515/60)/60)/24)+DATE(1970,1,1)</f>
        <v>40430.208333333336</v>
      </c>
      <c r="T515" s="10">
        <f t="shared" ref="T515:T578" si="35">(((M515/60)/60)/24)+DATE(1970,1,1)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0">
        <f t="shared" si="34"/>
        <v>41614.25</v>
      </c>
      <c r="T516" s="10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0">
        <f t="shared" si="34"/>
        <v>40900.25</v>
      </c>
      <c r="T517" s="10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0">
        <f t="shared" si="34"/>
        <v>40396.208333333336</v>
      </c>
      <c r="T518" s="10">
        <f t="shared" si="3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0">
        <f t="shared" si="34"/>
        <v>42860.208333333328</v>
      </c>
      <c r="T519" s="10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0">
        <f t="shared" si="34"/>
        <v>43154.25</v>
      </c>
      <c r="T520" s="10">
        <f t="shared" si="3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0">
        <f t="shared" si="34"/>
        <v>42012.25</v>
      </c>
      <c r="T521" s="10">
        <f t="shared" si="3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0">
        <f t="shared" si="34"/>
        <v>43574.208333333328</v>
      </c>
      <c r="T522" s="10">
        <f t="shared" si="3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0">
        <f t="shared" si="34"/>
        <v>42605.208333333328</v>
      </c>
      <c r="T523" s="10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0">
        <f t="shared" si="34"/>
        <v>41093.208333333336</v>
      </c>
      <c r="T524" s="10">
        <f t="shared" si="3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0">
        <f t="shared" si="34"/>
        <v>40241.25</v>
      </c>
      <c r="T525" s="10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0">
        <f t="shared" si="34"/>
        <v>40294.208333333336</v>
      </c>
      <c r="T526" s="10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0">
        <f t="shared" si="34"/>
        <v>40505.25</v>
      </c>
      <c r="T527" s="10">
        <f t="shared" si="3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0">
        <f t="shared" si="34"/>
        <v>42364.25</v>
      </c>
      <c r="T528" s="10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0">
        <f t="shared" si="34"/>
        <v>42405.25</v>
      </c>
      <c r="T529" s="10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0">
        <f t="shared" si="34"/>
        <v>41601.25</v>
      </c>
      <c r="T530" s="10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0">
        <f t="shared" si="34"/>
        <v>41769.208333333336</v>
      </c>
      <c r="T531" s="10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0">
        <f t="shared" si="34"/>
        <v>40421.208333333336</v>
      </c>
      <c r="T532" s="10">
        <f t="shared" si="3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0">
        <f t="shared" si="34"/>
        <v>41589.25</v>
      </c>
      <c r="T533" s="10">
        <f t="shared" si="3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0">
        <f t="shared" si="34"/>
        <v>43125.25</v>
      </c>
      <c r="T534" s="10">
        <f t="shared" si="3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0">
        <f t="shared" si="34"/>
        <v>41479.208333333336</v>
      </c>
      <c r="T535" s="10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0">
        <f t="shared" si="34"/>
        <v>43329.208333333328</v>
      </c>
      <c r="T536" s="10">
        <f t="shared" si="3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0">
        <f t="shared" si="34"/>
        <v>43259.208333333328</v>
      </c>
      <c r="T537" s="10">
        <f t="shared" si="3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0">
        <f t="shared" si="34"/>
        <v>40414.208333333336</v>
      </c>
      <c r="T538" s="10">
        <f t="shared" si="3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0">
        <f t="shared" si="34"/>
        <v>43342.208333333328</v>
      </c>
      <c r="T539" s="10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0">
        <f t="shared" si="34"/>
        <v>41539.208333333336</v>
      </c>
      <c r="T540" s="10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0">
        <f t="shared" si="34"/>
        <v>43647.208333333328</v>
      </c>
      <c r="T541" s="10">
        <f t="shared" si="3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0">
        <f t="shared" si="34"/>
        <v>43225.208333333328</v>
      </c>
      <c r="T542" s="10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0">
        <f t="shared" si="34"/>
        <v>42165.208333333328</v>
      </c>
      <c r="T543" s="10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0">
        <f t="shared" si="34"/>
        <v>42391.25</v>
      </c>
      <c r="T544" s="10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0">
        <f t="shared" si="34"/>
        <v>41528.208333333336</v>
      </c>
      <c r="T545" s="10">
        <f t="shared" si="3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0">
        <f t="shared" si="34"/>
        <v>42377.25</v>
      </c>
      <c r="T546" s="10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0">
        <f t="shared" si="34"/>
        <v>43824.25</v>
      </c>
      <c r="T547" s="10">
        <f t="shared" si="3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0">
        <f t="shared" si="34"/>
        <v>43360.208333333328</v>
      </c>
      <c r="T548" s="10">
        <f t="shared" si="3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0">
        <f t="shared" si="34"/>
        <v>42029.25</v>
      </c>
      <c r="T549" s="10">
        <f t="shared" si="3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0">
        <f t="shared" si="34"/>
        <v>42461.208333333328</v>
      </c>
      <c r="T550" s="10">
        <f t="shared" si="3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0">
        <f t="shared" si="34"/>
        <v>41422.208333333336</v>
      </c>
      <c r="T551" s="10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0">
        <f t="shared" si="34"/>
        <v>40968.25</v>
      </c>
      <c r="T552" s="10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0">
        <f t="shared" si="34"/>
        <v>41993.25</v>
      </c>
      <c r="T553" s="10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0">
        <f t="shared" si="34"/>
        <v>42700.25</v>
      </c>
      <c r="T554" s="10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0">
        <f t="shared" si="34"/>
        <v>40545.25</v>
      </c>
      <c r="T555" s="10">
        <f t="shared" si="3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0">
        <f t="shared" si="34"/>
        <v>42723.25</v>
      </c>
      <c r="T556" s="10">
        <f t="shared" si="3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0">
        <f t="shared" si="34"/>
        <v>41731.208333333336</v>
      </c>
      <c r="T557" s="10">
        <f t="shared" si="3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0">
        <f t="shared" si="34"/>
        <v>40792.208333333336</v>
      </c>
      <c r="T558" s="10">
        <f t="shared" si="3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0">
        <f t="shared" si="34"/>
        <v>42279.208333333328</v>
      </c>
      <c r="T559" s="10">
        <f t="shared" si="3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0">
        <f t="shared" si="34"/>
        <v>42424.25</v>
      </c>
      <c r="T560" s="10">
        <f t="shared" si="3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0">
        <f t="shared" si="34"/>
        <v>42584.208333333328</v>
      </c>
      <c r="T561" s="10">
        <f t="shared" si="3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0">
        <f t="shared" si="34"/>
        <v>40865.25</v>
      </c>
      <c r="T562" s="10">
        <f t="shared" si="3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0">
        <f t="shared" si="34"/>
        <v>40833.208333333336</v>
      </c>
      <c r="T563" s="10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0">
        <f t="shared" si="34"/>
        <v>43536.208333333328</v>
      </c>
      <c r="T564" s="10">
        <f t="shared" si="3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0">
        <f t="shared" si="34"/>
        <v>43417.25</v>
      </c>
      <c r="T565" s="10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0">
        <f t="shared" si="34"/>
        <v>42078.208333333328</v>
      </c>
      <c r="T566" s="10">
        <f t="shared" si="3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0">
        <f t="shared" si="34"/>
        <v>40862.25</v>
      </c>
      <c r="T567" s="10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0">
        <f t="shared" si="34"/>
        <v>42424.25</v>
      </c>
      <c r="T568" s="10">
        <f t="shared" si="3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0">
        <f t="shared" si="34"/>
        <v>41830.208333333336</v>
      </c>
      <c r="T569" s="10">
        <f t="shared" si="3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0">
        <f t="shared" si="34"/>
        <v>40374.208333333336</v>
      </c>
      <c r="T570" s="10">
        <f t="shared" si="3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0">
        <f t="shared" si="34"/>
        <v>40554.25</v>
      </c>
      <c r="T571" s="10">
        <f t="shared" si="3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0">
        <f t="shared" si="34"/>
        <v>41993.25</v>
      </c>
      <c r="T572" s="10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0">
        <f t="shared" si="34"/>
        <v>42174.208333333328</v>
      </c>
      <c r="T573" s="10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0">
        <f t="shared" si="34"/>
        <v>42275.208333333328</v>
      </c>
      <c r="T574" s="10">
        <f t="shared" si="3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0">
        <f t="shared" si="34"/>
        <v>41761.208333333336</v>
      </c>
      <c r="T575" s="10">
        <f t="shared" si="3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0">
        <f t="shared" si="34"/>
        <v>43806.25</v>
      </c>
      <c r="T576" s="10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0">
        <f t="shared" si="34"/>
        <v>41779.208333333336</v>
      </c>
      <c r="T577" s="10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0">
        <f t="shared" si="34"/>
        <v>43040.208333333328</v>
      </c>
      <c r="T578" s="10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v>37</v>
      </c>
      <c r="I579" s="5">
        <f t="shared" ref="I579:I642" si="37">AVERAGE(E579/H579)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0">
        <f t="shared" ref="S579:S642" si="38">(((L579/60)/60)/24)+DATE(1970,1,1)</f>
        <v>40613.25</v>
      </c>
      <c r="T579" s="10">
        <f t="shared" ref="T579:T642" si="39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0">
        <f t="shared" si="38"/>
        <v>40878.25</v>
      </c>
      <c r="T580" s="10">
        <f t="shared" si="3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0">
        <f t="shared" si="38"/>
        <v>40762.208333333336</v>
      </c>
      <c r="T581" s="10">
        <f t="shared" si="3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0">
        <f t="shared" si="38"/>
        <v>41696.25</v>
      </c>
      <c r="T582" s="10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0">
        <f t="shared" si="38"/>
        <v>40662.208333333336</v>
      </c>
      <c r="T583" s="10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0">
        <f t="shared" si="38"/>
        <v>42165.208333333328</v>
      </c>
      <c r="T584" s="10">
        <f t="shared" si="3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0">
        <f t="shared" si="38"/>
        <v>40959.25</v>
      </c>
      <c r="T585" s="10">
        <f t="shared" si="3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0">
        <f t="shared" si="38"/>
        <v>41024.208333333336</v>
      </c>
      <c r="T586" s="10">
        <f t="shared" si="3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0">
        <f t="shared" si="38"/>
        <v>40255.208333333336</v>
      </c>
      <c r="T587" s="10">
        <f t="shared" si="3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0">
        <f t="shared" si="38"/>
        <v>40499.25</v>
      </c>
      <c r="T588" s="10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0">
        <f t="shared" si="38"/>
        <v>43484.25</v>
      </c>
      <c r="T589" s="10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0">
        <f t="shared" si="38"/>
        <v>40262.208333333336</v>
      </c>
      <c r="T590" s="10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0">
        <f t="shared" si="38"/>
        <v>42190.208333333328</v>
      </c>
      <c r="T591" s="10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0">
        <f t="shared" si="38"/>
        <v>41994.25</v>
      </c>
      <c r="T592" s="10">
        <f t="shared" si="3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0">
        <f t="shared" si="38"/>
        <v>40373.208333333336</v>
      </c>
      <c r="T593" s="10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0">
        <f t="shared" si="38"/>
        <v>41789.208333333336</v>
      </c>
      <c r="T594" s="10">
        <f t="shared" si="3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0">
        <f t="shared" si="38"/>
        <v>41724.208333333336</v>
      </c>
      <c r="T595" s="10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0">
        <f t="shared" si="38"/>
        <v>42548.208333333328</v>
      </c>
      <c r="T596" s="10">
        <f t="shared" si="3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0">
        <f t="shared" si="38"/>
        <v>40253.208333333336</v>
      </c>
      <c r="T597" s="10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0">
        <f t="shared" si="38"/>
        <v>42434.25</v>
      </c>
      <c r="T598" s="10">
        <f t="shared" si="3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0">
        <f t="shared" si="38"/>
        <v>43786.25</v>
      </c>
      <c r="T599" s="10">
        <f t="shared" si="3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0">
        <f t="shared" si="38"/>
        <v>40344.208333333336</v>
      </c>
      <c r="T600" s="10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0">
        <f t="shared" si="38"/>
        <v>42047.25</v>
      </c>
      <c r="T601" s="10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0">
        <f t="shared" si="38"/>
        <v>41485.208333333336</v>
      </c>
      <c r="T602" s="10">
        <f t="shared" si="3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0">
        <f t="shared" si="38"/>
        <v>41789.208333333336</v>
      </c>
      <c r="T603" s="10">
        <f t="shared" si="3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0">
        <f t="shared" si="38"/>
        <v>42160.208333333328</v>
      </c>
      <c r="T604" s="10">
        <f t="shared" si="3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0">
        <f t="shared" si="38"/>
        <v>43573.208333333328</v>
      </c>
      <c r="T605" s="10">
        <f t="shared" si="3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0">
        <f t="shared" si="38"/>
        <v>40565.25</v>
      </c>
      <c r="T606" s="10">
        <f t="shared" si="3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0">
        <f t="shared" si="38"/>
        <v>42280.208333333328</v>
      </c>
      <c r="T607" s="10">
        <f t="shared" si="3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0">
        <f t="shared" si="38"/>
        <v>42436.25</v>
      </c>
      <c r="T608" s="10">
        <f t="shared" si="3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0">
        <f t="shared" si="38"/>
        <v>41721.208333333336</v>
      </c>
      <c r="T609" s="10">
        <f t="shared" si="3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0">
        <f t="shared" si="38"/>
        <v>43530.25</v>
      </c>
      <c r="T610" s="10">
        <f t="shared" si="3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0">
        <f t="shared" si="38"/>
        <v>43481.25</v>
      </c>
      <c r="T611" s="10">
        <f t="shared" si="3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0">
        <f t="shared" si="38"/>
        <v>41259.25</v>
      </c>
      <c r="T612" s="10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0">
        <f t="shared" si="38"/>
        <v>41480.208333333336</v>
      </c>
      <c r="T613" s="10">
        <f t="shared" si="3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0">
        <f t="shared" si="38"/>
        <v>40474.208333333336</v>
      </c>
      <c r="T614" s="10">
        <f t="shared" si="3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0">
        <f t="shared" si="38"/>
        <v>42973.208333333328</v>
      </c>
      <c r="T615" s="10">
        <f t="shared" si="3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0">
        <f t="shared" si="38"/>
        <v>42746.25</v>
      </c>
      <c r="T616" s="10">
        <f t="shared" si="3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0">
        <f t="shared" si="38"/>
        <v>42489.208333333328</v>
      </c>
      <c r="T617" s="10">
        <f t="shared" si="3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0">
        <f t="shared" si="38"/>
        <v>41537.208333333336</v>
      </c>
      <c r="T618" s="10">
        <f t="shared" si="3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0">
        <f t="shared" si="38"/>
        <v>41794.208333333336</v>
      </c>
      <c r="T619" s="10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0">
        <f t="shared" si="38"/>
        <v>41396.208333333336</v>
      </c>
      <c r="T620" s="10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0">
        <f t="shared" si="38"/>
        <v>40669.208333333336</v>
      </c>
      <c r="T621" s="10">
        <f t="shared" si="3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0">
        <f t="shared" si="38"/>
        <v>42559.208333333328</v>
      </c>
      <c r="T622" s="10">
        <f t="shared" si="3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0">
        <f t="shared" si="38"/>
        <v>42626.208333333328</v>
      </c>
      <c r="T623" s="10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0">
        <f t="shared" si="38"/>
        <v>43205.208333333328</v>
      </c>
      <c r="T624" s="10">
        <f t="shared" si="3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0">
        <f t="shared" si="38"/>
        <v>42201.208333333328</v>
      </c>
      <c r="T625" s="10">
        <f t="shared" si="3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0">
        <f t="shared" si="38"/>
        <v>42029.25</v>
      </c>
      <c r="T626" s="10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0">
        <f t="shared" si="38"/>
        <v>43857.25</v>
      </c>
      <c r="T627" s="10">
        <f t="shared" si="3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0">
        <f t="shared" si="38"/>
        <v>40449.208333333336</v>
      </c>
      <c r="T628" s="10">
        <f t="shared" si="3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0">
        <f t="shared" si="38"/>
        <v>40345.208333333336</v>
      </c>
      <c r="T629" s="10">
        <f t="shared" si="3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0">
        <f t="shared" si="38"/>
        <v>40455.208333333336</v>
      </c>
      <c r="T630" s="10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0">
        <f t="shared" si="38"/>
        <v>42557.208333333328</v>
      </c>
      <c r="T631" s="10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0">
        <f t="shared" si="38"/>
        <v>43586.208333333328</v>
      </c>
      <c r="T632" s="10">
        <f t="shared" si="3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0">
        <f t="shared" si="38"/>
        <v>43550.208333333328</v>
      </c>
      <c r="T633" s="10">
        <f t="shared" si="3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0">
        <f t="shared" si="38"/>
        <v>41945.208333333336</v>
      </c>
      <c r="T634" s="10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0">
        <f t="shared" si="38"/>
        <v>42315.25</v>
      </c>
      <c r="T635" s="10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0">
        <f t="shared" si="38"/>
        <v>42819.208333333328</v>
      </c>
      <c r="T636" s="10">
        <f t="shared" si="3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0">
        <f t="shared" si="38"/>
        <v>41314.25</v>
      </c>
      <c r="T637" s="10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0">
        <f t="shared" si="38"/>
        <v>40926.25</v>
      </c>
      <c r="T638" s="10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0">
        <f t="shared" si="38"/>
        <v>42688.25</v>
      </c>
      <c r="T639" s="10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0">
        <f t="shared" si="38"/>
        <v>40386.208333333336</v>
      </c>
      <c r="T640" s="10">
        <f t="shared" si="3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0">
        <f t="shared" si="38"/>
        <v>43309.208333333328</v>
      </c>
      <c r="T641" s="10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0">
        <f t="shared" si="38"/>
        <v>42387.25</v>
      </c>
      <c r="T642" s="10">
        <f t="shared" si="3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v>194</v>
      </c>
      <c r="I643" s="5">
        <f t="shared" ref="I643:I706" si="41">AVERAGE(E643/H643)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0">
        <f t="shared" ref="S643:S706" si="42">(((L643/60)/60)/24)+DATE(1970,1,1)</f>
        <v>42786.25</v>
      </c>
      <c r="T643" s="10">
        <f t="shared" ref="T643:T706" si="43">(((M643/60)/60)/24)+DATE(1970,1,1)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0">
        <f t="shared" si="42"/>
        <v>43451.25</v>
      </c>
      <c r="T644" s="10">
        <f t="shared" si="4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0">
        <f t="shared" si="42"/>
        <v>42795.25</v>
      </c>
      <c r="T645" s="10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0">
        <f t="shared" si="42"/>
        <v>43452.25</v>
      </c>
      <c r="T646" s="10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0">
        <f t="shared" si="42"/>
        <v>43369.208333333328</v>
      </c>
      <c r="T647" s="10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0">
        <f t="shared" si="42"/>
        <v>41346.208333333336</v>
      </c>
      <c r="T648" s="10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0">
        <f t="shared" si="42"/>
        <v>43199.208333333328</v>
      </c>
      <c r="T649" s="10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0">
        <f t="shared" si="42"/>
        <v>42922.208333333328</v>
      </c>
      <c r="T650" s="10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0">
        <f t="shared" si="42"/>
        <v>40471.208333333336</v>
      </c>
      <c r="T651" s="10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0">
        <f t="shared" si="42"/>
        <v>41828.208333333336</v>
      </c>
      <c r="T652" s="10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0">
        <f t="shared" si="42"/>
        <v>41692.25</v>
      </c>
      <c r="T653" s="10">
        <f t="shared" si="4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0">
        <f t="shared" si="42"/>
        <v>42587.208333333328</v>
      </c>
      <c r="T654" s="10">
        <f t="shared" si="4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0">
        <f t="shared" si="42"/>
        <v>42468.208333333328</v>
      </c>
      <c r="T655" s="10">
        <f t="shared" si="4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0">
        <f t="shared" si="42"/>
        <v>42240.208333333328</v>
      </c>
      <c r="T656" s="10">
        <f t="shared" si="4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0">
        <f t="shared" si="42"/>
        <v>42796.25</v>
      </c>
      <c r="T657" s="10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0">
        <f t="shared" si="42"/>
        <v>43097.25</v>
      </c>
      <c r="T658" s="10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0">
        <f t="shared" si="42"/>
        <v>43096.25</v>
      </c>
      <c r="T659" s="10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0">
        <f t="shared" si="42"/>
        <v>42246.208333333328</v>
      </c>
      <c r="T660" s="10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0">
        <f t="shared" si="42"/>
        <v>40570.25</v>
      </c>
      <c r="T661" s="10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0">
        <f t="shared" si="42"/>
        <v>42237.208333333328</v>
      </c>
      <c r="T662" s="10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0">
        <f t="shared" si="42"/>
        <v>40996.208333333336</v>
      </c>
      <c r="T663" s="10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0">
        <f t="shared" si="42"/>
        <v>43443.25</v>
      </c>
      <c r="T664" s="10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0">
        <f t="shared" si="42"/>
        <v>40458.208333333336</v>
      </c>
      <c r="T665" s="10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0">
        <f t="shared" si="42"/>
        <v>40959.25</v>
      </c>
      <c r="T666" s="10">
        <f t="shared" si="4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0">
        <f t="shared" si="42"/>
        <v>40733.208333333336</v>
      </c>
      <c r="T667" s="10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0">
        <f t="shared" si="42"/>
        <v>41516.208333333336</v>
      </c>
      <c r="T668" s="10">
        <f t="shared" si="4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0">
        <f t="shared" si="42"/>
        <v>41892.208333333336</v>
      </c>
      <c r="T669" s="10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0">
        <f t="shared" si="42"/>
        <v>41122.208333333336</v>
      </c>
      <c r="T670" s="10">
        <f t="shared" si="4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0">
        <f t="shared" si="42"/>
        <v>42912.208333333328</v>
      </c>
      <c r="T671" s="10">
        <f t="shared" si="4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0">
        <f t="shared" si="42"/>
        <v>42425.25</v>
      </c>
      <c r="T672" s="10">
        <f t="shared" si="4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0">
        <f t="shared" si="42"/>
        <v>40390.208333333336</v>
      </c>
      <c r="T673" s="10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0">
        <f t="shared" si="42"/>
        <v>43180.208333333328</v>
      </c>
      <c r="T674" s="10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0">
        <f t="shared" si="42"/>
        <v>42475.208333333328</v>
      </c>
      <c r="T675" s="10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0">
        <f t="shared" si="42"/>
        <v>40774.208333333336</v>
      </c>
      <c r="T676" s="10">
        <f t="shared" si="4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0">
        <f t="shared" si="42"/>
        <v>43719.208333333328</v>
      </c>
      <c r="T677" s="10">
        <f t="shared" si="4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0">
        <f t="shared" si="42"/>
        <v>41178.208333333336</v>
      </c>
      <c r="T678" s="10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0">
        <f t="shared" si="42"/>
        <v>42561.208333333328</v>
      </c>
      <c r="T679" s="10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0">
        <f t="shared" si="42"/>
        <v>43484.25</v>
      </c>
      <c r="T680" s="10">
        <f t="shared" si="4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0">
        <f t="shared" si="42"/>
        <v>43756.208333333328</v>
      </c>
      <c r="T681" s="10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0">
        <f t="shared" si="42"/>
        <v>43813.25</v>
      </c>
      <c r="T682" s="10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0">
        <f t="shared" si="42"/>
        <v>40898.25</v>
      </c>
      <c r="T683" s="10">
        <f t="shared" si="4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0">
        <f t="shared" si="42"/>
        <v>41619.25</v>
      </c>
      <c r="T684" s="10">
        <f t="shared" si="4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0">
        <f t="shared" si="42"/>
        <v>43359.208333333328</v>
      </c>
      <c r="T685" s="10">
        <f t="shared" si="4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0">
        <f t="shared" si="42"/>
        <v>40358.208333333336</v>
      </c>
      <c r="T686" s="10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0">
        <f t="shared" si="42"/>
        <v>42239.208333333328</v>
      </c>
      <c r="T687" s="10">
        <f t="shared" si="4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0">
        <f t="shared" si="42"/>
        <v>43186.208333333328</v>
      </c>
      <c r="T688" s="10">
        <f t="shared" si="4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0">
        <f t="shared" si="42"/>
        <v>42806.25</v>
      </c>
      <c r="T689" s="10">
        <f t="shared" si="4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0">
        <f t="shared" si="42"/>
        <v>43475.25</v>
      </c>
      <c r="T690" s="10">
        <f t="shared" si="4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0">
        <f t="shared" si="42"/>
        <v>41576.208333333336</v>
      </c>
      <c r="T691" s="10">
        <f t="shared" si="4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0">
        <f t="shared" si="42"/>
        <v>40874.25</v>
      </c>
      <c r="T692" s="10">
        <f t="shared" si="4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0">
        <f t="shared" si="42"/>
        <v>41185.208333333336</v>
      </c>
      <c r="T693" s="10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0">
        <f t="shared" si="42"/>
        <v>43655.208333333328</v>
      </c>
      <c r="T694" s="10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0">
        <f t="shared" si="42"/>
        <v>43025.208333333328</v>
      </c>
      <c r="T695" s="10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0">
        <f t="shared" si="42"/>
        <v>43066.25</v>
      </c>
      <c r="T696" s="10">
        <f t="shared" si="4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0">
        <f t="shared" si="42"/>
        <v>42322.25</v>
      </c>
      <c r="T697" s="10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0">
        <f t="shared" si="42"/>
        <v>42114.208333333328</v>
      </c>
      <c r="T698" s="10">
        <f t="shared" si="4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0">
        <f t="shared" si="42"/>
        <v>43190.208333333328</v>
      </c>
      <c r="T699" s="10">
        <f t="shared" si="4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0">
        <f t="shared" si="42"/>
        <v>40871.25</v>
      </c>
      <c r="T700" s="10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0">
        <f t="shared" si="42"/>
        <v>43641.208333333328</v>
      </c>
      <c r="T701" s="10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0">
        <f t="shared" si="42"/>
        <v>40203.25</v>
      </c>
      <c r="T702" s="10">
        <f t="shared" si="4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0">
        <f t="shared" si="42"/>
        <v>40629.208333333336</v>
      </c>
      <c r="T703" s="10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0">
        <f t="shared" si="42"/>
        <v>41477.208333333336</v>
      </c>
      <c r="T704" s="10">
        <f t="shared" si="4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0">
        <f t="shared" si="42"/>
        <v>41020.208333333336</v>
      </c>
      <c r="T705" s="10">
        <f t="shared" si="4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0">
        <f t="shared" si="42"/>
        <v>42555.208333333328</v>
      </c>
      <c r="T706" s="10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v>2025</v>
      </c>
      <c r="I707" s="5">
        <f t="shared" ref="I707:I770" si="45">AVERAGE(E707/H707)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0">
        <f t="shared" ref="S707:S770" si="46">(((L707/60)/60)/24)+DATE(1970,1,1)</f>
        <v>41619.25</v>
      </c>
      <c r="T707" s="10">
        <f t="shared" ref="T707:T770" si="47">(((M707/60)/60)/24)+DATE(1970,1,1)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0">
        <f t="shared" si="46"/>
        <v>43471.25</v>
      </c>
      <c r="T708" s="10">
        <f t="shared" si="47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0">
        <f t="shared" si="46"/>
        <v>43442.25</v>
      </c>
      <c r="T709" s="10">
        <f t="shared" si="47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0">
        <f t="shared" si="46"/>
        <v>42877.208333333328</v>
      </c>
      <c r="T710" s="10">
        <f t="shared" si="47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0">
        <f t="shared" si="46"/>
        <v>41018.208333333336</v>
      </c>
      <c r="T711" s="10">
        <f t="shared" si="47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0">
        <f t="shared" si="46"/>
        <v>43295.208333333328</v>
      </c>
      <c r="T712" s="10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0">
        <f t="shared" si="46"/>
        <v>42393.25</v>
      </c>
      <c r="T713" s="10">
        <f t="shared" si="47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0">
        <f t="shared" si="46"/>
        <v>42559.208333333328</v>
      </c>
      <c r="T714" s="10">
        <f t="shared" si="47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0">
        <f t="shared" si="46"/>
        <v>42604.208333333328</v>
      </c>
      <c r="T715" s="10">
        <f t="shared" si="47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0">
        <f t="shared" si="46"/>
        <v>41870.208333333336</v>
      </c>
      <c r="T716" s="10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0">
        <f t="shared" si="46"/>
        <v>40397.208333333336</v>
      </c>
      <c r="T717" s="10">
        <f t="shared" si="47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0">
        <f t="shared" si="46"/>
        <v>41465.208333333336</v>
      </c>
      <c r="T718" s="10">
        <f t="shared" si="47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0">
        <f t="shared" si="46"/>
        <v>40777.208333333336</v>
      </c>
      <c r="T719" s="10">
        <f t="shared" si="47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0">
        <f t="shared" si="46"/>
        <v>41442.208333333336</v>
      </c>
      <c r="T720" s="10">
        <f t="shared" si="47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0">
        <f t="shared" si="46"/>
        <v>41058.208333333336</v>
      </c>
      <c r="T721" s="10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0">
        <f t="shared" si="46"/>
        <v>43152.25</v>
      </c>
      <c r="T722" s="10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0">
        <f t="shared" si="46"/>
        <v>43194.208333333328</v>
      </c>
      <c r="T723" s="10">
        <f t="shared" si="47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0">
        <f t="shared" si="46"/>
        <v>43045.25</v>
      </c>
      <c r="T724" s="10">
        <f t="shared" si="47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0">
        <f t="shared" si="46"/>
        <v>42431.25</v>
      </c>
      <c r="T725" s="10">
        <f t="shared" si="47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0">
        <f t="shared" si="46"/>
        <v>41934.208333333336</v>
      </c>
      <c r="T726" s="10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0">
        <f t="shared" si="46"/>
        <v>41958.25</v>
      </c>
      <c r="T727" s="10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0">
        <f t="shared" si="46"/>
        <v>40476.208333333336</v>
      </c>
      <c r="T728" s="10">
        <f t="shared" si="47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0">
        <f t="shared" si="46"/>
        <v>43485.25</v>
      </c>
      <c r="T729" s="10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0">
        <f t="shared" si="46"/>
        <v>42515.208333333328</v>
      </c>
      <c r="T730" s="10">
        <f t="shared" si="47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0">
        <f t="shared" si="46"/>
        <v>41309.25</v>
      </c>
      <c r="T731" s="10">
        <f t="shared" si="47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0">
        <f t="shared" si="46"/>
        <v>42147.208333333328</v>
      </c>
      <c r="T732" s="10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0">
        <f t="shared" si="46"/>
        <v>42939.208333333328</v>
      </c>
      <c r="T733" s="10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0">
        <f t="shared" si="46"/>
        <v>42816.208333333328</v>
      </c>
      <c r="T734" s="10">
        <f t="shared" si="47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0">
        <f t="shared" si="46"/>
        <v>41844.208333333336</v>
      </c>
      <c r="T735" s="10">
        <f t="shared" si="47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0">
        <f t="shared" si="46"/>
        <v>42763.25</v>
      </c>
      <c r="T736" s="10">
        <f t="shared" si="47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0">
        <f t="shared" si="46"/>
        <v>42459.208333333328</v>
      </c>
      <c r="T737" s="10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0">
        <f t="shared" si="46"/>
        <v>42055.25</v>
      </c>
      <c r="T738" s="10">
        <f t="shared" si="47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0">
        <f t="shared" si="46"/>
        <v>42685.25</v>
      </c>
      <c r="T739" s="10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0">
        <f t="shared" si="46"/>
        <v>41959.25</v>
      </c>
      <c r="T740" s="10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0">
        <f t="shared" si="46"/>
        <v>41089.208333333336</v>
      </c>
      <c r="T741" s="10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0">
        <f t="shared" si="46"/>
        <v>42769.25</v>
      </c>
      <c r="T742" s="10">
        <f t="shared" si="47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0">
        <f t="shared" si="46"/>
        <v>40321.208333333336</v>
      </c>
      <c r="T743" s="10">
        <f t="shared" si="47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0">
        <f t="shared" si="46"/>
        <v>40197.25</v>
      </c>
      <c r="T744" s="10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0">
        <f t="shared" si="46"/>
        <v>42298.208333333328</v>
      </c>
      <c r="T745" s="10">
        <f t="shared" si="47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0">
        <f t="shared" si="46"/>
        <v>43322.208333333328</v>
      </c>
      <c r="T746" s="10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0">
        <f t="shared" si="46"/>
        <v>40328.208333333336</v>
      </c>
      <c r="T747" s="10">
        <f t="shared" si="47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0">
        <f t="shared" si="46"/>
        <v>40825.208333333336</v>
      </c>
      <c r="T748" s="10">
        <f t="shared" si="47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0">
        <f t="shared" si="46"/>
        <v>40423.208333333336</v>
      </c>
      <c r="T749" s="10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0">
        <f t="shared" si="46"/>
        <v>40238.25</v>
      </c>
      <c r="T750" s="10">
        <f t="shared" si="47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0">
        <f t="shared" si="46"/>
        <v>41920.208333333336</v>
      </c>
      <c r="T751" s="10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0">
        <f t="shared" si="46"/>
        <v>40360.208333333336</v>
      </c>
      <c r="T752" s="10">
        <f t="shared" si="47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0">
        <f t="shared" si="46"/>
        <v>42446.208333333328</v>
      </c>
      <c r="T753" s="10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0">
        <f t="shared" si="46"/>
        <v>40395.208333333336</v>
      </c>
      <c r="T754" s="10">
        <f t="shared" si="47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0">
        <f t="shared" si="46"/>
        <v>40321.208333333336</v>
      </c>
      <c r="T755" s="10">
        <f t="shared" si="47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0">
        <f t="shared" si="46"/>
        <v>41210.208333333336</v>
      </c>
      <c r="T756" s="10">
        <f t="shared" si="47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0">
        <f t="shared" si="46"/>
        <v>43096.25</v>
      </c>
      <c r="T757" s="10">
        <f t="shared" si="47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0">
        <f t="shared" si="46"/>
        <v>42024.25</v>
      </c>
      <c r="T758" s="10">
        <f t="shared" si="47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0">
        <f t="shared" si="46"/>
        <v>40675.208333333336</v>
      </c>
      <c r="T759" s="10">
        <f t="shared" si="47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0">
        <f t="shared" si="46"/>
        <v>41936.208333333336</v>
      </c>
      <c r="T760" s="10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0">
        <f t="shared" si="46"/>
        <v>43136.25</v>
      </c>
      <c r="T761" s="10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0">
        <f t="shared" si="46"/>
        <v>43678.208333333328</v>
      </c>
      <c r="T762" s="10">
        <f t="shared" si="47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0">
        <f t="shared" si="46"/>
        <v>42938.208333333328</v>
      </c>
      <c r="T763" s="10">
        <f t="shared" si="47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0">
        <f t="shared" si="46"/>
        <v>41241.25</v>
      </c>
      <c r="T764" s="10">
        <f t="shared" si="47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0">
        <f t="shared" si="46"/>
        <v>41037.208333333336</v>
      </c>
      <c r="T765" s="10">
        <f t="shared" si="47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0">
        <f t="shared" si="46"/>
        <v>40676.208333333336</v>
      </c>
      <c r="T766" s="10">
        <f t="shared" si="47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0">
        <f t="shared" si="46"/>
        <v>42840.208333333328</v>
      </c>
      <c r="T767" s="10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0">
        <f t="shared" si="46"/>
        <v>43362.208333333328</v>
      </c>
      <c r="T768" s="10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0">
        <f t="shared" si="46"/>
        <v>42283.208333333328</v>
      </c>
      <c r="T769" s="10">
        <f t="shared" si="47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0">
        <f t="shared" si="46"/>
        <v>41619.25</v>
      </c>
      <c r="T770" s="10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v>3410</v>
      </c>
      <c r="I771" s="5">
        <f t="shared" ref="I771:I834" si="49">AVERAGE(E771/H771)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0">
        <f t="shared" ref="S771:S834" si="50">(((L771/60)/60)/24)+DATE(1970,1,1)</f>
        <v>41501.208333333336</v>
      </c>
      <c r="T771" s="10">
        <f t="shared" ref="T771:T834" si="51">(((M771/60)/60)/24)+DATE(1970,1,1)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0">
        <f t="shared" si="50"/>
        <v>41743.208333333336</v>
      </c>
      <c r="T772" s="10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0">
        <f t="shared" si="50"/>
        <v>43491.25</v>
      </c>
      <c r="T773" s="10">
        <f t="shared" si="5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0">
        <f t="shared" si="50"/>
        <v>43505.25</v>
      </c>
      <c r="T774" s="10">
        <f t="shared" si="5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0">
        <f t="shared" si="50"/>
        <v>42838.208333333328</v>
      </c>
      <c r="T775" s="10">
        <f t="shared" si="5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0">
        <f t="shared" si="50"/>
        <v>42513.208333333328</v>
      </c>
      <c r="T776" s="10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0">
        <f t="shared" si="50"/>
        <v>41949.25</v>
      </c>
      <c r="T777" s="10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0">
        <f t="shared" si="50"/>
        <v>43650.208333333328</v>
      </c>
      <c r="T778" s="10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0">
        <f t="shared" si="50"/>
        <v>40809.208333333336</v>
      </c>
      <c r="T779" s="10">
        <f t="shared" si="5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0">
        <f t="shared" si="50"/>
        <v>40768.208333333336</v>
      </c>
      <c r="T780" s="10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0">
        <f t="shared" si="50"/>
        <v>42230.208333333328</v>
      </c>
      <c r="T781" s="10">
        <f t="shared" si="5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0">
        <f t="shared" si="50"/>
        <v>42573.208333333328</v>
      </c>
      <c r="T782" s="10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0">
        <f t="shared" si="50"/>
        <v>40482.208333333336</v>
      </c>
      <c r="T783" s="10">
        <f t="shared" si="5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0">
        <f t="shared" si="50"/>
        <v>40603.25</v>
      </c>
      <c r="T784" s="10">
        <f t="shared" si="5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0">
        <f t="shared" si="50"/>
        <v>41625.25</v>
      </c>
      <c r="T785" s="10">
        <f t="shared" si="5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0">
        <f t="shared" si="50"/>
        <v>42435.25</v>
      </c>
      <c r="T786" s="10">
        <f t="shared" si="5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0">
        <f t="shared" si="50"/>
        <v>43582.208333333328</v>
      </c>
      <c r="T787" s="10">
        <f t="shared" si="5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0">
        <f t="shared" si="50"/>
        <v>43186.208333333328</v>
      </c>
      <c r="T788" s="10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0">
        <f t="shared" si="50"/>
        <v>40684.208333333336</v>
      </c>
      <c r="T789" s="10">
        <f t="shared" si="5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0">
        <f t="shared" si="50"/>
        <v>41202.208333333336</v>
      </c>
      <c r="T790" s="10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0">
        <f t="shared" si="50"/>
        <v>41786.208333333336</v>
      </c>
      <c r="T791" s="10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0">
        <f t="shared" si="50"/>
        <v>40223.25</v>
      </c>
      <c r="T792" s="10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0">
        <f t="shared" si="50"/>
        <v>42715.25</v>
      </c>
      <c r="T793" s="10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0">
        <f t="shared" si="50"/>
        <v>41451.208333333336</v>
      </c>
      <c r="T794" s="10">
        <f t="shared" si="5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0">
        <f t="shared" si="50"/>
        <v>41450.208333333336</v>
      </c>
      <c r="T795" s="10">
        <f t="shared" si="5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0">
        <f t="shared" si="50"/>
        <v>43091.25</v>
      </c>
      <c r="T796" s="10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0">
        <f t="shared" si="50"/>
        <v>42675.208333333328</v>
      </c>
      <c r="T797" s="10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0">
        <f t="shared" si="50"/>
        <v>41859.208333333336</v>
      </c>
      <c r="T798" s="10">
        <f t="shared" si="5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0">
        <f t="shared" si="50"/>
        <v>43464.25</v>
      </c>
      <c r="T799" s="10">
        <f t="shared" si="5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0">
        <f t="shared" si="50"/>
        <v>41060.208333333336</v>
      </c>
      <c r="T800" s="10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0">
        <f t="shared" si="50"/>
        <v>42399.25</v>
      </c>
      <c r="T801" s="10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0">
        <f t="shared" si="50"/>
        <v>42167.208333333328</v>
      </c>
      <c r="T802" s="10">
        <f t="shared" si="5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0">
        <f t="shared" si="50"/>
        <v>43830.25</v>
      </c>
      <c r="T803" s="10">
        <f t="shared" si="5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0">
        <f t="shared" si="50"/>
        <v>43650.208333333328</v>
      </c>
      <c r="T804" s="10">
        <f t="shared" si="5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0">
        <f t="shared" si="50"/>
        <v>43492.25</v>
      </c>
      <c r="T805" s="10">
        <f t="shared" si="5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0">
        <f t="shared" si="50"/>
        <v>43102.25</v>
      </c>
      <c r="T806" s="10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0">
        <f t="shared" si="50"/>
        <v>41958.25</v>
      </c>
      <c r="T807" s="10">
        <f t="shared" si="5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0">
        <f t="shared" si="50"/>
        <v>40973.25</v>
      </c>
      <c r="T808" s="10">
        <f t="shared" si="5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0">
        <f t="shared" si="50"/>
        <v>43753.208333333328</v>
      </c>
      <c r="T809" s="10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0">
        <f t="shared" si="50"/>
        <v>42507.208333333328</v>
      </c>
      <c r="T810" s="10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0">
        <f t="shared" si="50"/>
        <v>41135.208333333336</v>
      </c>
      <c r="T811" s="10">
        <f t="shared" si="5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0">
        <f t="shared" si="50"/>
        <v>43067.25</v>
      </c>
      <c r="T812" s="10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0">
        <f t="shared" si="50"/>
        <v>42378.25</v>
      </c>
      <c r="T813" s="10">
        <f t="shared" si="5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0">
        <f t="shared" si="50"/>
        <v>43206.208333333328</v>
      </c>
      <c r="T814" s="10">
        <f t="shared" si="5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0">
        <f t="shared" si="50"/>
        <v>41148.208333333336</v>
      </c>
      <c r="T815" s="10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0">
        <f t="shared" si="50"/>
        <v>42517.208333333328</v>
      </c>
      <c r="T816" s="10">
        <f t="shared" si="5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0">
        <f t="shared" si="50"/>
        <v>43068.25</v>
      </c>
      <c r="T817" s="10">
        <f t="shared" si="5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0">
        <f t="shared" si="50"/>
        <v>41680.25</v>
      </c>
      <c r="T818" s="10">
        <f t="shared" si="5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0">
        <f t="shared" si="50"/>
        <v>43589.208333333328</v>
      </c>
      <c r="T819" s="10">
        <f t="shared" si="5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0">
        <f t="shared" si="50"/>
        <v>43486.25</v>
      </c>
      <c r="T820" s="10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0">
        <f t="shared" si="50"/>
        <v>41237.25</v>
      </c>
      <c r="T821" s="10">
        <f t="shared" si="5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0">
        <f t="shared" si="50"/>
        <v>43310.208333333328</v>
      </c>
      <c r="T822" s="10">
        <f t="shared" si="5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0">
        <f t="shared" si="50"/>
        <v>42794.25</v>
      </c>
      <c r="T823" s="10">
        <f t="shared" si="5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0">
        <f t="shared" si="50"/>
        <v>41698.25</v>
      </c>
      <c r="T824" s="10">
        <f t="shared" si="5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0">
        <f t="shared" si="50"/>
        <v>41892.208333333336</v>
      </c>
      <c r="T825" s="10">
        <f t="shared" si="5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0">
        <f t="shared" si="50"/>
        <v>40348.208333333336</v>
      </c>
      <c r="T826" s="10">
        <f t="shared" si="5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0">
        <f t="shared" si="50"/>
        <v>42941.208333333328</v>
      </c>
      <c r="T827" s="10">
        <f t="shared" si="5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0">
        <f t="shared" si="50"/>
        <v>40525.25</v>
      </c>
      <c r="T828" s="10">
        <f t="shared" si="5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0">
        <f t="shared" si="50"/>
        <v>40666.208333333336</v>
      </c>
      <c r="T829" s="10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0">
        <f t="shared" si="50"/>
        <v>43340.208333333328</v>
      </c>
      <c r="T830" s="10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0">
        <f t="shared" si="50"/>
        <v>42164.208333333328</v>
      </c>
      <c r="T831" s="10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0">
        <f t="shared" si="50"/>
        <v>43103.25</v>
      </c>
      <c r="T832" s="10">
        <f t="shared" si="51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0">
        <f t="shared" si="50"/>
        <v>40994.208333333336</v>
      </c>
      <c r="T833" s="10">
        <f t="shared" si="5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0">
        <f t="shared" si="50"/>
        <v>42299.208333333328</v>
      </c>
      <c r="T834" s="10">
        <f t="shared" si="5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v>165</v>
      </c>
      <c r="I835" s="5">
        <f t="shared" ref="I835:I898" si="53">AVERAGE(E835/H835)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0">
        <f t="shared" ref="S835:S898" si="54">(((L835/60)/60)/24)+DATE(1970,1,1)</f>
        <v>40588.25</v>
      </c>
      <c r="T835" s="10">
        <f t="shared" ref="T835:T898" si="55">(((M835/60)/60)/24)+DATE(1970,1,1)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0">
        <f t="shared" si="54"/>
        <v>41448.208333333336</v>
      </c>
      <c r="T836" s="10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0">
        <f t="shared" si="54"/>
        <v>42063.25</v>
      </c>
      <c r="T837" s="10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0">
        <f t="shared" si="54"/>
        <v>40214.25</v>
      </c>
      <c r="T838" s="10">
        <f t="shared" si="5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0">
        <f t="shared" si="54"/>
        <v>40629.208333333336</v>
      </c>
      <c r="T839" s="10">
        <f t="shared" si="5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0">
        <f t="shared" si="54"/>
        <v>43370.208333333328</v>
      </c>
      <c r="T840" s="10">
        <f t="shared" si="5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0">
        <f t="shared" si="54"/>
        <v>41715.208333333336</v>
      </c>
      <c r="T841" s="10">
        <f t="shared" si="5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0">
        <f t="shared" si="54"/>
        <v>41836.208333333336</v>
      </c>
      <c r="T842" s="10">
        <f t="shared" si="5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0">
        <f t="shared" si="54"/>
        <v>42419.25</v>
      </c>
      <c r="T843" s="10">
        <f t="shared" si="5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0">
        <f t="shared" si="54"/>
        <v>43266.208333333328</v>
      </c>
      <c r="T844" s="10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0">
        <f t="shared" si="54"/>
        <v>43338.208333333328</v>
      </c>
      <c r="T845" s="10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0">
        <f t="shared" si="54"/>
        <v>40930.25</v>
      </c>
      <c r="T846" s="10">
        <f t="shared" si="5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0">
        <f t="shared" si="54"/>
        <v>43235.208333333328</v>
      </c>
      <c r="T847" s="10">
        <f t="shared" si="5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0">
        <f t="shared" si="54"/>
        <v>43302.208333333328</v>
      </c>
      <c r="T848" s="10">
        <f t="shared" si="5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0">
        <f t="shared" si="54"/>
        <v>43107.25</v>
      </c>
      <c r="T849" s="10">
        <f t="shared" si="5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0">
        <f t="shared" si="54"/>
        <v>40341.208333333336</v>
      </c>
      <c r="T850" s="10">
        <f t="shared" si="5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0">
        <f t="shared" si="54"/>
        <v>40948.25</v>
      </c>
      <c r="T851" s="10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0">
        <f t="shared" si="54"/>
        <v>40866.25</v>
      </c>
      <c r="T852" s="10">
        <f t="shared" si="5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0">
        <f t="shared" si="54"/>
        <v>41031.208333333336</v>
      </c>
      <c r="T853" s="10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0">
        <f t="shared" si="54"/>
        <v>40740.208333333336</v>
      </c>
      <c r="T854" s="10">
        <f t="shared" si="5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0">
        <f t="shared" si="54"/>
        <v>40714.208333333336</v>
      </c>
      <c r="T855" s="10">
        <f t="shared" si="5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0">
        <f t="shared" si="54"/>
        <v>43787.25</v>
      </c>
      <c r="T856" s="10">
        <f t="shared" si="5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0">
        <f t="shared" si="54"/>
        <v>40712.208333333336</v>
      </c>
      <c r="T857" s="10">
        <f t="shared" si="5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0">
        <f t="shared" si="54"/>
        <v>41023.208333333336</v>
      </c>
      <c r="T858" s="10">
        <f t="shared" si="5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0">
        <f t="shared" si="54"/>
        <v>40944.25</v>
      </c>
      <c r="T859" s="10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0">
        <f t="shared" si="54"/>
        <v>43211.208333333328</v>
      </c>
      <c r="T860" s="10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0">
        <f t="shared" si="54"/>
        <v>41334.25</v>
      </c>
      <c r="T861" s="10">
        <f t="shared" si="5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0">
        <f t="shared" si="54"/>
        <v>43515.25</v>
      </c>
      <c r="T862" s="10">
        <f t="shared" si="5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0">
        <f t="shared" si="54"/>
        <v>40258.208333333336</v>
      </c>
      <c r="T863" s="10">
        <f t="shared" si="5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0">
        <f t="shared" si="54"/>
        <v>40756.208333333336</v>
      </c>
      <c r="T864" s="10">
        <f t="shared" si="5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0">
        <f t="shared" si="54"/>
        <v>42172.208333333328</v>
      </c>
      <c r="T865" s="10">
        <f t="shared" si="5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0">
        <f t="shared" si="54"/>
        <v>42601.208333333328</v>
      </c>
      <c r="T866" s="10">
        <f t="shared" si="5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0">
        <f t="shared" si="54"/>
        <v>41897.208333333336</v>
      </c>
      <c r="T867" s="10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0">
        <f t="shared" si="54"/>
        <v>40671.208333333336</v>
      </c>
      <c r="T868" s="10">
        <f t="shared" si="5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0">
        <f t="shared" si="54"/>
        <v>43382.208333333328</v>
      </c>
      <c r="T869" s="10">
        <f t="shared" si="5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0">
        <f t="shared" si="54"/>
        <v>41559.208333333336</v>
      </c>
      <c r="T870" s="10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0">
        <f t="shared" si="54"/>
        <v>40350.208333333336</v>
      </c>
      <c r="T871" s="10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0">
        <f t="shared" si="54"/>
        <v>42240.208333333328</v>
      </c>
      <c r="T872" s="10">
        <f t="shared" si="5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0">
        <f t="shared" si="54"/>
        <v>43040.208333333328</v>
      </c>
      <c r="T873" s="10">
        <f t="shared" si="5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0">
        <f t="shared" si="54"/>
        <v>43346.208333333328</v>
      </c>
      <c r="T874" s="10">
        <f t="shared" si="5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0">
        <f t="shared" si="54"/>
        <v>41647.25</v>
      </c>
      <c r="T875" s="10">
        <f t="shared" si="5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0">
        <f t="shared" si="54"/>
        <v>40291.208333333336</v>
      </c>
      <c r="T876" s="10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0">
        <f t="shared" si="54"/>
        <v>40556.25</v>
      </c>
      <c r="T877" s="10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0">
        <f t="shared" si="54"/>
        <v>43624.208333333328</v>
      </c>
      <c r="T878" s="10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0">
        <f t="shared" si="54"/>
        <v>42577.208333333328</v>
      </c>
      <c r="T879" s="10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0">
        <f t="shared" si="54"/>
        <v>43845.25</v>
      </c>
      <c r="T880" s="10">
        <f t="shared" si="5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0">
        <f t="shared" si="54"/>
        <v>42788.25</v>
      </c>
      <c r="T881" s="10">
        <f t="shared" si="5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0">
        <f t="shared" si="54"/>
        <v>43667.208333333328</v>
      </c>
      <c r="T882" s="10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0">
        <f t="shared" si="54"/>
        <v>42194.208333333328</v>
      </c>
      <c r="T883" s="10">
        <f t="shared" si="5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0">
        <f t="shared" si="54"/>
        <v>42025.25</v>
      </c>
      <c r="T884" s="10">
        <f t="shared" si="5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0">
        <f t="shared" si="54"/>
        <v>40323.208333333336</v>
      </c>
      <c r="T885" s="10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0">
        <f t="shared" si="54"/>
        <v>41763.208333333336</v>
      </c>
      <c r="T886" s="10">
        <f t="shared" si="5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0">
        <f t="shared" si="54"/>
        <v>40335.208333333336</v>
      </c>
      <c r="T887" s="10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0">
        <f t="shared" si="54"/>
        <v>40416.208333333336</v>
      </c>
      <c r="T888" s="10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0">
        <f t="shared" si="54"/>
        <v>42202.208333333328</v>
      </c>
      <c r="T889" s="10">
        <f t="shared" si="5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0">
        <f t="shared" si="54"/>
        <v>42836.208333333328</v>
      </c>
      <c r="T890" s="10">
        <f t="shared" si="5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0">
        <f t="shared" si="54"/>
        <v>41710.208333333336</v>
      </c>
      <c r="T891" s="10">
        <f t="shared" si="5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0">
        <f t="shared" si="54"/>
        <v>43640.208333333328</v>
      </c>
      <c r="T892" s="10">
        <f t="shared" si="5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0">
        <f t="shared" si="54"/>
        <v>40880.25</v>
      </c>
      <c r="T893" s="10">
        <f t="shared" si="5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0">
        <f t="shared" si="54"/>
        <v>40319.208333333336</v>
      </c>
      <c r="T894" s="10">
        <f t="shared" si="5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0">
        <f t="shared" si="54"/>
        <v>42170.208333333328</v>
      </c>
      <c r="T895" s="10">
        <f t="shared" si="5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0">
        <f t="shared" si="54"/>
        <v>41466.208333333336</v>
      </c>
      <c r="T896" s="10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0">
        <f t="shared" si="54"/>
        <v>43134.25</v>
      </c>
      <c r="T897" s="10">
        <f t="shared" si="5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0">
        <f t="shared" si="54"/>
        <v>40738.208333333336</v>
      </c>
      <c r="T898" s="10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v>27</v>
      </c>
      <c r="I899" s="5">
        <f t="shared" ref="I899:I962" si="57">AVERAGE(E899/H899)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0">
        <f t="shared" ref="S899:S962" si="58">(((L899/60)/60)/24)+DATE(1970,1,1)</f>
        <v>43583.208333333328</v>
      </c>
      <c r="T899" s="10">
        <f t="shared" ref="T899:T962" si="59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0">
        <f t="shared" si="58"/>
        <v>43815.25</v>
      </c>
      <c r="T900" s="10">
        <f t="shared" si="5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0">
        <f t="shared" si="58"/>
        <v>41554.208333333336</v>
      </c>
      <c r="T901" s="10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0">
        <f t="shared" si="58"/>
        <v>41901.208333333336</v>
      </c>
      <c r="T902" s="10">
        <f t="shared" si="5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0">
        <f t="shared" si="58"/>
        <v>43298.208333333328</v>
      </c>
      <c r="T903" s="10">
        <f t="shared" si="5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0">
        <f t="shared" si="58"/>
        <v>42399.25</v>
      </c>
      <c r="T904" s="10">
        <f t="shared" si="5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0">
        <f t="shared" si="58"/>
        <v>41034.208333333336</v>
      </c>
      <c r="T905" s="10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0">
        <f t="shared" si="58"/>
        <v>41186.208333333336</v>
      </c>
      <c r="T906" s="10">
        <f t="shared" si="5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0">
        <f t="shared" si="58"/>
        <v>41536.208333333336</v>
      </c>
      <c r="T907" s="10">
        <f t="shared" si="5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0">
        <f t="shared" si="58"/>
        <v>42868.208333333328</v>
      </c>
      <c r="T908" s="10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0">
        <f t="shared" si="58"/>
        <v>40660.208333333336</v>
      </c>
      <c r="T909" s="10">
        <f t="shared" si="5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0">
        <f t="shared" si="58"/>
        <v>41031.208333333336</v>
      </c>
      <c r="T910" s="10">
        <f t="shared" si="5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0">
        <f t="shared" si="58"/>
        <v>43255.208333333328</v>
      </c>
      <c r="T911" s="10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0">
        <f t="shared" si="58"/>
        <v>42026.25</v>
      </c>
      <c r="T912" s="10">
        <f t="shared" si="5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0">
        <f t="shared" si="58"/>
        <v>43717.208333333328</v>
      </c>
      <c r="T913" s="10">
        <f t="shared" si="5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0">
        <f t="shared" si="58"/>
        <v>41157.208333333336</v>
      </c>
      <c r="T914" s="10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0">
        <f t="shared" si="58"/>
        <v>43597.208333333328</v>
      </c>
      <c r="T915" s="10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0">
        <f t="shared" si="58"/>
        <v>41490.208333333336</v>
      </c>
      <c r="T916" s="10">
        <f t="shared" si="5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0">
        <f t="shared" si="58"/>
        <v>42976.208333333328</v>
      </c>
      <c r="T917" s="10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0">
        <f t="shared" si="58"/>
        <v>41991.25</v>
      </c>
      <c r="T918" s="10">
        <f t="shared" si="5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0">
        <f t="shared" si="58"/>
        <v>40722.208333333336</v>
      </c>
      <c r="T919" s="10">
        <f t="shared" si="5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0">
        <f t="shared" si="58"/>
        <v>41117.208333333336</v>
      </c>
      <c r="T920" s="10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0">
        <f t="shared" si="58"/>
        <v>43022.208333333328</v>
      </c>
      <c r="T921" s="10">
        <f t="shared" si="5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0">
        <f t="shared" si="58"/>
        <v>43503.25</v>
      </c>
      <c r="T922" s="10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0">
        <f t="shared" si="58"/>
        <v>40951.25</v>
      </c>
      <c r="T923" s="10">
        <f t="shared" si="5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0">
        <f t="shared" si="58"/>
        <v>43443.25</v>
      </c>
      <c r="T924" s="10">
        <f t="shared" si="5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0">
        <f t="shared" si="58"/>
        <v>40373.208333333336</v>
      </c>
      <c r="T925" s="10">
        <f t="shared" si="5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0">
        <f t="shared" si="58"/>
        <v>43769.208333333328</v>
      </c>
      <c r="T926" s="10">
        <f t="shared" si="5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0">
        <f t="shared" si="58"/>
        <v>43000.208333333328</v>
      </c>
      <c r="T927" s="10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0">
        <f t="shared" si="58"/>
        <v>42502.208333333328</v>
      </c>
      <c r="T928" s="10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0">
        <f t="shared" si="58"/>
        <v>41102.208333333336</v>
      </c>
      <c r="T929" s="10">
        <f t="shared" si="5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0">
        <f t="shared" si="58"/>
        <v>41637.25</v>
      </c>
      <c r="T930" s="10">
        <f t="shared" si="5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0">
        <f t="shared" si="58"/>
        <v>42858.208333333328</v>
      </c>
      <c r="T931" s="10">
        <f t="shared" si="5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0">
        <f t="shared" si="58"/>
        <v>42060.25</v>
      </c>
      <c r="T932" s="10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0">
        <f t="shared" si="58"/>
        <v>41818.208333333336</v>
      </c>
      <c r="T933" s="10">
        <f t="shared" si="5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0">
        <f t="shared" si="58"/>
        <v>41709.208333333336</v>
      </c>
      <c r="T934" s="10">
        <f t="shared" si="5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0">
        <f t="shared" si="58"/>
        <v>41372.208333333336</v>
      </c>
      <c r="T935" s="10">
        <f t="shared" si="5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0">
        <f t="shared" si="58"/>
        <v>42422.25</v>
      </c>
      <c r="T936" s="10">
        <f t="shared" si="5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0">
        <f t="shared" si="58"/>
        <v>42209.208333333328</v>
      </c>
      <c r="T937" s="10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0">
        <f t="shared" si="58"/>
        <v>43668.208333333328</v>
      </c>
      <c r="T938" s="10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0">
        <f t="shared" si="58"/>
        <v>42334.25</v>
      </c>
      <c r="T939" s="10">
        <f t="shared" si="5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0">
        <f t="shared" si="58"/>
        <v>43263.208333333328</v>
      </c>
      <c r="T940" s="10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0">
        <f t="shared" si="58"/>
        <v>40670.208333333336</v>
      </c>
      <c r="T941" s="10">
        <f t="shared" si="5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0">
        <f t="shared" si="58"/>
        <v>41244.25</v>
      </c>
      <c r="T942" s="10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0">
        <f t="shared" si="58"/>
        <v>40552.25</v>
      </c>
      <c r="T943" s="10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0">
        <f t="shared" si="58"/>
        <v>40568.25</v>
      </c>
      <c r="T944" s="10">
        <f t="shared" si="5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0">
        <f t="shared" si="58"/>
        <v>41906.208333333336</v>
      </c>
      <c r="T945" s="10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0">
        <f t="shared" si="58"/>
        <v>42776.25</v>
      </c>
      <c r="T946" s="10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0">
        <f t="shared" si="58"/>
        <v>41004.208333333336</v>
      </c>
      <c r="T947" s="10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0">
        <f t="shared" si="58"/>
        <v>40710.208333333336</v>
      </c>
      <c r="T948" s="10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0">
        <f t="shared" si="58"/>
        <v>41908.208333333336</v>
      </c>
      <c r="T949" s="10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0">
        <f t="shared" si="58"/>
        <v>41985.25</v>
      </c>
      <c r="T950" s="10">
        <f t="shared" si="5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0">
        <f t="shared" si="58"/>
        <v>42112.208333333328</v>
      </c>
      <c r="T951" s="10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0">
        <f t="shared" si="58"/>
        <v>43571.208333333328</v>
      </c>
      <c r="T952" s="10">
        <f t="shared" si="5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0">
        <f t="shared" si="58"/>
        <v>42730.25</v>
      </c>
      <c r="T953" s="10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0">
        <f t="shared" si="58"/>
        <v>42591.208333333328</v>
      </c>
      <c r="T954" s="10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0">
        <f t="shared" si="58"/>
        <v>42358.25</v>
      </c>
      <c r="T955" s="10">
        <f t="shared" si="5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0">
        <f t="shared" si="58"/>
        <v>41174.208333333336</v>
      </c>
      <c r="T956" s="10">
        <f t="shared" si="5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0">
        <f t="shared" si="58"/>
        <v>41238.25</v>
      </c>
      <c r="T957" s="10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0">
        <f t="shared" si="58"/>
        <v>42360.25</v>
      </c>
      <c r="T958" s="10">
        <f t="shared" si="5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0">
        <f t="shared" si="58"/>
        <v>40955.25</v>
      </c>
      <c r="T959" s="10">
        <f t="shared" si="5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0">
        <f t="shared" si="58"/>
        <v>40350.208333333336</v>
      </c>
      <c r="T960" s="10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0">
        <f t="shared" si="58"/>
        <v>40357.208333333336</v>
      </c>
      <c r="T961" s="10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0">
        <f t="shared" si="58"/>
        <v>42408.25</v>
      </c>
      <c r="T962" s="10">
        <f t="shared" si="5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v>155</v>
      </c>
      <c r="I963" s="5">
        <f t="shared" ref="I963:I1001" si="61">AVERAGE(E963/H963)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0">
        <f t="shared" ref="S963:S1001" si="62">(((L963/60)/60)/24)+DATE(1970,1,1)</f>
        <v>40591.25</v>
      </c>
      <c r="T963" s="10">
        <f t="shared" ref="T963:T1001" si="63">(((M963/60)/60)/24)+DATE(1970,1,1)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0">
        <f t="shared" si="62"/>
        <v>41592.25</v>
      </c>
      <c r="T964" s="10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0">
        <f t="shared" si="62"/>
        <v>40607.25</v>
      </c>
      <c r="T965" s="10">
        <f t="shared" si="63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0">
        <f t="shared" si="62"/>
        <v>42135.208333333328</v>
      </c>
      <c r="T966" s="10">
        <f t="shared" si="63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0">
        <f t="shared" si="62"/>
        <v>40203.25</v>
      </c>
      <c r="T967" s="10">
        <f t="shared" si="63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0">
        <f t="shared" si="62"/>
        <v>42901.208333333328</v>
      </c>
      <c r="T968" s="10">
        <f t="shared" si="63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0">
        <f t="shared" si="62"/>
        <v>41005.208333333336</v>
      </c>
      <c r="T969" s="10">
        <f t="shared" si="63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0">
        <f t="shared" si="62"/>
        <v>40544.25</v>
      </c>
      <c r="T970" s="10">
        <f t="shared" si="63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0">
        <f t="shared" si="62"/>
        <v>43821.25</v>
      </c>
      <c r="T971" s="10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0">
        <f t="shared" si="62"/>
        <v>40672.208333333336</v>
      </c>
      <c r="T972" s="10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0">
        <f t="shared" si="62"/>
        <v>41555.208333333336</v>
      </c>
      <c r="T973" s="10">
        <f t="shared" si="63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0">
        <f t="shared" si="62"/>
        <v>41792.208333333336</v>
      </c>
      <c r="T974" s="10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0">
        <f t="shared" si="62"/>
        <v>40522.25</v>
      </c>
      <c r="T975" s="10">
        <f t="shared" si="63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0">
        <f t="shared" si="62"/>
        <v>41412.208333333336</v>
      </c>
      <c r="T976" s="10">
        <f t="shared" si="63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0">
        <f t="shared" si="62"/>
        <v>42337.25</v>
      </c>
      <c r="T977" s="10">
        <f t="shared" si="63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0">
        <f t="shared" si="62"/>
        <v>40571.25</v>
      </c>
      <c r="T978" s="10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0">
        <f t="shared" si="62"/>
        <v>43138.25</v>
      </c>
      <c r="T979" s="10">
        <f t="shared" si="63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0">
        <f t="shared" si="62"/>
        <v>42686.25</v>
      </c>
      <c r="T980" s="10">
        <f t="shared" si="63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0">
        <f t="shared" si="62"/>
        <v>42078.208333333328</v>
      </c>
      <c r="T981" s="10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0">
        <f t="shared" si="62"/>
        <v>42307.208333333328</v>
      </c>
      <c r="T982" s="10">
        <f t="shared" si="63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0">
        <f t="shared" si="62"/>
        <v>43094.25</v>
      </c>
      <c r="T983" s="10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0">
        <f t="shared" si="62"/>
        <v>40743.208333333336</v>
      </c>
      <c r="T984" s="10">
        <f t="shared" si="63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0">
        <f t="shared" si="62"/>
        <v>43681.208333333328</v>
      </c>
      <c r="T985" s="10">
        <f t="shared" si="63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0">
        <f t="shared" si="62"/>
        <v>43716.208333333328</v>
      </c>
      <c r="T986" s="10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0">
        <f t="shared" si="62"/>
        <v>41614.25</v>
      </c>
      <c r="T987" s="10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0">
        <f t="shared" si="62"/>
        <v>40638.208333333336</v>
      </c>
      <c r="T988" s="10">
        <f t="shared" si="63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0">
        <f t="shared" si="62"/>
        <v>42852.208333333328</v>
      </c>
      <c r="T989" s="10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0">
        <f t="shared" si="62"/>
        <v>42686.25</v>
      </c>
      <c r="T990" s="10">
        <f t="shared" si="63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0">
        <f t="shared" si="62"/>
        <v>43571.208333333328</v>
      </c>
      <c r="T991" s="10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0">
        <f t="shared" si="62"/>
        <v>42432.25</v>
      </c>
      <c r="T992" s="10">
        <f t="shared" si="63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0">
        <f t="shared" si="62"/>
        <v>41907.208333333336</v>
      </c>
      <c r="T993" s="10">
        <f t="shared" si="63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0">
        <f t="shared" si="62"/>
        <v>43227.208333333328</v>
      </c>
      <c r="T994" s="10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0">
        <f t="shared" si="62"/>
        <v>42362.25</v>
      </c>
      <c r="T995" s="10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0">
        <f t="shared" si="62"/>
        <v>41929.208333333336</v>
      </c>
      <c r="T996" s="10">
        <f t="shared" si="63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0">
        <f t="shared" si="62"/>
        <v>43408.208333333328</v>
      </c>
      <c r="T997" s="10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0">
        <f t="shared" si="62"/>
        <v>41276.25</v>
      </c>
      <c r="T998" s="10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0">
        <f t="shared" si="62"/>
        <v>41659.25</v>
      </c>
      <c r="T999" s="10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0">
        <f t="shared" si="62"/>
        <v>40220.25</v>
      </c>
      <c r="T1000" s="10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0">
        <f t="shared" si="62"/>
        <v>42550.208333333328</v>
      </c>
      <c r="T1001" s="10">
        <f t="shared" si="63"/>
        <v>42557.208333333328</v>
      </c>
    </row>
  </sheetData>
  <conditionalFormatting sqref="G1:G1048576">
    <cfRule type="cellIs" dxfId="34" priority="2" operator="equal">
      <formula>"live"</formula>
    </cfRule>
    <cfRule type="cellIs" dxfId="33" priority="3" operator="equal">
      <formula>"failed"</formula>
    </cfRule>
    <cfRule type="cellIs" dxfId="32" priority="4" operator="equal">
      <formula>"successful"</formula>
    </cfRule>
    <cfRule type="cellIs" dxfId="31" priority="5" operator="equal">
      <formula>"Canceled"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14820C"/>
        <color rgb="FF002060"/>
      </colorScale>
    </cfRule>
  </conditionalFormatting>
  <pageMargins left="0.75" right="0.75" top="1" bottom="1" header="0.5" footer="0.5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B4B6-3D03-446B-A79B-F670E576E472}">
  <dimension ref="A1:F14"/>
  <sheetViews>
    <sheetView workbookViewId="0">
      <selection activeCell="F14" sqref="A14:F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7" t="s">
        <v>6</v>
      </c>
      <c r="B1" s="17" t="s">
        <v>2066</v>
      </c>
    </row>
    <row r="3" spans="1:6" x14ac:dyDescent="0.25">
      <c r="A3" s="9" t="s">
        <v>2069</v>
      </c>
      <c r="B3" s="9" t="s">
        <v>2067</v>
      </c>
      <c r="C3" s="9"/>
      <c r="D3" s="9"/>
      <c r="E3" s="9"/>
      <c r="F3" s="9"/>
    </row>
    <row r="4" spans="1:6" x14ac:dyDescent="0.25">
      <c r="A4" s="9" t="s">
        <v>2070</v>
      </c>
      <c r="B4" s="9" t="s">
        <v>74</v>
      </c>
      <c r="C4" s="9" t="s">
        <v>14</v>
      </c>
      <c r="D4" s="9" t="s">
        <v>47</v>
      </c>
      <c r="E4" s="9" t="s">
        <v>20</v>
      </c>
      <c r="F4" s="9" t="s">
        <v>2068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8" t="s">
        <v>2068</v>
      </c>
      <c r="B14" s="19">
        <v>57</v>
      </c>
      <c r="C14" s="19">
        <v>364</v>
      </c>
      <c r="D14" s="19">
        <v>14</v>
      </c>
      <c r="E14" s="19">
        <v>565</v>
      </c>
      <c r="F14" s="1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2864-E361-43DD-8412-49E38DA2DCFF}">
  <dimension ref="A1:F30"/>
  <sheetViews>
    <sheetView topLeftCell="A11" workbookViewId="0">
      <selection activeCell="G27" sqref="G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4" t="s">
        <v>6</v>
      </c>
      <c r="B1" s="14" t="s">
        <v>2066</v>
      </c>
    </row>
    <row r="2" spans="1:6" x14ac:dyDescent="0.25">
      <c r="A2" s="14" t="s">
        <v>2031</v>
      </c>
      <c r="B2" s="14" t="s">
        <v>2066</v>
      </c>
    </row>
    <row r="4" spans="1:6" x14ac:dyDescent="0.25">
      <c r="A4" s="11" t="s">
        <v>2069</v>
      </c>
      <c r="B4" s="11" t="s">
        <v>2067</v>
      </c>
      <c r="C4" s="11"/>
      <c r="D4" s="11"/>
      <c r="E4" s="11"/>
      <c r="F4" s="11"/>
    </row>
    <row r="5" spans="1:6" x14ac:dyDescent="0.25">
      <c r="A5" s="11" t="s">
        <v>2070</v>
      </c>
      <c r="B5" s="11" t="s">
        <v>74</v>
      </c>
      <c r="C5" s="11" t="s">
        <v>14</v>
      </c>
      <c r="D5" s="11" t="s">
        <v>47</v>
      </c>
      <c r="E5" s="11" t="s">
        <v>20</v>
      </c>
      <c r="F5" s="11" t="s">
        <v>2068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15" t="s">
        <v>2068</v>
      </c>
      <c r="B30" s="16">
        <v>57</v>
      </c>
      <c r="C30" s="16">
        <v>364</v>
      </c>
      <c r="D30" s="16">
        <v>14</v>
      </c>
      <c r="E30" s="16">
        <v>565</v>
      </c>
      <c r="F30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1C10-4419-437B-A59A-C68C878B4CB2}">
  <dimension ref="A1:E18"/>
  <sheetViews>
    <sheetView workbookViewId="0">
      <selection activeCell="H20" sqref="H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11" t="s">
        <v>2031</v>
      </c>
      <c r="B1" s="11" t="s">
        <v>2066</v>
      </c>
    </row>
    <row r="2" spans="1:5" x14ac:dyDescent="0.25">
      <c r="A2" s="11" t="s">
        <v>2085</v>
      </c>
      <c r="B2" s="11" t="s">
        <v>2066</v>
      </c>
    </row>
    <row r="4" spans="1:5" x14ac:dyDescent="0.25">
      <c r="A4" s="12" t="s">
        <v>2069</v>
      </c>
      <c r="B4" s="12" t="s">
        <v>2067</v>
      </c>
      <c r="C4" s="12"/>
      <c r="D4" s="12"/>
      <c r="E4" s="12"/>
    </row>
    <row r="5" spans="1:5" x14ac:dyDescent="0.25">
      <c r="A5" s="12" t="s">
        <v>2070</v>
      </c>
      <c r="B5" s="12" t="s">
        <v>74</v>
      </c>
      <c r="C5" s="12" t="s">
        <v>14</v>
      </c>
      <c r="D5" s="12" t="s">
        <v>20</v>
      </c>
      <c r="E5" s="12" t="s">
        <v>2068</v>
      </c>
    </row>
    <row r="6" spans="1:5" x14ac:dyDescent="0.2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3" t="s">
        <v>2068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65BE-60C4-465D-B195-03A9F70A9DED}">
  <dimension ref="A1:H13"/>
  <sheetViews>
    <sheetView workbookViewId="0">
      <selection activeCell="A2" sqref="A2:A13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375" bestFit="1" customWidth="1"/>
    <col min="4" max="4" width="15.375" bestFit="1" customWidth="1"/>
    <col min="5" max="5" width="12" bestFit="1" customWidth="1"/>
    <col min="6" max="6" width="23.7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2105</v>
      </c>
      <c r="D1" t="s">
        <v>2088</v>
      </c>
      <c r="E1" t="s">
        <v>2089</v>
      </c>
      <c r="F1" t="s">
        <v>2091</v>
      </c>
      <c r="G1" t="s">
        <v>2090</v>
      </c>
      <c r="H1" t="s">
        <v>2092</v>
      </c>
    </row>
    <row r="2" spans="1:8" x14ac:dyDescent="0.25">
      <c r="A2" s="8" t="s">
        <v>2093</v>
      </c>
      <c r="B2">
        <f>COUNTIFS(Crowdfunding!D:D, "&lt;1000",Crowdfunding!G:G, "SUCCESSFUL")</f>
        <v>30</v>
      </c>
      <c r="C2">
        <f>COUNTIFS(Crowdfunding!D:D, "&lt;1000",Crowdfunding!G:G, "failed")</f>
        <v>20</v>
      </c>
      <c r="D2">
        <f>COUNTIFS(Crowdfunding!D:D, "&lt;1000",Crowdfunding!G:G, "canceled")</f>
        <v>1</v>
      </c>
      <c r="E2">
        <f>AVERAGE(B2+C2+D2)</f>
        <v>51</v>
      </c>
      <c r="F2" s="20">
        <f>B2/E2*100%</f>
        <v>0.58823529411764708</v>
      </c>
      <c r="G2" s="21">
        <f>C2/E2*100%</f>
        <v>0.39215686274509803</v>
      </c>
      <c r="H2" s="22">
        <f>D2/E2*100%</f>
        <v>1.9607843137254902E-2</v>
      </c>
    </row>
    <row r="3" spans="1:8" x14ac:dyDescent="0.25">
      <c r="A3" s="8" t="s">
        <v>2094</v>
      </c>
      <c r="B3">
        <f>COUNTIFS(Crowdfunding!D:D,"&gt;=1000", Crowdfunding!D:D, "&lt;=4999", Crowdfunding!G:G, "successful")</f>
        <v>191</v>
      </c>
      <c r="C3">
        <f>COUNTIFS(Crowdfunding!D:D,"&gt;=1000", Crowdfunding!D:D, "&lt;=4999", Crowdfunding!G:G, "failed")</f>
        <v>38</v>
      </c>
      <c r="D3">
        <f>COUNTIFS(Crowdfunding!D:D,"&gt;=1000", Crowdfunding!D:D, "&lt;=4999", Crowdfunding!G:G, "canceled")</f>
        <v>2</v>
      </c>
      <c r="E3">
        <f t="shared" ref="E3:E13" si="0">AVERAGE(B3+C3+D3)</f>
        <v>231</v>
      </c>
      <c r="F3" s="20">
        <f t="shared" ref="F3:F13" si="1">B3/E3*100%</f>
        <v>0.82683982683982682</v>
      </c>
      <c r="G3" s="21">
        <f t="shared" ref="G3:G13" si="2">C3/E3*100%</f>
        <v>0.16450216450216451</v>
      </c>
      <c r="H3" s="22">
        <f t="shared" ref="H3:H13" si="3">D3/E3*100%</f>
        <v>8.658008658008658E-3</v>
      </c>
    </row>
    <row r="4" spans="1:8" x14ac:dyDescent="0.25">
      <c r="A4" s="8" t="s">
        <v>2095</v>
      </c>
      <c r="B4">
        <f>COUNTIFS(Crowdfunding!D:D,"&gt;=5000", Crowdfunding!D:D, "&lt;=9999", Crowdfunding!G:G, "successful")</f>
        <v>164</v>
      </c>
      <c r="C4">
        <f>COUNTIFS(Crowdfunding!D:D,"&gt;=5000", Crowdfunding!D:D, "&lt;=9999", Crowdfunding!G:G, "failed")</f>
        <v>126</v>
      </c>
      <c r="D4">
        <f>COUNTIFS(Crowdfunding!D:D,"&gt;=5000", Crowdfunding!D:D, "&lt;=9999", Crowdfunding!G:G, "canceled")</f>
        <v>25</v>
      </c>
      <c r="E4">
        <f t="shared" si="0"/>
        <v>315</v>
      </c>
      <c r="F4" s="20">
        <f t="shared" si="1"/>
        <v>0.52063492063492067</v>
      </c>
      <c r="G4" s="21">
        <f t="shared" si="2"/>
        <v>0.4</v>
      </c>
      <c r="H4" s="22">
        <f t="shared" si="3"/>
        <v>7.9365079365079361E-2</v>
      </c>
    </row>
    <row r="5" spans="1:8" x14ac:dyDescent="0.25">
      <c r="A5" s="8" t="s">
        <v>2096</v>
      </c>
      <c r="B5">
        <f>COUNTIFS(Crowdfunding!D:D,"&gt;=10000", Crowdfunding!D:D, "&lt;=14999", Crowdfunding!G:G, "successful")</f>
        <v>4</v>
      </c>
      <c r="C5">
        <f>COUNTIFS(Crowdfunding!D:D,"&gt;=10000", Crowdfunding!D:D, "&lt;=14999", Crowdfunding!G:G, "failed")</f>
        <v>5</v>
      </c>
      <c r="D5">
        <f>COUNTIFS(Crowdfunding!D:D,"&gt;=10000", Crowdfunding!D:D, "&lt;=14999", Crowdfunding!G:G, "canceled")</f>
        <v>0</v>
      </c>
      <c r="E5">
        <f t="shared" si="0"/>
        <v>9</v>
      </c>
      <c r="F5" s="20">
        <f t="shared" si="1"/>
        <v>0.44444444444444442</v>
      </c>
      <c r="G5" s="21">
        <f t="shared" si="2"/>
        <v>0.55555555555555558</v>
      </c>
      <c r="H5" s="22">
        <f t="shared" si="3"/>
        <v>0</v>
      </c>
    </row>
    <row r="6" spans="1:8" x14ac:dyDescent="0.25">
      <c r="A6" s="8" t="s">
        <v>2097</v>
      </c>
      <c r="B6">
        <f>COUNTIFS(Crowdfunding!D:D,"&gt;=15000", Crowdfunding!D:D, "&lt;=19999", Crowdfunding!G:G, "successful")</f>
        <v>10</v>
      </c>
      <c r="C6">
        <f>COUNTIFS(Crowdfunding!D:D,"&gt;=15000", Crowdfunding!D:D, "&lt;=19999", Crowdfunding!G:G, "failed")</f>
        <v>0</v>
      </c>
      <c r="D6">
        <f>COUNTIFS(Crowdfunding!D:D,"&gt;=15000", Crowdfunding!D:D, "&lt;=19999", Crowdfunding!G:G, "canceled")</f>
        <v>0</v>
      </c>
      <c r="E6">
        <f t="shared" si="0"/>
        <v>10</v>
      </c>
      <c r="F6" s="20">
        <f t="shared" si="1"/>
        <v>1</v>
      </c>
      <c r="G6" s="21">
        <f t="shared" si="2"/>
        <v>0</v>
      </c>
      <c r="H6" s="22">
        <f t="shared" si="3"/>
        <v>0</v>
      </c>
    </row>
    <row r="7" spans="1:8" x14ac:dyDescent="0.25">
      <c r="A7" s="8" t="s">
        <v>2098</v>
      </c>
      <c r="B7">
        <f>COUNTIFS(Crowdfunding!D:D,"&gt;=20000", Crowdfunding!D:D, "&lt;=24999", Crowdfunding!G:G, "successful")</f>
        <v>7</v>
      </c>
      <c r="C7">
        <f>COUNTIFS(Crowdfunding!D:D,"&gt;=20000", Crowdfunding!D:D, "&lt;=24999", Crowdfunding!G:G, "failed")</f>
        <v>0</v>
      </c>
      <c r="D7">
        <f>COUNTIFS(Crowdfunding!D:D,"&gt;=20000", Crowdfunding!D:D, "&lt;=24999", Crowdfunding!G:G, "canceled")</f>
        <v>0</v>
      </c>
      <c r="E7">
        <f t="shared" si="0"/>
        <v>7</v>
      </c>
      <c r="F7" s="20">
        <f t="shared" si="1"/>
        <v>1</v>
      </c>
      <c r="G7" s="21">
        <f t="shared" si="2"/>
        <v>0</v>
      </c>
      <c r="H7" s="22">
        <f t="shared" si="3"/>
        <v>0</v>
      </c>
    </row>
    <row r="8" spans="1:8" x14ac:dyDescent="0.25">
      <c r="A8" s="8" t="s">
        <v>2099</v>
      </c>
      <c r="B8">
        <f>COUNTIFS(Crowdfunding!D:D,"&gt;=25000", Crowdfunding!D:D, "&lt;=29999", Crowdfunding!G:G, "successful")</f>
        <v>11</v>
      </c>
      <c r="C8">
        <f>COUNTIFS(Crowdfunding!D:D,"&gt;=25000", Crowdfunding!D:D, "&lt;=29999", Crowdfunding!G:G, "failed")</f>
        <v>3</v>
      </c>
      <c r="D8">
        <f>COUNTIFS(Crowdfunding!D:D,"&gt;=25000", Crowdfunding!D:D, "&lt;=29999", Crowdfunding!G:G, "canceled")</f>
        <v>0</v>
      </c>
      <c r="E8">
        <f t="shared" si="0"/>
        <v>14</v>
      </c>
      <c r="F8" s="20">
        <f t="shared" si="1"/>
        <v>0.7857142857142857</v>
      </c>
      <c r="G8" s="21">
        <f t="shared" si="2"/>
        <v>0.21428571428571427</v>
      </c>
      <c r="H8" s="22">
        <f t="shared" si="3"/>
        <v>0</v>
      </c>
    </row>
    <row r="9" spans="1:8" x14ac:dyDescent="0.25">
      <c r="A9" s="8" t="s">
        <v>2100</v>
      </c>
      <c r="B9">
        <f>COUNTIFS(Crowdfunding!D:D,"&gt;=30000", Crowdfunding!D:D, "&lt;=34999", Crowdfunding!G:G, "successful")</f>
        <v>7</v>
      </c>
      <c r="C9">
        <f>COUNTIFS(Crowdfunding!D:D,"&gt;=30000", Crowdfunding!D:D, "&lt;=34999", Crowdfunding!G:G, "failed")</f>
        <v>0</v>
      </c>
      <c r="D9">
        <f>COUNTIFS(Crowdfunding!D:D,"&gt;=30000", Crowdfunding!D:D, "&lt;=34999", Crowdfunding!G:G, "canceled")</f>
        <v>0</v>
      </c>
      <c r="E9">
        <f t="shared" si="0"/>
        <v>7</v>
      </c>
      <c r="F9" s="20">
        <f t="shared" si="1"/>
        <v>1</v>
      </c>
      <c r="G9" s="21">
        <f t="shared" si="2"/>
        <v>0</v>
      </c>
      <c r="H9" s="22">
        <f t="shared" si="3"/>
        <v>0</v>
      </c>
    </row>
    <row r="10" spans="1:8" x14ac:dyDescent="0.25">
      <c r="A10" s="8" t="s">
        <v>2101</v>
      </c>
      <c r="B10">
        <f>COUNTIFS(Crowdfunding!D:D,"&gt;=35000", Crowdfunding!D:D, "&lt;=39999", Crowdfunding!G:G, "successful")</f>
        <v>8</v>
      </c>
      <c r="C10">
        <f>COUNTIFS(Crowdfunding!D:D,"&gt;=35000", Crowdfunding!D:D, "&lt;=39999", Crowdfunding!G:G, "failed")</f>
        <v>3</v>
      </c>
      <c r="D10">
        <f>COUNTIFS(Crowdfunding!D:D,"&gt;=35000", Crowdfunding!D:D, "&lt;=39999", Crowdfunding!G:G, "canceled")</f>
        <v>1</v>
      </c>
      <c r="E10">
        <f t="shared" si="0"/>
        <v>12</v>
      </c>
      <c r="F10" s="20">
        <f t="shared" si="1"/>
        <v>0.66666666666666663</v>
      </c>
      <c r="G10" s="21">
        <f t="shared" si="2"/>
        <v>0.25</v>
      </c>
      <c r="H10" s="22">
        <f t="shared" si="3"/>
        <v>8.3333333333333329E-2</v>
      </c>
    </row>
    <row r="11" spans="1:8" x14ac:dyDescent="0.25">
      <c r="A11" s="8" t="s">
        <v>2102</v>
      </c>
      <c r="B11">
        <f>COUNTIFS(Crowdfunding!D:D,"&gt;=40000", Crowdfunding!D:D, "&lt;=44999", Crowdfunding!G:G, "successful")</f>
        <v>11</v>
      </c>
      <c r="C11">
        <f>COUNTIFS(Crowdfunding!D:D,"&gt;=40000", Crowdfunding!D:D, "&lt;=44999", Crowdfunding!G:G, "failed")</f>
        <v>3</v>
      </c>
      <c r="D11">
        <f>COUNTIFS(Crowdfunding!D:D,"&gt;=40000", Crowdfunding!D:D, "&lt;=44999", Crowdfunding!G:G, "canceled")</f>
        <v>0</v>
      </c>
      <c r="E11">
        <f t="shared" si="0"/>
        <v>14</v>
      </c>
      <c r="F11" s="20">
        <f t="shared" si="1"/>
        <v>0.7857142857142857</v>
      </c>
      <c r="G11" s="21">
        <f t="shared" si="2"/>
        <v>0.21428571428571427</v>
      </c>
      <c r="H11" s="22">
        <f t="shared" si="3"/>
        <v>0</v>
      </c>
    </row>
    <row r="12" spans="1:8" x14ac:dyDescent="0.25">
      <c r="A12" s="8" t="s">
        <v>2104</v>
      </c>
      <c r="B12">
        <f>COUNTIFS(Crowdfunding!D:D,"&gt;=45000", Crowdfunding!D:D, "&lt;=49999", Crowdfunding!G:G, "successful")</f>
        <v>8</v>
      </c>
      <c r="C12">
        <f>COUNTIFS(Crowdfunding!D:D,"&gt;=45000", Crowdfunding!D:D, "&lt;=49999", Crowdfunding!G:G, "failed")</f>
        <v>3</v>
      </c>
      <c r="D12">
        <f>COUNTIFS(Crowdfunding!D:D,"&gt;=45000", Crowdfunding!D:D, "&lt;=49999", Crowdfunding!G:G, "canceled")</f>
        <v>0</v>
      </c>
      <c r="E12">
        <f t="shared" si="0"/>
        <v>11</v>
      </c>
      <c r="F12" s="20">
        <f t="shared" si="1"/>
        <v>0.72727272727272729</v>
      </c>
      <c r="G12" s="21">
        <f t="shared" si="2"/>
        <v>0.27272727272727271</v>
      </c>
      <c r="H12" s="22">
        <f t="shared" si="3"/>
        <v>0</v>
      </c>
    </row>
    <row r="13" spans="1:8" x14ac:dyDescent="0.25">
      <c r="A13" s="8" t="s">
        <v>2103</v>
      </c>
      <c r="B13">
        <f>COUNTIFS(Crowdfunding!D:D, "&gt;50000",Crowdfunding!G:G, "SUCCESSFUL")</f>
        <v>114</v>
      </c>
      <c r="C13">
        <f>COUNTIFS(Crowdfunding!D:D, "&gt;50000",Crowdfunding!G:G, "failed")</f>
        <v>163</v>
      </c>
      <c r="D13">
        <f>COUNTIFS(Crowdfunding!D:D, "&gt;50000",Crowdfunding!G:G, "canceled")</f>
        <v>28</v>
      </c>
      <c r="E13">
        <f t="shared" si="0"/>
        <v>305</v>
      </c>
      <c r="F13" s="20">
        <f t="shared" si="1"/>
        <v>0.3737704918032787</v>
      </c>
      <c r="G13" s="21">
        <f t="shared" si="2"/>
        <v>0.53442622950819674</v>
      </c>
      <c r="H13" s="2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730A-3AA8-45E8-A36D-6A918FFE554E}">
  <dimension ref="A1:E17"/>
  <sheetViews>
    <sheetView tabSelected="1" workbookViewId="0">
      <selection activeCell="F13" sqref="F13"/>
    </sheetView>
  </sheetViews>
  <sheetFormatPr defaultRowHeight="15.75" x14ac:dyDescent="0.25"/>
  <cols>
    <col min="1" max="1" width="28.75" bestFit="1" customWidth="1"/>
    <col min="2" max="2" width="12.625" bestFit="1" customWidth="1"/>
    <col min="4" max="4" width="28.75" bestFit="1" customWidth="1"/>
    <col min="5" max="5" width="13.5" bestFit="1" customWidth="1"/>
    <col min="6" max="6" width="16" bestFit="1" customWidth="1"/>
    <col min="7" max="7" width="17.625" bestFit="1" customWidth="1"/>
    <col min="8" max="8" width="19.125" bestFit="1" customWidth="1"/>
    <col min="9" max="9" width="18" bestFit="1" customWidth="1"/>
    <col min="10" max="10" width="18.625" bestFit="1" customWidth="1"/>
    <col min="11" max="11" width="27.125" bestFit="1" customWidth="1"/>
  </cols>
  <sheetData>
    <row r="1" spans="1:5" s="23" customFormat="1" x14ac:dyDescent="0.25">
      <c r="A1" s="23" t="s">
        <v>4</v>
      </c>
      <c r="B1" s="23" t="s">
        <v>5</v>
      </c>
      <c r="D1" s="23" t="s">
        <v>4</v>
      </c>
      <c r="E1" s="23" t="s">
        <v>5</v>
      </c>
    </row>
    <row r="2" spans="1:5" x14ac:dyDescent="0.25">
      <c r="A2" s="8" t="s">
        <v>20</v>
      </c>
      <c r="B2">
        <v>158</v>
      </c>
      <c r="D2" s="12" t="s">
        <v>14</v>
      </c>
      <c r="E2">
        <v>0</v>
      </c>
    </row>
    <row r="3" spans="1:5" x14ac:dyDescent="0.25">
      <c r="A3" s="8" t="s">
        <v>20</v>
      </c>
      <c r="B3">
        <v>1425</v>
      </c>
      <c r="D3" s="12" t="s">
        <v>14</v>
      </c>
      <c r="E3">
        <v>24</v>
      </c>
    </row>
    <row r="4" spans="1:5" x14ac:dyDescent="0.25">
      <c r="A4" s="8" t="s">
        <v>20</v>
      </c>
      <c r="B4">
        <v>174</v>
      </c>
      <c r="D4" s="12" t="s">
        <v>14</v>
      </c>
      <c r="E4">
        <v>53</v>
      </c>
    </row>
    <row r="5" spans="1:5" x14ac:dyDescent="0.25">
      <c r="A5" s="8" t="s">
        <v>20</v>
      </c>
      <c r="B5">
        <v>227</v>
      </c>
      <c r="D5" s="12" t="s">
        <v>14</v>
      </c>
      <c r="E5">
        <v>18</v>
      </c>
    </row>
    <row r="6" spans="1:5" x14ac:dyDescent="0.25">
      <c r="A6" s="8" t="s">
        <v>20</v>
      </c>
      <c r="B6">
        <v>220</v>
      </c>
      <c r="D6" s="12" t="s">
        <v>14</v>
      </c>
      <c r="E6">
        <v>44</v>
      </c>
    </row>
    <row r="7" spans="1:5" x14ac:dyDescent="0.25">
      <c r="A7" s="8" t="s">
        <v>20</v>
      </c>
      <c r="B7">
        <v>98</v>
      </c>
      <c r="D7" s="12" t="s">
        <v>14</v>
      </c>
      <c r="E7">
        <v>27</v>
      </c>
    </row>
    <row r="8" spans="1:5" x14ac:dyDescent="0.25">
      <c r="A8" s="8" t="s">
        <v>20</v>
      </c>
      <c r="B8">
        <v>100</v>
      </c>
      <c r="D8" s="12" t="s">
        <v>14</v>
      </c>
      <c r="E8">
        <v>55</v>
      </c>
    </row>
    <row r="9" spans="1:5" x14ac:dyDescent="0.25">
      <c r="A9" s="8" t="s">
        <v>20</v>
      </c>
      <c r="B9">
        <v>1249</v>
      </c>
      <c r="D9" s="12" t="s">
        <v>14</v>
      </c>
      <c r="E9">
        <v>200</v>
      </c>
    </row>
    <row r="10" spans="1:5" x14ac:dyDescent="0.25">
      <c r="A10" s="8" t="s">
        <v>20</v>
      </c>
      <c r="B10">
        <v>1396</v>
      </c>
      <c r="D10" s="12" t="s">
        <v>14</v>
      </c>
      <c r="E10">
        <v>452</v>
      </c>
    </row>
    <row r="12" spans="1:5" x14ac:dyDescent="0.25">
      <c r="A12" s="23" t="s">
        <v>2106</v>
      </c>
      <c r="B12">
        <f>AVERAGE(B2:B10)</f>
        <v>560.77777777777783</v>
      </c>
      <c r="D12" s="23" t="s">
        <v>2106</v>
      </c>
      <c r="E12">
        <f>AVERAGE(E1:E10)</f>
        <v>97</v>
      </c>
    </row>
    <row r="13" spans="1:5" x14ac:dyDescent="0.25">
      <c r="A13" s="24" t="s">
        <v>2107</v>
      </c>
      <c r="B13" s="9">
        <f>MEDIAN(B2:B10)</f>
        <v>220</v>
      </c>
      <c r="C13" s="9"/>
      <c r="D13" s="24" t="s">
        <v>2107</v>
      </c>
      <c r="E13" s="9">
        <f>MEDIAN(E2:E10)</f>
        <v>44</v>
      </c>
    </row>
    <row r="14" spans="1:5" x14ac:dyDescent="0.25">
      <c r="A14" s="23" t="s">
        <v>2108</v>
      </c>
      <c r="B14">
        <f>MIN(B2:B10)</f>
        <v>98</v>
      </c>
      <c r="D14" s="23" t="s">
        <v>2108</v>
      </c>
      <c r="E14">
        <f>MIN(E2:E10)</f>
        <v>0</v>
      </c>
    </row>
    <row r="15" spans="1:5" x14ac:dyDescent="0.25">
      <c r="A15" s="24" t="s">
        <v>2109</v>
      </c>
      <c r="B15" s="9">
        <f>MAX(B2:B10)</f>
        <v>1425</v>
      </c>
      <c r="C15" s="9"/>
      <c r="D15" s="24" t="s">
        <v>2109</v>
      </c>
      <c r="E15" s="9">
        <f>MAX(E2:E10)</f>
        <v>452</v>
      </c>
    </row>
    <row r="16" spans="1:5" x14ac:dyDescent="0.25">
      <c r="A16" s="23" t="s">
        <v>2110</v>
      </c>
      <c r="B16">
        <f>_xlfn.VAR.P(B2:B10)</f>
        <v>320441.06172839506</v>
      </c>
      <c r="D16" s="23" t="s">
        <v>2110</v>
      </c>
      <c r="E16">
        <f>_xlfn.VAR.P(E2:E10)</f>
        <v>18780.222222222223</v>
      </c>
    </row>
    <row r="17" spans="1:5" x14ac:dyDescent="0.25">
      <c r="A17" s="23" t="s">
        <v>2111</v>
      </c>
      <c r="B17">
        <f>_xlfn.STDEV.P(B2:B10)</f>
        <v>566.07513788223821</v>
      </c>
      <c r="D17" s="23" t="s">
        <v>2111</v>
      </c>
      <c r="E17">
        <f>_xlfn.STDEV.P(E2:E10)</f>
        <v>137.04095089505992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By Category</vt:lpstr>
      <vt:lpstr>Sub-Category</vt:lpstr>
      <vt:lpstr>Yearly Visual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Terry Goins</cp:lastModifiedBy>
  <dcterms:created xsi:type="dcterms:W3CDTF">2021-09-29T18:52:28Z</dcterms:created>
  <dcterms:modified xsi:type="dcterms:W3CDTF">2022-12-14T00:11:21Z</dcterms:modified>
</cp:coreProperties>
</file>