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7.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8.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19.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2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22.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23.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24.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5.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6.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7.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drawings/drawing28.xml" ContentType="application/vnd.openxmlformats-officedocument.drawing+xml"/>
  <Override PartName="/xl/charts/chart49.xml" ContentType="application/vnd.openxmlformats-officedocument.drawingml.chart+xml"/>
  <Override PartName="/xl/drawings/drawing29.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30.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erryl\Downloads\"/>
    </mc:Choice>
  </mc:AlternateContent>
  <bookViews>
    <workbookView xWindow="0" yWindow="0" windowWidth="28800" windowHeight="12000" tabRatio="860" firstSheet="1" activeTab="1"/>
  </bookViews>
  <sheets>
    <sheet name="__snloffice" sheetId="4" state="veryHidden" r:id="rId1"/>
    <sheet name="P2" sheetId="1" r:id="rId2"/>
    <sheet name="P3" sheetId="2" r:id="rId3"/>
    <sheet name="P5 Bar" sheetId="3" r:id="rId4"/>
    <sheet name="P5 Circle" sheetId="5" r:id="rId5"/>
    <sheet name="P6" sheetId="6" r:id="rId6"/>
    <sheet name="P7" sheetId="7" r:id="rId7"/>
    <sheet name="P8" sheetId="8" r:id="rId8"/>
    <sheet name="P9" sheetId="9" r:id="rId9"/>
    <sheet name="P10" sheetId="10" r:id="rId10"/>
    <sheet name="P11" sheetId="11" r:id="rId11"/>
    <sheet name="P13 Top" sheetId="12" r:id="rId12"/>
    <sheet name="P13 Bottom" sheetId="13" r:id="rId13"/>
    <sheet name="P14" sheetId="14" r:id="rId14"/>
    <sheet name="P15" sheetId="15" r:id="rId15"/>
    <sheet name="P16" sheetId="16" r:id="rId16"/>
    <sheet name="P17" sheetId="17" r:id="rId17"/>
    <sheet name="P18" sheetId="18" r:id="rId18"/>
    <sheet name="P19" sheetId="19" r:id="rId19"/>
    <sheet name="P20" sheetId="20" r:id="rId20"/>
    <sheet name="P21" sheetId="21" r:id="rId21"/>
    <sheet name="P22" sheetId="22" r:id="rId22"/>
    <sheet name="P23 Top" sheetId="23" r:id="rId23"/>
    <sheet name="P23 Bottom" sheetId="24" r:id="rId24"/>
    <sheet name="P24" sheetId="25" r:id="rId25"/>
    <sheet name="P25" sheetId="26" r:id="rId26"/>
    <sheet name="P26" sheetId="27" r:id="rId27"/>
    <sheet name="P27" sheetId="28" r:id="rId28"/>
    <sheet name="P28" sheetId="32" r:id="rId29"/>
    <sheet name="P31" sheetId="29" r:id="rId30"/>
    <sheet name="P32-34" sheetId="31" r:id="rId31"/>
    <sheet name="Disclaimer" sheetId="33" r:id="rId32"/>
  </sheets>
  <externalReferences>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workbook>
</file>

<file path=xl/calcChain.xml><?xml version="1.0" encoding="utf-8"?>
<calcChain xmlns="http://schemas.openxmlformats.org/spreadsheetml/2006/main">
  <c r="Q46" i="26" l="1"/>
  <c r="P46" i="26"/>
  <c r="Q45" i="26"/>
  <c r="P45" i="26"/>
  <c r="Q44" i="26"/>
  <c r="P44" i="26"/>
  <c r="Q43" i="26"/>
  <c r="P43" i="26"/>
  <c r="Q42" i="26"/>
  <c r="P42" i="26"/>
  <c r="Q46" i="25"/>
  <c r="P46" i="25"/>
  <c r="Q45" i="25"/>
  <c r="P45" i="25"/>
  <c r="Q44" i="25"/>
  <c r="P44" i="25"/>
  <c r="Q43" i="25"/>
  <c r="P43" i="25"/>
  <c r="Q42" i="25"/>
  <c r="P42" i="25"/>
  <c r="Q46" i="24"/>
  <c r="P46" i="24"/>
  <c r="Q45" i="24"/>
  <c r="P45" i="24"/>
  <c r="Q44" i="24"/>
  <c r="P44" i="24"/>
  <c r="Q43" i="24"/>
  <c r="P43" i="24"/>
  <c r="Q42" i="24"/>
  <c r="P42" i="24"/>
  <c r="Q46" i="23"/>
  <c r="P46" i="23"/>
  <c r="Q45" i="23"/>
  <c r="P45" i="23"/>
  <c r="Q44" i="23"/>
  <c r="P44" i="23"/>
  <c r="Q43" i="23"/>
  <c r="P43" i="23"/>
  <c r="Q42" i="23"/>
  <c r="P42" i="23"/>
  <c r="Q45" i="22"/>
  <c r="P45" i="22"/>
  <c r="Q44" i="22"/>
  <c r="P44" i="22"/>
  <c r="Q43" i="22"/>
  <c r="P43" i="22"/>
  <c r="Q42" i="22"/>
  <c r="P42" i="22"/>
  <c r="Q41" i="22"/>
  <c r="P41" i="22"/>
  <c r="Q46" i="21"/>
  <c r="P46" i="21"/>
  <c r="Q45" i="21"/>
  <c r="P45" i="21"/>
  <c r="Q44" i="21"/>
  <c r="P44" i="21"/>
  <c r="Q43" i="21"/>
  <c r="P43" i="21"/>
  <c r="Q42" i="21"/>
  <c r="P42" i="21"/>
  <c r="Q46" i="20"/>
  <c r="P46" i="20"/>
  <c r="Q45" i="20"/>
  <c r="P45" i="20"/>
  <c r="Q44" i="20"/>
  <c r="P44" i="20"/>
  <c r="Q43" i="20"/>
  <c r="P43" i="20"/>
  <c r="Q42" i="20"/>
  <c r="P42" i="20"/>
  <c r="Q46" i="19"/>
  <c r="P46" i="19"/>
  <c r="Q45" i="19"/>
  <c r="P45" i="19"/>
  <c r="Q44" i="19"/>
  <c r="P44" i="19"/>
  <c r="Q43" i="19"/>
  <c r="P43" i="19"/>
  <c r="Q42" i="19"/>
  <c r="P42" i="19"/>
  <c r="Q46" i="18"/>
  <c r="P46" i="18"/>
  <c r="Q45" i="18"/>
  <c r="P45" i="18"/>
  <c r="Q44" i="18"/>
  <c r="P44" i="18"/>
  <c r="Q43" i="18"/>
  <c r="P43" i="18"/>
  <c r="Q42" i="18"/>
  <c r="P42" i="18"/>
  <c r="Q46" i="17"/>
  <c r="P46" i="17"/>
  <c r="Q45" i="17"/>
  <c r="P45" i="17"/>
  <c r="Q44" i="17"/>
  <c r="P44" i="17"/>
  <c r="Q43" i="17"/>
  <c r="P43" i="17"/>
  <c r="Q42" i="17"/>
  <c r="P42" i="17"/>
  <c r="Q46" i="16"/>
  <c r="P46" i="16"/>
  <c r="Q45" i="16"/>
  <c r="P45" i="16"/>
  <c r="Q44" i="16"/>
  <c r="P44" i="16"/>
  <c r="Q43" i="16"/>
  <c r="P43" i="16"/>
  <c r="Q42" i="16"/>
  <c r="P42" i="16"/>
  <c r="Q46" i="15"/>
  <c r="P46" i="15"/>
  <c r="Q45" i="15"/>
  <c r="P45" i="15"/>
  <c r="Q44" i="15"/>
  <c r="P44" i="15"/>
  <c r="Q43" i="15"/>
  <c r="P43" i="15"/>
  <c r="Q42" i="15"/>
  <c r="P42" i="15"/>
  <c r="Q46" i="14"/>
  <c r="P46" i="14"/>
  <c r="Q45" i="14"/>
  <c r="P45" i="14"/>
  <c r="Q44" i="14"/>
  <c r="P44" i="14"/>
  <c r="Q43" i="14"/>
  <c r="P43" i="14"/>
  <c r="Q42" i="14"/>
  <c r="P42" i="14"/>
  <c r="Q46" i="11"/>
  <c r="P46" i="11"/>
  <c r="Q45" i="11"/>
  <c r="P45" i="11"/>
  <c r="Q44" i="11"/>
  <c r="P44" i="11"/>
  <c r="Q43" i="11"/>
  <c r="P43" i="11"/>
  <c r="Q42" i="11"/>
  <c r="P42" i="11"/>
  <c r="Q46" i="10"/>
  <c r="P46" i="10"/>
  <c r="Q45" i="10"/>
  <c r="P45" i="10"/>
  <c r="Q44" i="10"/>
  <c r="P44" i="10"/>
  <c r="Q43" i="10"/>
  <c r="P43" i="10"/>
  <c r="Q42" i="10"/>
  <c r="P42" i="10"/>
  <c r="Q46" i="9"/>
  <c r="P46" i="9"/>
  <c r="Q45" i="9"/>
  <c r="P45" i="9"/>
  <c r="Q44" i="9"/>
  <c r="P44" i="9"/>
  <c r="Q43" i="9"/>
  <c r="P43" i="9"/>
  <c r="Q42" i="9"/>
  <c r="P42" i="9"/>
  <c r="H46" i="7"/>
  <c r="K45" i="7"/>
  <c r="D45" i="7"/>
  <c r="C45" i="7"/>
  <c r="AF41" i="7"/>
  <c r="K46" i="7" s="1"/>
  <c r="AE41" i="7"/>
  <c r="J46" i="7" s="1"/>
  <c r="AD41" i="7"/>
  <c r="I46" i="7" s="1"/>
  <c r="AC41" i="7"/>
  <c r="AB41" i="7"/>
  <c r="G46" i="7" s="1"/>
  <c r="AA41" i="7"/>
  <c r="F46" i="7" s="1"/>
  <c r="Z41" i="7"/>
  <c r="E46" i="7" s="1"/>
  <c r="Y41" i="7"/>
  <c r="D46" i="7" s="1"/>
  <c r="X41" i="7"/>
  <c r="C46" i="7" s="1"/>
  <c r="W41" i="7"/>
  <c r="B46" i="7" s="1"/>
  <c r="V41" i="7"/>
  <c r="K47" i="7" s="1"/>
  <c r="U41" i="7"/>
  <c r="J47" i="7" s="1"/>
  <c r="T41" i="7"/>
  <c r="I47" i="7" s="1"/>
  <c r="S41" i="7"/>
  <c r="H47" i="7" s="1"/>
  <c r="R41" i="7"/>
  <c r="G47" i="7" s="1"/>
  <c r="Q41" i="7"/>
  <c r="F47" i="7" s="1"/>
  <c r="P41" i="7"/>
  <c r="E47" i="7" s="1"/>
  <c r="O41" i="7"/>
  <c r="D47" i="7" s="1"/>
  <c r="N41" i="7"/>
  <c r="C47" i="7" s="1"/>
  <c r="M41" i="7"/>
  <c r="B47" i="7" s="1"/>
  <c r="L41" i="7"/>
  <c r="K41" i="7"/>
  <c r="J45" i="7" s="1"/>
  <c r="J41" i="7"/>
  <c r="I45" i="7" s="1"/>
  <c r="I41" i="7"/>
  <c r="H45" i="7" s="1"/>
  <c r="H41" i="7"/>
  <c r="G45" i="7" s="1"/>
  <c r="G41" i="7"/>
  <c r="F45" i="7" s="1"/>
  <c r="F41" i="7"/>
  <c r="E45" i="7" s="1"/>
  <c r="E48" i="7" s="1"/>
  <c r="E41" i="7"/>
  <c r="D41" i="7"/>
  <c r="C41" i="7"/>
  <c r="B45" i="7" s="1"/>
  <c r="N41" i="6"/>
  <c r="M41" i="6"/>
  <c r="L41" i="6"/>
  <c r="K41" i="6"/>
  <c r="J41" i="6"/>
  <c r="I41" i="6"/>
  <c r="H41" i="6"/>
  <c r="G41" i="6"/>
  <c r="F41" i="6"/>
  <c r="P8" i="6" s="1"/>
  <c r="E41" i="6"/>
  <c r="D41" i="6"/>
  <c r="C41" i="6"/>
  <c r="E41" i="5"/>
  <c r="D41" i="5"/>
  <c r="C41" i="5"/>
  <c r="L41" i="3"/>
  <c r="W6" i="3" s="1"/>
  <c r="K41" i="3"/>
  <c r="J41" i="3"/>
  <c r="I41" i="3"/>
  <c r="T6" i="3" s="1"/>
  <c r="H41" i="3"/>
  <c r="G41" i="3"/>
  <c r="F41" i="3"/>
  <c r="E41" i="3"/>
  <c r="P6" i="3" s="1"/>
  <c r="D41" i="3"/>
  <c r="O6" i="3" s="1"/>
  <c r="C41" i="3"/>
  <c r="V6" i="3"/>
  <c r="U6" i="3"/>
  <c r="S6" i="3"/>
  <c r="R6" i="3"/>
  <c r="Q6" i="3"/>
  <c r="N6" i="3"/>
  <c r="W5" i="3"/>
  <c r="V5" i="3"/>
  <c r="U5" i="3"/>
  <c r="T5" i="3"/>
  <c r="S5" i="3"/>
  <c r="R5" i="3"/>
  <c r="Q5" i="3"/>
  <c r="P5" i="3"/>
  <c r="O5" i="3"/>
  <c r="N5" i="3"/>
  <c r="D26" i="2"/>
  <c r="G26" i="2" s="1"/>
  <c r="D25" i="2"/>
  <c r="G25" i="2" s="1"/>
  <c r="G24" i="2"/>
  <c r="D24" i="2"/>
  <c r="D23" i="2"/>
  <c r="G23" i="2" s="1"/>
  <c r="D22" i="2"/>
  <c r="G22" i="2" s="1"/>
  <c r="D21" i="2"/>
  <c r="G21" i="2" s="1"/>
  <c r="D20" i="2"/>
  <c r="G20" i="2" s="1"/>
  <c r="D19" i="2"/>
  <c r="G19" i="2" s="1"/>
  <c r="D18" i="2"/>
  <c r="G18" i="2" s="1"/>
  <c r="D17" i="2"/>
  <c r="G17" i="2" s="1"/>
  <c r="D16" i="2"/>
  <c r="G16" i="2" s="1"/>
  <c r="D15" i="2"/>
  <c r="G15" i="2" s="1"/>
  <c r="D14" i="2"/>
  <c r="G14" i="2" s="1"/>
  <c r="D13" i="2"/>
  <c r="G13" i="2" s="1"/>
  <c r="D12" i="2"/>
  <c r="G12" i="2" s="1"/>
  <c r="D11" i="2"/>
  <c r="G11" i="2" s="1"/>
  <c r="D10" i="2"/>
  <c r="G10" i="2" s="1"/>
  <c r="D9" i="2"/>
  <c r="G9" i="2" s="1"/>
  <c r="G8" i="2"/>
  <c r="D8" i="2"/>
  <c r="D7" i="2"/>
  <c r="G7" i="2" s="1"/>
  <c r="D26" i="1"/>
  <c r="AP26" i="1" s="1"/>
  <c r="D25" i="1"/>
  <c r="AP25" i="1" s="1"/>
  <c r="D24" i="1"/>
  <c r="AP24" i="1" s="1"/>
  <c r="D23" i="1"/>
  <c r="AP23" i="1" s="1"/>
  <c r="D22" i="1"/>
  <c r="AP22" i="1" s="1"/>
  <c r="D21" i="1"/>
  <c r="AP21" i="1" s="1"/>
  <c r="D20" i="1"/>
  <c r="AP20" i="1" s="1"/>
  <c r="D19" i="1"/>
  <c r="AP19" i="1" s="1"/>
  <c r="D18" i="1"/>
  <c r="AP18" i="1" s="1"/>
  <c r="D17" i="1"/>
  <c r="AP17" i="1" s="1"/>
  <c r="D16" i="1"/>
  <c r="AP16" i="1" s="1"/>
  <c r="D15" i="1"/>
  <c r="AP15" i="1" s="1"/>
  <c r="D14" i="1"/>
  <c r="AP14" i="1" s="1"/>
  <c r="D13" i="1"/>
  <c r="AP13" i="1" s="1"/>
  <c r="D12" i="1"/>
  <c r="AP12" i="1" s="1"/>
  <c r="D11" i="1"/>
  <c r="AP11" i="1" s="1"/>
  <c r="D10" i="1"/>
  <c r="AP10" i="1" s="1"/>
  <c r="D9" i="1"/>
  <c r="AP9" i="1" s="1"/>
  <c r="D8" i="1"/>
  <c r="AP8" i="1" s="1"/>
  <c r="D7" i="1"/>
  <c r="AP7" i="1" s="1"/>
  <c r="Q2" i="7"/>
  <c r="S5" i="7"/>
  <c r="F5" i="6"/>
  <c r="D5" i="3"/>
  <c r="F5" i="7"/>
  <c r="C3" i="2"/>
  <c r="N2" i="6"/>
  <c r="P5" i="7"/>
  <c r="I5" i="3"/>
  <c r="L5" i="6"/>
  <c r="AF2" i="7"/>
  <c r="E2" i="3"/>
  <c r="Z2" i="7"/>
  <c r="AB5" i="7"/>
  <c r="A1" i="5"/>
  <c r="A3" i="2"/>
  <c r="B2" i="5"/>
  <c r="AE5" i="7"/>
  <c r="V2" i="7"/>
  <c r="D6" i="2"/>
  <c r="D5" i="6"/>
  <c r="J5" i="7"/>
  <c r="C2" i="7"/>
  <c r="E5" i="7"/>
  <c r="D2" i="6"/>
  <c r="A1" i="3"/>
  <c r="D2" i="7"/>
  <c r="I2" i="3"/>
  <c r="F2" i="6"/>
  <c r="AD2" i="7"/>
  <c r="O2" i="7"/>
  <c r="E2" i="5"/>
  <c r="E5" i="6"/>
  <c r="N38" i="14"/>
  <c r="N38" i="10"/>
  <c r="L37" i="14"/>
  <c r="N41" i="15"/>
  <c r="N38" i="23"/>
  <c r="L37" i="16"/>
  <c r="O38" i="21"/>
  <c r="M38" i="15"/>
  <c r="O41" i="21"/>
  <c r="L38" i="11"/>
  <c r="M38" i="18"/>
  <c r="O38" i="18"/>
  <c r="N41" i="26"/>
  <c r="N37" i="22"/>
  <c r="M38" i="14"/>
  <c r="L37" i="19"/>
  <c r="O38" i="26"/>
  <c r="L38" i="26"/>
  <c r="O38" i="23"/>
  <c r="M38" i="16"/>
  <c r="N41" i="24"/>
  <c r="O38" i="25"/>
  <c r="O38" i="11"/>
  <c r="L38" i="16"/>
  <c r="O38" i="17"/>
  <c r="O41" i="11"/>
  <c r="L38" i="24"/>
  <c r="AD5" i="7"/>
  <c r="G2" i="6"/>
  <c r="Z5" i="7"/>
  <c r="C2" i="6"/>
  <c r="J5" i="6"/>
  <c r="D2" i="3"/>
  <c r="M5" i="7"/>
  <c r="AB2" i="7"/>
  <c r="C2" i="5"/>
  <c r="J5" i="3"/>
  <c r="O41" i="24"/>
  <c r="L38" i="15"/>
  <c r="N38" i="21"/>
  <c r="O41" i="23"/>
  <c r="L37" i="10"/>
  <c r="O41" i="19"/>
  <c r="O38" i="10"/>
  <c r="L38" i="19"/>
  <c r="O41" i="25"/>
  <c r="M38" i="24"/>
  <c r="B2" i="6"/>
  <c r="A3" i="1"/>
  <c r="C5" i="6"/>
  <c r="A1" i="7"/>
  <c r="L5" i="7"/>
  <c r="N5" i="7"/>
  <c r="J2" i="3"/>
  <c r="A2" i="2"/>
  <c r="U5" i="7"/>
  <c r="V5" i="7"/>
  <c r="K5" i="6"/>
  <c r="N41" i="23"/>
  <c r="O38" i="16"/>
  <c r="N38" i="16"/>
  <c r="L37" i="18"/>
  <c r="L37" i="15"/>
  <c r="O38" i="15"/>
  <c r="M38" i="23"/>
  <c r="M38" i="17"/>
  <c r="M38" i="11"/>
  <c r="L38" i="20"/>
  <c r="Y2" i="7"/>
  <c r="AA5" i="7"/>
  <c r="N5" i="6"/>
  <c r="M2" i="7"/>
  <c r="B2" i="3"/>
  <c r="L2" i="3"/>
  <c r="D5" i="7"/>
  <c r="L2" i="7"/>
  <c r="H5" i="7"/>
  <c r="A2" i="6"/>
  <c r="H2" i="3"/>
  <c r="X5" i="7"/>
  <c r="L38" i="18"/>
  <c r="M38" i="26"/>
  <c r="L37" i="26"/>
  <c r="N38" i="17"/>
  <c r="L38" i="21"/>
  <c r="O38" i="20"/>
  <c r="M38" i="19"/>
  <c r="N38" i="25"/>
  <c r="A2" i="7"/>
  <c r="D5" i="5"/>
  <c r="G5" i="7"/>
  <c r="W2" i="7"/>
  <c r="J2" i="7"/>
  <c r="G2" i="3"/>
  <c r="AF5" i="7"/>
  <c r="C5" i="5"/>
  <c r="F5" i="3"/>
  <c r="H5" i="3"/>
  <c r="H2" i="7"/>
  <c r="L37" i="21"/>
  <c r="L37" i="24"/>
  <c r="N41" i="20"/>
  <c r="O40" i="22"/>
  <c r="N40" i="22"/>
  <c r="O38" i="14"/>
  <c r="L37" i="22"/>
  <c r="N41" i="16"/>
  <c r="I2" i="7"/>
  <c r="K5" i="7"/>
  <c r="J2" i="6"/>
  <c r="F2" i="3"/>
  <c r="T2" i="7"/>
  <c r="A2" i="3"/>
  <c r="W5" i="7"/>
  <c r="N2" i="7"/>
  <c r="C2" i="3"/>
  <c r="A1" i="6"/>
  <c r="X2" i="7"/>
  <c r="M5" i="6"/>
  <c r="R2" i="7"/>
  <c r="T5" i="7"/>
  <c r="G5" i="6"/>
  <c r="E5" i="3"/>
  <c r="E2" i="6"/>
  <c r="AC2" i="7"/>
  <c r="F2" i="7"/>
  <c r="D2" i="5"/>
  <c r="Y5" i="7"/>
  <c r="P2" i="7"/>
  <c r="K5" i="3"/>
  <c r="AA2" i="7"/>
  <c r="AC5" i="7"/>
  <c r="A2" i="5"/>
  <c r="B3" i="2"/>
  <c r="M2" i="6"/>
  <c r="O5" i="7"/>
  <c r="C3" i="1"/>
  <c r="K2" i="3"/>
  <c r="H2" i="6"/>
  <c r="R5" i="7"/>
  <c r="M38" i="20"/>
  <c r="L37" i="20"/>
  <c r="N41" i="11"/>
  <c r="N41" i="17"/>
  <c r="L38" i="17"/>
  <c r="N38" i="24"/>
  <c r="L38" i="25"/>
  <c r="O38" i="24"/>
  <c r="O41" i="14"/>
  <c r="O38" i="9"/>
  <c r="M38" i="25"/>
  <c r="N38" i="20"/>
  <c r="O41" i="9"/>
  <c r="N41" i="18"/>
  <c r="N41" i="21"/>
  <c r="N41" i="25"/>
  <c r="L38" i="14"/>
  <c r="N41" i="10"/>
  <c r="L37" i="23"/>
  <c r="N41" i="19"/>
  <c r="O41" i="26"/>
  <c r="M38" i="10"/>
  <c r="L37" i="9"/>
  <c r="O41" i="16"/>
  <c r="M37" i="22"/>
  <c r="N41" i="9"/>
  <c r="M38" i="9"/>
  <c r="N38" i="15"/>
  <c r="O37" i="22"/>
  <c r="L5" i="3"/>
  <c r="A2" i="1"/>
  <c r="B2" i="7"/>
  <c r="E5" i="5"/>
  <c r="G5" i="3"/>
  <c r="G2" i="7"/>
  <c r="K2" i="7"/>
  <c r="L2" i="6"/>
  <c r="E2" i="7"/>
  <c r="AE2" i="7"/>
  <c r="C5" i="3"/>
  <c r="O41" i="10"/>
  <c r="L37" i="17"/>
  <c r="N38" i="19"/>
  <c r="O41" i="20"/>
  <c r="L36" i="22"/>
  <c r="M38" i="21"/>
  <c r="L38" i="9"/>
  <c r="L37" i="11"/>
  <c r="O38" i="19"/>
  <c r="L38" i="23"/>
  <c r="C5" i="7"/>
  <c r="I5" i="6"/>
  <c r="D3" i="2"/>
  <c r="I2" i="6"/>
  <c r="K2" i="6"/>
  <c r="B3" i="1"/>
  <c r="I5" i="7"/>
  <c r="S2" i="7"/>
  <c r="H5" i="6"/>
  <c r="U2" i="7"/>
  <c r="Q5" i="7"/>
  <c r="N38" i="18"/>
  <c r="N41" i="14"/>
  <c r="N38" i="11"/>
  <c r="O41" i="18"/>
  <c r="L38" i="10"/>
  <c r="O41" i="15"/>
  <c r="N38" i="9"/>
  <c r="L37" i="25"/>
  <c r="N38" i="26"/>
  <c r="O41" i="17"/>
  <c r="P13" i="6" l="1"/>
  <c r="H48" i="7"/>
  <c r="P14" i="6"/>
  <c r="P7" i="6"/>
  <c r="P15" i="6"/>
  <c r="F48" i="7"/>
  <c r="K48" i="7"/>
  <c r="H7" i="5"/>
  <c r="P12" i="6"/>
  <c r="D48" i="7"/>
  <c r="B48" i="7"/>
  <c r="I48" i="7"/>
  <c r="C48" i="7"/>
  <c r="G48" i="7"/>
  <c r="J48" i="7"/>
  <c r="P17" i="6"/>
  <c r="P10" i="6"/>
  <c r="P11" i="6"/>
  <c r="P16" i="6"/>
  <c r="P9" i="6"/>
  <c r="P18" i="6"/>
  <c r="H6" i="5"/>
  <c r="H8" i="5"/>
</calcChain>
</file>

<file path=xl/sharedStrings.xml><?xml version="1.0" encoding="utf-8"?>
<sst xmlns="http://schemas.openxmlformats.org/spreadsheetml/2006/main" count="2500" uniqueCount="299">
  <si>
    <t>Top 20 US P&amp;C groups by Dec. 31, 2014, net total assets ($B)</t>
  </si>
  <si>
    <t>Berkshire Hathaway Inc. (SNL P&amp;C Group)</t>
  </si>
  <si>
    <t>State Farm Mutl Automobile Ins (SNL P&amp;C Group)</t>
  </si>
  <si>
    <t>American International Group (SNL P&amp;C Group)</t>
  </si>
  <si>
    <t>Travelers Companies Inc. (SNL P&amp;C Group)</t>
  </si>
  <si>
    <t>Liberty Mutual (SNL P&amp;C Group)</t>
  </si>
  <si>
    <t>Nationwide Mutual Group (SNL P&amp;C Group)</t>
  </si>
  <si>
    <t>Allstate Corp. (SNL P&amp;C Group)</t>
  </si>
  <si>
    <t>CNA Financial Corp. (SNL P&amp;C Group)</t>
  </si>
  <si>
    <t>Hartford Financial Services (SNL P&amp;C Group)</t>
  </si>
  <si>
    <t>Chubb Corp. (SNL P&amp;C Group)</t>
  </si>
  <si>
    <t>USAA Insurance Group (SNL P&amp;C Group)</t>
  </si>
  <si>
    <t>Zurich Insurance Group (SNL P&amp;C Group)</t>
  </si>
  <si>
    <t>Farmers Insurance Group of Cos (SNL P&amp;C Group)</t>
  </si>
  <si>
    <t>ACE Ltd. (SNL P&amp;C Group)</t>
  </si>
  <si>
    <t>Progressive Corp. (SNL P&amp;C Group)</t>
  </si>
  <si>
    <t>Munich-American Holding Corp. (SNL P&amp;C Group)</t>
  </si>
  <si>
    <t>State Compensation Ins Fund</t>
  </si>
  <si>
    <t>Alleghany Corp. (SNL P&amp;C Group)</t>
  </si>
  <si>
    <t>Swiss Re Ltd (SNL P&amp;C Group)</t>
  </si>
  <si>
    <t>Fairfax Financial Holdings (SNL P&amp;C Group)</t>
  </si>
  <si>
    <t>GP103462</t>
  </si>
  <si>
    <t>GP13959</t>
  </si>
  <si>
    <t>GP103330</t>
  </si>
  <si>
    <t>GP4055530</t>
  </si>
  <si>
    <t>GP4086292</t>
  </si>
  <si>
    <t>GP4193513</t>
  </si>
  <si>
    <t>GP103247</t>
  </si>
  <si>
    <t>GP103343</t>
  </si>
  <si>
    <t>GP103647</t>
  </si>
  <si>
    <t>GP103338</t>
  </si>
  <si>
    <t>GP4254275</t>
  </si>
  <si>
    <t>GP4042156</t>
  </si>
  <si>
    <t>GP4310994</t>
  </si>
  <si>
    <t>GP103417</t>
  </si>
  <si>
    <t>GP103383</t>
  </si>
  <si>
    <t>GP4005715</t>
  </si>
  <si>
    <t>C7501</t>
  </si>
  <si>
    <t>GP103410</t>
  </si>
  <si>
    <t>GP4290308</t>
  </si>
  <si>
    <t>GP4021790</t>
  </si>
  <si>
    <t>MRY</t>
  </si>
  <si>
    <t>Net Total Assets ($B)</t>
  </si>
  <si>
    <t xml:space="preserve">Liberty Mutual </t>
  </si>
  <si>
    <t xml:space="preserve">Berkshire Hathaway </t>
  </si>
  <si>
    <t>State Farm</t>
  </si>
  <si>
    <t>AIG</t>
  </si>
  <si>
    <t>Travelers</t>
  </si>
  <si>
    <t>Nationwide Mutual</t>
  </si>
  <si>
    <t>Allstate</t>
  </si>
  <si>
    <t>CNA Financial</t>
  </si>
  <si>
    <t>The Hartford</t>
  </si>
  <si>
    <t xml:space="preserve">Chubb </t>
  </si>
  <si>
    <t xml:space="preserve">USAA </t>
  </si>
  <si>
    <t xml:space="preserve">Zurich </t>
  </si>
  <si>
    <t>Farmers</t>
  </si>
  <si>
    <t>ACE</t>
  </si>
  <si>
    <t>Progressive</t>
  </si>
  <si>
    <t>Munich-American</t>
  </si>
  <si>
    <t>Alleghany</t>
  </si>
  <si>
    <t xml:space="preserve">Swiss Re </t>
  </si>
  <si>
    <t>Fairfax Financial</t>
  </si>
  <si>
    <t>W. R. Berkley Corp. (SNL P&amp;C Group)</t>
  </si>
  <si>
    <t>GP103336</t>
  </si>
  <si>
    <t>W. R. Berkley</t>
  </si>
  <si>
    <t>Top 20 US P&amp;C groups by 2014Y direct premiums written ($B)</t>
  </si>
  <si>
    <t>Berkshire Hathaway</t>
  </si>
  <si>
    <t>Chubb</t>
  </si>
  <si>
    <t>American Family Mutual (SNL P&amp;C Group)</t>
  </si>
  <si>
    <t>Auto-Owners Insurance Co. (SNL P&amp;C Group)</t>
  </si>
  <si>
    <t>Erie Insurance Group (SNL P&amp;C Group)</t>
  </si>
  <si>
    <t>American Financial Group Inc. (SNL P&amp;C Group)</t>
  </si>
  <si>
    <t>GP11555</t>
  </si>
  <si>
    <t>GP11777</t>
  </si>
  <si>
    <t>GP103619</t>
  </si>
  <si>
    <t>GP103424</t>
  </si>
  <si>
    <t>Auto-Owners</t>
  </si>
  <si>
    <t xml:space="preserve">American Family </t>
  </si>
  <si>
    <t>Erie</t>
  </si>
  <si>
    <t>American Financial</t>
  </si>
  <si>
    <t>2005Y</t>
  </si>
  <si>
    <t>2006Y</t>
  </si>
  <si>
    <t>2007Y</t>
  </si>
  <si>
    <t>2008Y</t>
  </si>
  <si>
    <t>2009Y</t>
  </si>
  <si>
    <t>2010Y</t>
  </si>
  <si>
    <t>2011Y</t>
  </si>
  <si>
    <t>2012Y</t>
  </si>
  <si>
    <t>2013Y</t>
  </si>
  <si>
    <t>2014Y</t>
  </si>
  <si>
    <t>P&amp;C Industry</t>
  </si>
  <si>
    <t>I1</t>
  </si>
  <si>
    <t>Texas Mutual Insurance Co.</t>
  </si>
  <si>
    <t>C1787</t>
  </si>
  <si>
    <t>SAIF Corp.</t>
  </si>
  <si>
    <t>C1641</t>
  </si>
  <si>
    <t>Louisiana Workers' Comp Corp.</t>
  </si>
  <si>
    <t>C1068</t>
  </si>
  <si>
    <t>Workers Compensation Fund</t>
  </si>
  <si>
    <t>C2041</t>
  </si>
  <si>
    <t>MO Employers Mutual Ins Co.</t>
  </si>
  <si>
    <t>C1208</t>
  </si>
  <si>
    <t>Hawaii Employers' Mutl Ins Co.</t>
  </si>
  <si>
    <t>C3102</t>
  </si>
  <si>
    <t>Beacon Mutual Insurance Co.</t>
  </si>
  <si>
    <t>C288</t>
  </si>
  <si>
    <t>Pinnacol Assurance</t>
  </si>
  <si>
    <t>C7499</t>
  </si>
  <si>
    <t>Chesapeake Employers’ Ins Co.</t>
  </si>
  <si>
    <t>C7515</t>
  </si>
  <si>
    <t>New Mexico Mutual Casualty Co. (SNL P&amp;C Group)</t>
  </si>
  <si>
    <t>GP13338</t>
  </si>
  <si>
    <t>PA Professional Liability JUA</t>
  </si>
  <si>
    <t>C7508</t>
  </si>
  <si>
    <t>Texas FAIR Plan Association</t>
  </si>
  <si>
    <t>C5296</t>
  </si>
  <si>
    <t>AIU Insurance Co.</t>
  </si>
  <si>
    <t>C41</t>
  </si>
  <si>
    <t>TX Med Liab Ins Undrwtg Assn.</t>
  </si>
  <si>
    <t>C7527</t>
  </si>
  <si>
    <t>MI Automobile Ins Placement</t>
  </si>
  <si>
    <t>C7560</t>
  </si>
  <si>
    <t>Med Malpractice JUA of RI</t>
  </si>
  <si>
    <t>C7516</t>
  </si>
  <si>
    <t>Montana State Fund</t>
  </si>
  <si>
    <t>C7862</t>
  </si>
  <si>
    <t>State Ins Fund Workers' Comp</t>
  </si>
  <si>
    <t>C7502</t>
  </si>
  <si>
    <t>SCF Arizona</t>
  </si>
  <si>
    <t>C6443</t>
  </si>
  <si>
    <t>Maryland Automobile Ins Fund</t>
  </si>
  <si>
    <t>C7642</t>
  </si>
  <si>
    <t>Ohio FAIR Plan Undrwtg Assn.</t>
  </si>
  <si>
    <t>C7506</t>
  </si>
  <si>
    <t>c2983</t>
  </si>
  <si>
    <t>State Ins Fund Disability</t>
  </si>
  <si>
    <t>C6328</t>
  </si>
  <si>
    <t>MI Basic Property Ins Assn.</t>
  </si>
  <si>
    <t>C7509</t>
  </si>
  <si>
    <t>Texas Windstorm Insurance Assn</t>
  </si>
  <si>
    <t>C7630</t>
  </si>
  <si>
    <t>CompSource Mutual Ins Co.</t>
  </si>
  <si>
    <t>C7644</t>
  </si>
  <si>
    <t>LA Citizens Ppty Ins Corp.</t>
  </si>
  <si>
    <t>C7864</t>
  </si>
  <si>
    <t>State Workers' Insurance Fund</t>
  </si>
  <si>
    <t>C7598</t>
  </si>
  <si>
    <t>Florida Workers' Comp JUA Inc.</t>
  </si>
  <si>
    <t>C7863</t>
  </si>
  <si>
    <t>Idaho State Insurance Fund</t>
  </si>
  <si>
    <t>C7528</t>
  </si>
  <si>
    <t>WI Health Care Liab Ins Plan</t>
  </si>
  <si>
    <t>C7507</t>
  </si>
  <si>
    <t>Citizens Property Ins Corp.</t>
  </si>
  <si>
    <t>C6949</t>
  </si>
  <si>
    <t>CA Earthquake Authority</t>
  </si>
  <si>
    <t>C7500</t>
  </si>
  <si>
    <t>MCIC Vermont</t>
  </si>
  <si>
    <t>NA</t>
  </si>
  <si>
    <t>P&amp;C Industry as Adjusted</t>
  </si>
  <si>
    <t>P&amp;C industry</t>
  </si>
  <si>
    <t>Farmowners</t>
  </si>
  <si>
    <t>Private auto</t>
  </si>
  <si>
    <t>Homeowners</t>
  </si>
  <si>
    <t>Aircraft</t>
  </si>
  <si>
    <t>Financial guaranty</t>
  </si>
  <si>
    <t>Medical professional liability</t>
  </si>
  <si>
    <t>Mortgage guaranty</t>
  </si>
  <si>
    <t>General liability</t>
  </si>
  <si>
    <t>Other commercial</t>
  </si>
  <si>
    <t>Marine lines, combined</t>
  </si>
  <si>
    <t>Fire and allied lines, combined</t>
  </si>
  <si>
    <t>Fidelity and surety</t>
  </si>
  <si>
    <t>Workers' comp</t>
  </si>
  <si>
    <t>Commercial auto</t>
  </si>
  <si>
    <t>Accident and health (P&amp;C only)</t>
  </si>
  <si>
    <t>Personal lines</t>
  </si>
  <si>
    <t>Loss ratio</t>
  </si>
  <si>
    <t>LAE ratio</t>
  </si>
  <si>
    <t>Expense ratio</t>
  </si>
  <si>
    <t>Dividend ratio</t>
  </si>
  <si>
    <t>Combined ratio</t>
  </si>
  <si>
    <t>Pretax income, excluding investments</t>
  </si>
  <si>
    <t>Direct premiums written growth (%)</t>
  </si>
  <si>
    <t>Net premiums written growth (%)</t>
  </si>
  <si>
    <t>Combined ratio (%)</t>
  </si>
  <si>
    <t>DPW ($M)</t>
  </si>
  <si>
    <t>DPW growth (%)</t>
  </si>
  <si>
    <t>Largest writers</t>
  </si>
  <si>
    <t>Liberty Mutual</t>
  </si>
  <si>
    <t>USAA</t>
  </si>
  <si>
    <t>Loss ratio (%)</t>
  </si>
  <si>
    <t>LAE ratio (%)</t>
  </si>
  <si>
    <t>Expense ratio (%)</t>
  </si>
  <si>
    <t>Dividend ratio (%)</t>
  </si>
  <si>
    <t>Pretax income, excluding investments ($B)</t>
  </si>
  <si>
    <t>GP12343</t>
  </si>
  <si>
    <t>GP4011612</t>
  </si>
  <si>
    <t>GP4174043</t>
  </si>
  <si>
    <t>GP4043916</t>
  </si>
  <si>
    <t>GP103402</t>
  </si>
  <si>
    <t>GP102864</t>
  </si>
  <si>
    <t>GP4090153</t>
  </si>
  <si>
    <t>GP4090916</t>
  </si>
  <si>
    <t>GP12242</t>
  </si>
  <si>
    <t>GP4091160</t>
  </si>
  <si>
    <t>GP11489</t>
  </si>
  <si>
    <t>C3032</t>
  </si>
  <si>
    <t>GP103406</t>
  </si>
  <si>
    <t>C900</t>
  </si>
  <si>
    <t>GP103405</t>
  </si>
  <si>
    <t>GP4024505</t>
  </si>
  <si>
    <t>GP103536</t>
  </si>
  <si>
    <t>GP4064418</t>
  </si>
  <si>
    <t>GP103404</t>
  </si>
  <si>
    <t>GP4121642</t>
  </si>
  <si>
    <t>GP103563</t>
  </si>
  <si>
    <t>GP100382</t>
  </si>
  <si>
    <t>Farm Bureau P&amp;C</t>
  </si>
  <si>
    <t>COUNTRY Financial</t>
  </si>
  <si>
    <t>Commercial lines, including financial and mortgage guaranty</t>
  </si>
  <si>
    <t>Commercial lines, excluding financial and mortgage guaranty</t>
  </si>
  <si>
    <t>Commercial multiperil</t>
  </si>
  <si>
    <t>Ocean/inland marine</t>
  </si>
  <si>
    <t>Medical malpractice</t>
  </si>
  <si>
    <t>Nonproportional reinsurance</t>
  </si>
  <si>
    <t>Fidelity/surety</t>
  </si>
  <si>
    <t>Accident and health, P&amp;C filers only</t>
  </si>
  <si>
    <t xml:space="preserve">AIG </t>
  </si>
  <si>
    <t>Zurich</t>
  </si>
  <si>
    <t xml:space="preserve">Travelers </t>
  </si>
  <si>
    <t>Assured Guaranty</t>
  </si>
  <si>
    <t>MBIA</t>
  </si>
  <si>
    <t>Ambac</t>
  </si>
  <si>
    <t>Syncora</t>
  </si>
  <si>
    <t>FGIC</t>
  </si>
  <si>
    <t>PMI Group</t>
  </si>
  <si>
    <t>MGIC Investment</t>
  </si>
  <si>
    <t>Radian Group</t>
  </si>
  <si>
    <t>Genworth Financial</t>
  </si>
  <si>
    <t>Allianz Group</t>
  </si>
  <si>
    <t>FM Global</t>
  </si>
  <si>
    <t>Doctors Co.</t>
  </si>
  <si>
    <t>Medical Liability Mutual</t>
  </si>
  <si>
    <t>ProAssurance</t>
  </si>
  <si>
    <t>NPW ($M)</t>
  </si>
  <si>
    <t>NPW growth (%)</t>
  </si>
  <si>
    <t>Starr International</t>
  </si>
  <si>
    <t>Aliianz Group</t>
  </si>
  <si>
    <t>XL Group</t>
  </si>
  <si>
    <t>AmTrust Financial</t>
  </si>
  <si>
    <t>Ally Financial</t>
  </si>
  <si>
    <t>Assurant</t>
  </si>
  <si>
    <t>Wells Fargo</t>
  </si>
  <si>
    <t>P&amp;C industry, excluding state funds and residual markets</t>
  </si>
  <si>
    <t>2005A</t>
  </si>
  <si>
    <t>2006A</t>
  </si>
  <si>
    <t>2007A</t>
  </si>
  <si>
    <t>2008A</t>
  </si>
  <si>
    <t>2009A</t>
  </si>
  <si>
    <t>2010A</t>
  </si>
  <si>
    <t>2011A</t>
  </si>
  <si>
    <t>2012A</t>
  </si>
  <si>
    <t>2013A</t>
  </si>
  <si>
    <t>2014A</t>
  </si>
  <si>
    <t>2015P</t>
  </si>
  <si>
    <t>2016P</t>
  </si>
  <si>
    <t>2017P</t>
  </si>
  <si>
    <t>2018P</t>
  </si>
  <si>
    <t>2019P</t>
  </si>
  <si>
    <t>Private-passenger auto liability/physical damage</t>
  </si>
  <si>
    <t>Personal lines outlook by major lines of business</t>
  </si>
  <si>
    <t>Personal lines, combined</t>
  </si>
  <si>
    <t>Commercial lines outlook by major lines of business</t>
  </si>
  <si>
    <t xml:space="preserve">General liability </t>
  </si>
  <si>
    <t>Commercial lines, excluding financial/mortgage guaranty</t>
  </si>
  <si>
    <t>Commercial lines, combined</t>
  </si>
  <si>
    <t>Commercial auto liability/physical damage</t>
  </si>
  <si>
    <t>Annual direct premiums written ($B)</t>
  </si>
  <si>
    <t>2014Y personal lines</t>
  </si>
  <si>
    <t>direct premiums written</t>
  </si>
  <si>
    <t>2014Y commercial lines</t>
  </si>
  <si>
    <t>Direct premiums written growth</t>
  </si>
  <si>
    <t>Commercial lines, including bond/mortgage insurance, combined ratio (%)</t>
  </si>
  <si>
    <t>Commercial lines, excluding bond/mortgage insurance, combined ratio (%)</t>
  </si>
  <si>
    <t>P&amp;C industry as adjusted to exclude state funds/residual markets and select other entities</t>
  </si>
  <si>
    <t>Total</t>
  </si>
  <si>
    <t>Key industry income statement items</t>
  </si>
  <si>
    <t>Net underwriting gain/loss</t>
  </si>
  <si>
    <t xml:space="preserve">Net investment income earned </t>
  </si>
  <si>
    <t xml:space="preserve">Net realized capital gains </t>
  </si>
  <si>
    <t xml:space="preserve">Federal and foreign taxes </t>
  </si>
  <si>
    <t xml:space="preserve">Net income </t>
  </si>
  <si>
    <t>Historical results, projections and all related exhibits are provided "as is", without any warranty of any kind. SNL hereby disclaims all other warranties, express or implied, including without limit implied warranties of merchantability and fitness for any particular purpose. Without limiting any of the foregoing, SNL makes no representation or warranty that the exhibits or any results, data or compilation obtained through or by use of these exhibits will be accurate, complete, reliable, timely, secure, suitable for licensee’s purposes or free from error, defect, omissions, delays, interruptions or losses, including inadvertent loss of data or damage to media. Licensee further acknowledges and agrees that in no event will SNL be responsible or liable to Licensee or to any third party for Licensee’s use of or reliance on any results obtained from or provided by the exhibits or SNL, and that Licensee bears the sole responsibility and risk for any such use or reliance (including without limitation any decision(s) Licensee may make or refrain from making in connection therewith).</t>
  </si>
  <si>
    <t>Source: SNL Financial</t>
  </si>
  <si>
    <t>Commercial lines</t>
  </si>
  <si>
    <t>Direct premiums written, major lines ($B)</t>
  </si>
  <si>
    <t xml:space="preserve">Data for SNL’s 2015 U.S. P&amp;C Insurance Market Report is sourced from SNL's statutory insurance data as filed with state insurance regulators by individual entities, relying largely on disclosures made by individual entities on the Insurance Expense Exhibits of annual statements. The historical results referenced in the report as compiled June 25, 2015, reflect certain material adjustments to SNL’s P&amp;C Industry aggregations. Projections are current as of the report's date of publication. SNL reserves the right to update, supplement or amend the historical results and/or projections at any time for any reason.
</t>
  </si>
  <si>
    <t>允䅁䩁䄰䅁䍁䅁䅁䅁䉁䅁䅁䅑䅁䍁䅣睗䝂䕁䅫睒祂䝁䅕䅣療䡁䅉䅤杁䍁䅧免灁䍁䄴䅥獂䡁䅍䅥摂䙁䅁免睁䍁䅣光歁䕁䅷䅊穁䑁䅣䅁桂䅁䅁䅔䅁䍁䅣睗䝂䕁䅫睒祂䝁䅕䅣療䡁䅉䅤杁䍁䅧免灁䍁䄴䅥獂䡁䅍䅥摂䙁䅁免睁䍁䅣光歁䕁䄰䅊ぁ䑁䅉杏歁䕁䄰䅊ぁ䑁䅙䅁楂䅁䅁䅔䅁䍁䅣睗䝂䕁䅫睒祂䝁䅕䅣療䡁䅉䅤杁䍁䅧免灁䍁䄴䅥獂䡁䅍䅥摂䙁䅁免睁䍁䅣光歁䕁䄴䅊穁䑁䅫杏歁䕁䄸䅊穁䑁䅫䅁橂䅁䅁䅑䅁䍁䅣睗䝂䕁䅫睒祂䝁䅕䅣療䡁䅉䅤杁䍁䅧免灁䍁䄴䅥獂䡁䅍䅥摂䙁䅁免硁䍁䅣光歁䕁䅷䅊穁䑁䅣䅁歂䅁䅁䅕䅁䍁䅣睗䝂䕁䅫睒祂䝁䅕䅣療䡁䅉䅤杁䍁䅧免灁䍁䄴䅥獂䡁䅍䅥摂䙁䅁免硁䍁䅣光歁䕁䄰䅊ぁ䑁䅉杏歁䕁䄰䅊硁䑁䅉䅎祁䅁䅁党䅁䕁䅷䅁湁䙁䅳杒䩂䕁䅣杣求䡁䅁睢祂䡁䅑䅉潁䑁䅅克畁䡁䅧䅢穂䡁䅧兘兂䑁䅅免湁䍁䅅䅊佂䍁䅑睍㕁䑁䅯䅊偂䍁䅑睍㕁䅁䅁杚䅁䕁䅁䅁湁䙁䅳杒䩂䕁䅣杣求䡁䅁睢祂䡁䅑䅉潁䑁䅅克畁䡁䅧䅢穂䡁䅧兘兂䑁䅅䅎湁䍁䅅䅊䵂䍁䅑睍㍁䅁䅁睚䅁䕁䅷䅁湁䙁䅳杒䩂䕁䅣杣求䡁䅁睢祂䡁䅑䅉潁䑁䅅克畁䡁䅧䅢穂䡁䅧兘兂䑁䅅䅎湁䍁䅅䅊乂䍁䅑䅎祁䑁䅯䅊乂䍁䅑䅎㉁䅁䅁䅡䅁䕁䅷䅁湁䙁䅳杒䩂䕁䅣杣求䡁䅁睢祂䡁䅑䅉潁䑁䅅克畁䡁䅧䅢穂䡁䅧兘兂䑁䅅䅎湁䍁䅅䅊佂䍁䅑睍㕁䑁䅯䅊偂䍁䅑睍㕁䅁䅁兡䅁䑁䅷䅁湁䙁䅳杒䩂䕁䅣杣求䡁䅁睢祂䡁䅑䅉潁䑁䅅克畁䡁䅧䅢穂䡁䅧兘兂䑁䅉睊桁䍁䅑兑歁䑁䅉䅁䭂䅁䅁䅓䅁䍁䅣睗䝂䕁䅫睒祂䝁䅕䅣療䡁䅉䅤杁䍁䅧免灁䍁䄴䅥獂䡁䅍䅥摂䙁䅁杍湁䍁䅅䅊䍂䍁䅑睎㙁䍁䅑村歁䑁䅉李䅁䕁䅳䅁㡁䅁䅁睊扂䕁䅙兓䡂䡁䅉党睂䝁䄸杣あ䍁䅁䅋硁䍁䅫杌㑂䝁䅷督㑂䙁䄰䅕祁䍁䅣光歁䕁䅍䅊ぁ䅁䅁䅔䅁䑁䅷䅁湁䙁䅳杒䩂䕁䅣杣求䡁䅁睢祂䡁䅑䅉潁䑁䅅克畁䡁䅧䅢穂䡁䅧兘兂䑁䅍睊桁䍁䅑兑歁䑁䅉䅁乂䅁䅁䅓䅁䍁䅣睗䝂䕁䅫睒祂䝁䅕䅣療䡁䅉䅤杁䍁䅧免灁䍁䄴䅥獂䡁䅍䅥摂䙁䅁睍湁䍁䅅䅊䍂䍁䅑睎㙁䍁䅑村歁䑁䅉李䅁䕁䄴䅁㡁䅁䅁睊扂䕁䅙兓䡂䡁䅉党睂䝁䄸杣あ䍁䅁䅋硁䍁䅫杌㑂䝁䅷督㑂䙁䄰䅕穁䍁䅣光歁䕁䅍䅊ぁ䅁䅁睔䅁䕁䅑䅁湁䙁䅳杒䩂䕁䅣杣求䡁䅁睢祂䡁䅑䅉潁䑁䅅克畁䡁䅧䅢穂䡁䅧兘兂䑁䅕䅉䍂䝁䅅杣湁䍁䅅䅊䉂䍁䅑免䅁䙁䅉䅁兂䅁䅁睊扂䕁䅙兓䡂䡁䅉党睂䝁䄸杣あ䍁䅁䅋硁䍁䅫杌㑂䝁䅷督㑂䙁䄰䅕ㅁ䍁䅁村桂䡁䅉睊桁䍁䅑村歁䑁䅙杏歁䕁䅉䅊ぁ䑁䅁䅁呂䅁䅁杔䅁䍁䅣睗䝂䕁䅫睒祂䝁䅕䅣療䡁䅉䅤杁䍁䅧免灁䍁䄴䅥獂䡁䅍䅥摂䙁䅁兎杁䕁䅉兙祂䍁䅣光歁䕁䅍䅊穁䑁䅯䅊䵂䍁䅑睍䅁䙁䅑䅁䭂䅁䅁睊扂䕁䅙兓䡂䡁䅉党睂䝁䄸杣あ䍁䅁䅋硁䍁䅫杌㑂䝁䅷督㑂䙁䄰䅕ㅁ䍁䅁睑灂䡁䅉睙獂䝁䅕睊桁䍁䅑兑歁䑁䅅䅁噂䅁䅁杖䅁䍁䅣睗䝂䕁䅫睒祂䝁䅕䅣療䡁䅉䅤杁䍁䅧免灁䍁䄴䅥獂䡁䅍䅥摂䙁䅁兎杁䕁䅍兡祂䝁䅍䅢求䍁䅣光歁䕁䅉䅊㉁䑁䅯䅊䍂䍁䅑䅎睁䅁䅁杖䅁䙁䅑䅁湁䙁䅳杒䩂䕁䅣杣求䡁䅁睢祂䡁䅑䅉潁䑁䅅克畁䡁䅧䅢穂䡁䅧兘兂䑁䅕䅉䑂䝁䅫杣橂䝁䅷党湁䍁䅅䅊䑂䍁䅑睍㙁䍁䅑䅔歁䑁䅍䅁塂䅁䅁䅐䅁䍁䅣睗䝂䕁䅫睒祂䝁䅕䅣療䡁䅉䅤杁䍁䅧免灁䍁䄴䅥獂䡁䅍䅥摂䙁䅁李湁䍁䅅䅊䉂䍁䅑免䅁䙁䅧䅁䥂䅁䅁睊扂䕁䅙兓䡂䡁䅉党睂䝁䄸杣あ䍁䅁䅋硁䍁䅫杌㑂䝁䅷督㑂䙁䄰䅕㉁䍁䅣光歁䕁䅉䅊㉁䑁䅯䅊䍂䍁䅑䅎睁䅁䅁兗䅁䕁䅙䅁湁䙁䅳杒䩂䕁䅣杣求䡁䅁睢祂䡁䅑䅉潁䑁䅅克畁䡁䅧䅢穂䡁䅧兘兂䑁䅙睊桁䍁䅑睑歁䑁䅍杏歁䕁䄴䅊穁䅁䅁杗䅁䑁䅷䅁湁䙁䅳杒䩂䕁䅣杣求䡁䅁睢祂䡁䅑䅉潁䑁䅅克畁䡁䅧䅢穂䡁䅧兘兂䑁䅣睊桁䍁䅑兑歁䑁䅅䅁扂䅁䅁䅓䅁䍁䅣睗䝂䕁䅫睒祂䝁䅕䅣療䡁䅉䅤杁䍁䅧免灁䍁䄴䅥獂䡁䅍䅥摂䙁䅁睎湁䍁䅅䅊䍂䍁䅑李㙁䍁䅑村歁䑁䅑䅍䅁䙁䅷䅁䥂䅁䅁睊扂䕁䅙兓䡂䡁䅉党睂䝁䄸杣あ䍁䅁䅋硁䍁䅫杌㑂䝁䅷督㑂䙁䄰䅕㍁䍁䅣光歁䕁䅍䅊穁䑁䅯䅊䉂䕁䅙䅊穁䅁䅁兘䅁䑁䄴䅁湁䙁䅳杒䩂䕁䅣杣求䡁䅁睢祂䡁䅑䅉潁䑁䅅克畁䡁䅧䅢穂䡁䅧兘兂䑁䅫睊桁䍁䅑䅔歁䑁䅍睎䅁䙁䄴䅁䭂䅁䅁睊扂䕁䅙兓䡂䡁䅉党睂䝁䄸杣あ䍁䅁䅋硁䍁䅫杌㑂䝁䅷督㑂䙁䄰䅕㕁䍁䅣光歁䕁䄰䅊ぁ䑁䅉杏歁䕁䄰䅊ぁ䑁䅙䅁時䅁䅁杓䅁䍁䅣睗䝂䕁䅫睒祂䝁䅕䅣療䡁䅉䅤杁䍁䅧免灁䍁䄴䅥獂䡁䅍䅥摂䙁䅁兏湁䍁䅅䅊佂䍁䅑睍㕁䑁䅯䅊偂䍁䅑睍㕁䅁䅁䅙䅁䕁䅁䅁湁䙁䅳杒䩂䕁䅣杣求䡁䅁睢祂䡁䅑杌㑂䝁䅷督㑂䙁䄰䅕祁䑁䅍䅉啂䝁䄸䅣湁䍁䅅䅊䵂䍁䅑睍㍁䅁䅁杧䅁䕁䅷䅁湁䙁䅳杒䩂䕁䅣杣求䡁䅁睢祂䡁䅑杌㑂䝁䅷督㑂䙁䄰䅕祁䑁䅍䅉啂䝁䄸䅣湁䍁䅅䅊乂䍁䅑䅎祁䑁䅯䅊乂䍁䅑䅎㉁䅁䅁睧䅁䕁䅷䅁湁䙁䅳杒䩂䕁䅣杣求䡁䅁睢祂䡁䅑杌㑂䝁䅷督㑂䙁䄰䅕祁䑁䅍䅉啂䝁䄸䅣湁䍁䅅䅊佂䍁䅑睍㕁䑁䅯䅊偂䍁䅑睍㕁䅁䅁䅨䅁䕁䅁䅁湁䙁䅳兓畂䡁䅍兒㑂䝁䅧兡楂䝁䅫䅤穂䍁䄴䅥獂䡁䅍䅥摂䙁䅁兎杁䕁䅉兙祂䍁䅣光歁䕁䅅䅊硁䅁䅁杪䅁䕁䅷䅁湁䙁䅳兓畂䡁䅍兒㑂䝁䅧兡楂䝁䅫䅤穂䍁䄴䅥獂䡁䅍䅥摂䙁䅁兎杁䕁䅉兙祂䍁䅣光歁䕁䅉䅊㉁䑁䅯䅊䍂䍁䅑䅎睁䅁䅁睪䅁䕁䅯䅁湁䙁䅳兓畂䡁䅍兒㑂䝁䅧兡楂䝁䅫䅤穂䍁䄴䅥獂䡁䅍䅥摂䙁䅁兎杁䕁䅉兙祂䍁䅣光歁䕁䅍䅊穁䑁䅯䅊䵂䍁䅑睍䅁䩁䅁䅁䝂䅁䅁睊扂䕁䅫杢穂䕁䅕䅥潂䝁䅫杙灂䡁䅑督畁䡁䅧䅢穂䡁䅧兘兂䑁䅕䅉䑂䝁䅫杣橂䝁䅷党湁䍁䅅䅊䉂䍁䅑免䅁䩁䅅䅁卂䅁䅁睊扂䕁䅫杢穂䕁䅕䅥潂䝁䅫杙灂䡁䅑督畁䡁䅧䅢穂䡁䅧兘兂䑁䅕䅉䑂䝁䅫杣橂䝁䅷党湁䍁䅅䅊䍂䍁䅑李㙁䍁䅑村歁䑁䅑䅍䅁䩁䅉䅁兂䅁䅁睊扂䕁䅫杢穂䕁䅕䅥潂䝁䅫杙灂䡁䅑督畁䡁䅧䅢穂䡁䅧兘兂䑁䅕䅉䑂䝁䅫杣橂䝁䅷党湁䍁䅅䅊䑂䍁䅑睍㙁䍁䅑䅔歁䑁䅍䅁呃䅁䅁䅄䅁䑁䅉䅍睁䑁䅕兗䅁䅁䅣䅁䵁䅁䅁杍睁䑁䅅睍婂䅁䅁睑䅁䅁䅷䅁祁䑁䅁免ぁ䙁䅫䅁佁䅁䅁权䅁䑁䅷材硁䑁䅁䅁摁䅁䅁䅄䅁䑁䅷材硁䑁䅁䅍䅁䍁䅫䅁䵁䅁䅁䅐⭁䑁䅅睍ぁ䅁䅁李䅁䅁䅷䅁㡁䑁䄴免ぁ䑁䅁䅁兂䅁䅁䅄䅁䑁䅷材硁䑁䅕䅍䅁䕁䅣䅁䭁䅁䅁䅐⭁䑁䅅睎䅁䍁䅍䅁䵁䅁䅁䅐⭁䑁䅅䅏ㅁ䅁䅁睋䅁䅁䅷䅁㡁䑁䄴免㑁䑁䅙䅁瑁䅁䅁䅄䅁䑁䅷材硁䑁䅧䅏䅁䉁䄸䅁䵁䅁䅁䅐⭁䑁䅅䅏㕁䅁䅁睌䅁䅁䅷䅁㡁䑁䄴免㕁䑁䅁䅁硁䅁䅁䅄䅁䑁䅷材硁䑁䅫䅎䅁䉁䅁䅁䵁䅁䅁䅐⭁䑁䅉免㍁䅁䅁䅏䅁䅁䅷䅁㡁䑁䄴杍硁䑁䅧䅁㙁䅁䅁权䅁䑁䅷材祁䑁䅕䅁桁䅁䅁䅃䅁䑁䅷材ぁ䅁䅁杅䅁䅁䅧䅁㡁䑁䄴兎䅁䉁䅑䅁䥁䅁䅁䅐⭁䑁䅙䅁䕂䅁䅁䅃䅁䑁䅷材㍁䅁䅁兊䅁䅁䅯䅁㡁䑁䄴睎㑁䅁䅁睊䅁䍁䅉䅁䉂䙁䅉杏杁䕁䅅睙橂䍁䅁杊杁䕁䅧党桂䝁䅷䅤潂䅁䅁睎䅁䉁䅯䅁䉂䙁䅉杏杁䕁䅅兡祂䝁䅍杣桂䝁䅙䅤䅁䍁䅉䅁流䅁䅁兑卂䑁䅯䅉䑂䝁䄰杙畂䝁䅑䅉佂䙁䅁䅉卂䝁䅕兡畂䡁䅍䅁䥂䅁䅁杋䅁䕁䅅杕㙁䍁䅁睑療䝁䄰兢湁䝁䅷䅉乂䡁䅕䅢あ䝁䅫䅉兂䡁䅉䅢䅁䕁䅕䅁歁䅁䅁兑卂䑁䅯䅉䝂䝁䅅杣瑂䝁䄸睤畂䝁䅕杣穂䍁䅁兔兂䅁䅁睅䅁䍁䅷䅁䉂䙁䅉杏杁䕁䅙兡歂䝁䅕䅢灂䡁䅑入杁䍁䅙䅉呂䡁䅕杣求䡁䅑入䅁䍁䅯䅁畁䅁䅁兑卂䑁䅯䅉䝂䝁䅫杢桂䝁䄴睙灂䝁䅅䅢杁䕁䅣兤桂䡁䅉兙畂䡁䅑入䅁䉁䄴䅁歁䅁䅁兑卂䑁䅯䅉䥂䝁䄸兢求䝁䄸睤畂䝁䅕杣穂䍁䅁兔兂䅁䅁兆䅁䍁䅑䅁䉂䙁䅉杏杁䕁䄰党歂䍁䅁䅕祂䝁䄸杚杁䕁䅷兡桂䝁䅉䅁潁䅁䅁䅊䅁䕁䅅杕㙁䍁䅁兔祂䡁䅑睚杁䕁䅣兤桂䡁䅉兙畂䡁䅑入䅁䍁䅙䅁潁䅁䅁兑卂䑁䅯䅉啂䝁䄸䅤桂䝁䅷䅉䉂䝁䅷䅢杁䕁䅷兡畂䝁䅕督䅁䙁䅅䅁歁䅁䅁兑卂䑁䅯䅉塂䝁䄸杣牂䝁䅕杣穂䍁䅣䅉䑂䝁䄸兢睂䅁䅁䅊䅁䕁䅧䅁䕂䕁䅉睖㙁䍁䅁䅕祂䝁䅕兢灂䡁䅕兢穂䍁䅁睖祂䝁䅫䅤あ䝁䅕杢杁䕁䅅兢療䡁䅕杢あ䍁䅁䅋歁䑁䅁䅍睁䍁䅫䅁偁䅁䅁材䅁䕁䅑兡祂䝁䅕睙あ䍁䅁䅕祂䝁䅕兢灂䡁䅕兢穂䍁䅁睖祂䝁䅫䅤あ䝁䅕杢杁䍁䅧䅊睁䑁䅁䅍灁䅁䅁杂䅁䉁䅯䅁䙂䝁䄴䅤灂䡁䅑入杁䕁䄴兙瑂䝁䅕䅉䅁䅁䅑䅁䥁䅁䅁兔卂䙁䅫䅁䅁䅁䅁䅋䅁䕁䄰兙煂䝁䄸杣㙁䍁䅁睑療䝁䄰兢湁䝁䅷䅉瑁䍁䅁䅒兂䙁䅣䅁㕁䅁䅁䅌䅁䕁䄰兙煂䝁䄸杣㙁䍁䅁䅕求䡁䅉督療䝁䄴兙獂䍁䅁䅋䩂䕁䅕兒灁䅁䅁睏䅁䍁䅷䅁乂䝁䅫杢療䡁䅉杏杁䕁䅍睢瑂䝁䄰睊獂䍁䅁兑ㅂ䡁䅑睢杁䙁䅍䅤䅁䍁䅷䅁㉁䅁䅁兔灂䝁䄴睢祂䑁䅯䅉䝂䝁䅫杣求䍁䅁杊杁䕁䅅䅢獂䝁䅫党歂䍁䅁睑瑂䝁䅉杢歂䅁䅁杌䅁䑁䅑䅁乂䝁䅫杢療䡁䅉杏杁䕁䄰兙祂䝁䅫杢求䍁䅁䅔灂䝁䄴党穂䍁䅁睑瑂䝁䅉杢歂䅁䅁䅍䅁䍁䅑䅁乂䝁䅫杢療䡁䅉杏杁䕁䄸䅤潂䍁䅁睑療䝁䄰兢湁䝁䅷䅁祁䅁䅁䅏䅁䕁䄰兡畂䝁䄸杣㙁䍁䅁睔あ䝁䅧䅌杁䙁䅁杣療䝁䅑䅉䵂䝁䅫兙楂䍁䅁睑瑂䝁䅉杢歂䅁䅁䅉䅁䑁䅧䅁乂䝁䅫杢療䡁䅉杏杁䙁䅁杣灂䡁䅙兙あ䝁䅕䅉䉂䡁䅕䅤療䍁䅁䅋呂䡁䅑兙あ䝁䅕克䅁䉁䅅䅁䥂䅁䅁杔䍂䙁䅣杏杁䙁䅁杣求䝁䄰兡ㅂ䝁䄰督杁䙁䅣杣灂䡁䅑䅤求䝁䄴䅉䉂䝁䄰睢ㅂ䝁䄴䅤杁䍁䅧䅊睁䑁䅁䅍灁䅁䅁杒䅁䑁䅁䅁佂䝁䅕䅤杁䙁䅑睢あ䝁䅅䅢杁䕁䅅督穂䝁䅕䅤穂䍁䅁䅋歁䑁䅁䅍睁䍁䅫䅁䍁䅁䅁䅎䅁䙁䅍杔䵂䍁䅁睕あ䝁䅅䅤ㅂ䡁䅑睢祂䡁䅫䅉䙂䝁䄴䅤灂䡁䅑入杁䕁䅳党㕂䍁䅁䅁䑁䅁䅁杅䅁䙁䅍杔䵂䙁䅑兙楂䝁䅷党䅁䅁䅳䅁䵂䅁䅁睕あ䝁䅅䅤求䍁䅁杒ㅂ䝁䄴䅚杁䝁䄸杣杁䙁䅉党穂䝁䅫䅚ㅂ䝁䅅䅢杁䕁䄰兙祂䝁䅳党あ䑁䄸䅉婂䝁䅕督癁䕁䄴睢䅁䅁䅕䅁睁䅁䅁睗䙂䡁䅧䅡灂䝁䅉兡あ䡁䅍杌㑂䝁䅷督㑂䙁䄰兒㑂䑁䅍光歁䕁䅅䅊硁䅁䅁䅃䅁䑁䅁䅁扂䕁䅕䅥潂䝁䅫杙灂䡁䅑督畁䡁䅧䅢穂䡁䅧兘䙂䡁䅧睍桁䍁䅑村歁䑁䅙䅁䩁䅁䅁䅐䅁䙁䅳兒㑂䝁䅧兡楂䝁䅫䅤穂䍁䄴䅥獂䡁䅍䅥摂䕁䅕䅥穁䍁䅅䅊䍂䍁䅑李㙁䍁䅑村歁䑁䅑䅍䅁䅁䅷䅁睁䅁䅁睗䙂䡁䅧䅡灂䝁䅉兡あ䡁䅍杌㑂䝁䅷督㑂䙁䄰兒㑂䑁䅍光歁䕁䅍䅊穁䅁䅁权䅁䑁䅯䅁扂䕁䅕䅥潂䝁䅫杙灂䡁䅑督畁䡁䅧䅢穂䡁䅧兘䙂䡁䅧睍桁䍁䅑睑歁䑁䅍杏歁䕁䅷䅊穁䅁䅁兄䅁䑁䅁䅁扂䕁䅕䅥潂䝁䅫杙灂䡁䅑督畁䡁䅧䅢穂䡁䅧兘䙂䡁䅧䅎桁䍁䅑兑歁䑁䅅䅁坁䅁䅁䅐䅁䙁䅳兒㑂䝁䅧兡楂䝁䅫䅤穂䍁䄴䅥獂䡁䅍䅥摂䕁䅕䅥ぁ䍁䅅䅊䍂䍁䅑李㙁䍁䅑村歁䑁䅍兏䅁䉁䅣䅁㡁䅁䅁睗䙂䡁䅧䅡灂䝁䅉兡あ䡁䅍杌㑂䝁䅷督㑂䙁䄰兒㑂䑁䅑光歁䕁䅉䅊㉁䑁䅯䅊䍂䍁䅑䅎睁䅁䅁䅈䅁䑁䅯䅁扂䕁䅕䅥潂䝁䅫杙灂䡁䅑督畁䡁䅧䅢穂䡁䅧兘䙂䡁䅧䅎桁䍁䅑睑歁䑁䅍杏歁䕁䅷䅊穁䅁䅁䅇䅁䑁䅁䅁扂䕁䅕䅥潂䝁䅫杙灂䡁䅑督畁䡁䅧䅢穂䡁䅧兘䙂䡁䅧䅎桁䍁䅑兓歁䑁䅅䅁婁䅁䅁䅍䅁䙁䅳兒㑂䝁䅧兡楂䝁䅫䅤穂䍁䄴䅥獂䡁䅍䅥摂䕁䅕䅥ぁ䍁䅅䅊䭂䍁䅑李䅁䉁䅯䅁㙁䅁䅁睗䙂䡁䅧䅡灂䝁䅉兡あ䡁䅍杌㑂䝁䅷督㑂䙁䄰兒㑂䑁䅑光歁䕁䅳䅊穁䑁䅯䅊乂䍁䅑睍䅁䉁䅳䅁睁䅁䅁睗䙂䡁䅧䅡灂䝁䅉兡あ䡁䅍杌㑂䝁䅷督㑂䙁䄰兒㑂䑁䅕光歁䕁䅅䅊硁䅁䅁睍䅁䑁䅷䅁扂䕁䅕䅥潂䝁䅫杙灂䡁䅑督畁䡁䅧䅢穂䡁䅧兘䙂䡁䅧兎桁䍁䅑村歁䑁䅙杏歁䕁䅉䅊ぁ䑁䅁䅁ぁ䅁䅁杏䅁䙁䅳兒㑂䝁䅧兡楂䝁䅫䅤穂䍁䄴䅥獂䡁䅍䅥摂䕁䅕䅥ㅁ䍁䅅䅊䑂䍁䅑睍㙁䍁䅑兔歁䑁䅍䅁ㅁ䅁䅁杏䅁䙁䅳兒㑂䝁䅧兡楂䝁䅫䅤穂䍁䄴䅥獂䡁䅍䅥摂䕁䅕䅥ㅁ䍁䅅䅊䑂䍁䅑睍㙁䍁䅑杔歁䑁䅍䅁䩂䅁䅁䅍䅁䙁䅳兒㑂䝁䅧兡楂䝁䅫䅤穂䍁䄴䅥獂䡁䅍䅥摂䕁䅕䅥㉁䍁䅅䅊䉂䍁䅑免䅁䑁䅷䅁祁䅁䅁睗䙂䡁䅧䅡灂䝁䅉兡あ䡁䅍杌㑂䝁䅷督㑂䙁䄰兒㑂䑁䅙光歁䕁䅅兑歁䑁䅙䅁䅂䅁䅁材䅁䙁䅳兒㑂䝁䅧兡楂䝁䅫䅤穂䍁䄴䅥獂䡁䅍䅥摂䕁䅕䅥㉁䍁䅅䅊䉂䕁䅉䅊穁䑁䅯䅊䉂䕁䅑䅊穁䅁䅁兑䅁䑁䅷䅁扂䕁䅕䅥潂䝁䅫杙灂䡁䅑督畁䡁䅧䅢穂䡁䅧兘䙂䡁䅧李桁䍁䅑村歁䑁䅙杏歁䕁䅉䅊ぁ䑁䅁䅁㥁䅁䅁䅐䅁䙁䅳兒㑂䝁䅧兡楂䝁䅫䅤穂䍁䄴䅥獂䡁䅍䅥摂䕁䅕䅥㉁䍁䅅䅊䑂䍁䅑睍㙁䍁䅑兑䝂䍁䅑睍䅁䕁䅉䅁㙁䅁䅁睗䙂䡁䅧䅡灂䝁䅉兡あ䡁䅍杌㑂䝁䅷督㑂䙁䄰兒㑂䑁䅙光歁䕁䅍䅊穁䑁䅯䅊䵂䍁䅑睍䅁䑁䄴䅁睁䅁䅁睗䙂䡁䅧䅡灂䝁䅉兡あ䡁䅍杌㑂䝁䅷督㑂䙁䄰兒㑂䑁䅙光歁䙁䅯䅊硁䅁䅁睐䅁䑁䅑䅁扂䕁䅙兓䡂䡁䅉党睂䝁䄸杣あ䍁䄴䅥獂䡁䅍䅥摂䙁䅁免ㅁ䍁䅅䅊䵂䍁䅑睍㍁䅁䅁条䅁䕁䅁䅁扂䕁䅙兓䡂䡁䅉党睂䝁䄸杣あ䍁䄴䅥獂䡁䅍䅥摂䙁䅁免ㅁ䍁䅅䅊乂䍁䅑䅎祁䑁䅯䅊乂䍁䅑䅎㉁䅁䅁睡䅁䕁䅁䅁扂䕁䅙兓䡂䡁䅉党睂䝁䄸杣あ䍁䄴䅥獂䡁䅍䅥摂䙁䅁免ㅁ䍁䅅䅊佂䍁䅑睍㕁䑁䅯䅊偂䍁䅑睍㕁䅁䅁䅢䅁䑁䅑䅁扂䕁䅙兓䡂䡁䅉党睂䝁䄸杣あ䍁䄴䅥獂䡁䅍䅥摂䙁䅁免㉁䍁䅅䅊䵂䍁䅑睍㍁䅁䅁兢䅁䕁䅁䅁扂䕁䅙兓䡂䡁䅉党睂䝁䄸杣あ䍁䄴䅥獂䡁䅍䅥摂䙁䅁免㉁䍁䅅䅊乂䍁䅑䅎祁䑁䅯䅊乂䍁䅑䅎㉁䅁䅁杢䅁䕁䅁䅁扂䕁䅙兓䡂䡁䅉党睂䝁䄸杣あ䍁䄴䅥獂䡁䅍䅥摂䙁䅁免㉁䍁䅅䅊佂䍁䅑睍㕁䑁䅯䅊偂䍁䅑睍㕁䅁䅁睢䅁䑁䅑䅁扂䕁䅙兓䡂䡁䅉党睂䝁䄸杣あ䍁䄴䅥獂䡁䅍䅥摂䙁䅁免㍁䍁䅅䅊䵂䍁䅑睍㍁䅁䅁䅣䅁䕁䅁䅁扂䕁䅙兓䡂䡁䅉党睂䝁䄸杣あ䍁䄴䅥獂䡁䅍䅥摂䙁䅁免㍁䍁䅅䅊乂䍁䅑䅎祁䑁䅯䅊乂䍁䅑䅎㉁䅁䅁兣䅁䕁䅁䅁扂䕁䅙兓䡂䡁䅉党睂䝁䄸杣あ䍁䄴䅥獂䡁䅍䅥摂䙁䅁免㍁䍁䅅䅊佂䍁䅑睍㕁䑁䅯䅊偂䍁䅑睍㕁䅁䅁杣䅁䑁䅑䅁扂䕁䅙兓䡂䡁䅉党睂䝁䄸杣あ䍁䄴䅥獂䡁䅍䅥摂䙁䅁免㑁䍁䅅䅊䵂䍁䅑睍㍁䅁䅁督䅁䕁䅁䅁扂䕁䅙兓䡂䡁䅉党睂䝁䄸杣あ䍁䄴䅥獂䡁䅍䅥摂䙁䅁免㑁䍁䅅䅊乂䍁䅑䅎祁䑁䅯䅊乂䍁䅑䅎㉁䅁䅁䅤䅁䕁䅁䅁扂䕁䅙兓䡂䡁䅉党睂䝁䄸杣あ䍁䄴䅥獂䡁䅍䅥摂䙁䅁免㑁䍁䅅䅊佂䍁䅑睍㕁䑁䅯䅊偂䍁䅑睍㕁䅁䅁兤䅁䑁䅑䅁扂䕁䅙兓䡂䡁䅉党睂䝁䄸杣あ䍁䄴䅥獂䡁䅍䅥摂䙁䅁免㕁䍁䅅䅊䵂䍁䅑睍㍁䅁䅁杤䅁䕁䅁䅁扂䕁䅙兓䡂䡁䅉党睂䝁䄸杣あ䍁䄴䅥獂䡁䅍䅥摂䙁䅁免㕁䍁䅅䅊乂䍁䅑䅎祁䑁䅯䅊乂䍁䅑䅎㉁䅁䅁睤䅁䕁䅁䅁扂䕁䅙兓䡂䡁䅉党睂䝁䄸杣あ䍁䄴䅥獂䡁䅍䅥摂䙁䅁免㕁䍁䅅䅊佂䍁䅑睍㕁䑁䅯䅊偂䍁䅑睍㕁䅁䅁䅥䅁䑁䅑䅁扂䕁䅙兓䡂䡁䅉党睂䝁䄸杣あ䍁䄴䅥獂䡁䅍䅥摂䙁䅁杍睁䍁䅅䅊䵂䍁䅑睍㍁䅁䅁入䅁䕁䅁䅁扂䕁䅙兓䡂䡁䅉党睂䝁䄸杣あ䍁䄴䅥獂䡁䅍䅥摂䙁䅁杍睁䍁䅅䅊乂䍁䅑䅎祁䑁䅯䅊乂䍁䅑䅎㉁䅁䅁来䅁䕁䅁䅁扂䕁䅙兓䡂䡁䅉党睂䝁䄸杣あ䍁䄴䅥獂䡁䅍䅥摂䙁䅁杍睁䍁䅅䅊佂䍁䅑睍㕁䑁䅯䅊偂䍁䅑睍㕁䅁䅁睥䅁䑁䅑䅁扂䕁䅙兓䡂䡁䅉党睂䝁䄸杣あ䍁䄴䅥獂䡁䅍䅥摂䙁䅁杍硁䍁䅅䅊䵂䍁䅑睍㍁䅁䅁䅦䅁䕁䅁䅁扂䕁䅙兓䡂䡁䅉党睂䝁䄸杣あ䍁䄴䅥獂䡁䅍䅥摂䙁䅁杍硁䍁䅅䅊乂䍁䅑䅎祁䑁䅯䅊乂䍁䅑䅎㉁䅁䅁兦䅁䕁䅁䅁扂䕁䅙兓䡂䡁䅉党睂䝁䄸杣あ䍁䄴䅥獂䡁䅍䅥摂䙁䅁杍硁䍁䅅䅊佂䍁䅑睍㕁䑁䅯䅊偂䍁䅑睍㕁䅁䅁杦䅁䑁䅑䅁扂䕁䅙兓䡂䡁䅉党睂䝁䄸杣あ䍁䄴䅥獂䡁䅍䅥摂䙁䅁杍祁䍁䅅䅊䵂䍁䅑睍㉁䅁䅁睦䅁䕁䅑䅁扂䕁䅙兓䡂䡁䅉党睂䝁䄸杣あ䍁䄴䅥獂䡁䅍䅥摂䙁䅁杍祁䍁䅅䅊乂䍁䅑䅎硁䑁䅯䅊乂䍁䅑免祁䑁䅑免䅁䥁䅁䅁䅂䅁䅁睗䝂䕁䅫睒祂䝁䅕䅣療䡁䅉䅤畁䡁䅧䅢穂䡁䅧兘兂䑁䅉杍桁䍁䅑杔歁䑁䅍䅏㙁䍁䅑睔歁䑁䅍䅏䅁䥁䅅䅁ぁ䅁䅁睗䝂䕁䅫睒祂䝁䅕䅣療䡁䅉䅤畁䡁䅧䅢穂䡁䅧兘兂䑁䅉䅎桁䍁䅑䅔歁䑁䅍睎䅁䥁䅕䅁䅂䅁䅁睗䝂䕁䅫睒祂䝁䅕䅣療䡁䅉䅤畁䡁䅧䅢穂䡁䅧兘兂䑁䅉䅎桁䍁䅑兔歁䑁䅑杍㙁䍁䅑兔歁䑁䅑李䅁䥁䅙䅁䅂䅁䅁睗䝂䕁䅫睒祂䝁䅕䅣療䡁䅉䅤畁䡁䅧䅢穂䡁䅧兘兂䑁䅉䅎桁䍁䅑杔歁䑁䅍兏㙁䍁䅑睔歁䑁䅍兏䅁䥁䅣䅁ぁ䅁䅁睗䝂䕁䅫睒祂䝁䅕䅣療䡁䅉䅤畁䡁䅧䅢穂䡁䅧兘兂䑁䅉兎桁䍁䅑䅔歁䑁䅍睎䅁䥁䅧䅁䅂䅁䅁睗䝂䕁䅫睒祂䝁䅕䅣療䡁䅉䅤畁䡁䅧䅢穂䡁䅧兘兂䑁䅉兎桁䍁䅑兔歁䑁䅑杍㙁䍁䅑兔歁䑁䅑李䅁䥁䅫䅁䅂䅁䅁睗䝂䕁䅫睒祂䝁䅕䅣療䡁䅉䅤畁䡁䅧䅢穂䡁䅧兘兂䑁䅉兎桁䍁䅑杔歁䑁䅍兏㙁䍁䅑睔歁䑁䅍兏䅁䥁䅯䅁ぁ䅁䅁睗䩂䝁䄴督䙂䡁䅧䅡灂䝁䅉兡あ䡁䅍杌㑂䝁䅷督㑂䙁䄰䅕祁䍁䅅䅊䉂䍁䅑杍䅁䩁䅯䅁䅂䅁䅁睗䩂䝁䄴督䙂䡁䅧䅡灂䝁䅉兡あ䡁䅍杌㑂䝁䅷督㑂䙁䄰䅕祁䍁䅅䅊䍂䍁䅑睎㙁䍁䅑村歁䑁䅉李䅁䩁䅳䅁ぁ䅁䅁睗䩂䝁䄴督䙂䡁䅧䅡灂䝁䅉兡あ䡁䅍杌㑂䝁䅷督㑂䙁䄰䅕祁䍁䅅䅊䑂䍁䅑䅎䅁䩁䅷䅁ぁ䅁䅁睗䩂䝁䄴督䙂䡁䅧䅡灂䝁䅉兡あ䡁䅍杌㑂䝁䅷督㑂䙁䄰䅕穁䍁䅅䅊䉂䍁䅑杍䅁䥁䅳䅁䅂䅁䅁睗䩂䝁䄴督䙂䡁䅧䅡灂䝁䅉兡あ䡁䅍杌㑂䝁䅷督㑂䙁䄰䅕穁䍁䅅䅊䍂䍁䅑睎㙁䍁䅑村歁䑁䅉李䅁䥁䅷䅁ぁ䅁䅁睗䩂䝁䄴督䙂䡁䅧䅡灂䝁䅉兡あ䡁䅍杌㑂䝁䅷督㑂䙁䄰䅕穁䍁䅅䅊䑂䍁䅑䅎䅁䥁䄰䅁ぁ䅁䅁睗䩂䝁䄴督䙂䡁䅧䅡灂䝁䅉兡あ䡁䅍杌㑂䝁䅷督㑂䙁䄰䅕㉁䍁䅅䅊䉂䍁䅑免䅁䩁䅑䅁䅂䅁䅁睗䩂䝁䄴督䙂䡁䅧䅡灂䝁䅉兡あ䡁䅍杌㑂䝁䅷督㑂䙁䄰䅕㉁䍁䅅䅊䍂䍁䅑李㙁䍁䅑村歁䑁䅑䅍䅁䩁䅕䅁⭁䅁䅁睗䩂䝁䄴督䙂䡁䅧䅡灂䝁䅉兡あ䡁䅍杌㑂䝁䅷督㑂䙁䄰䅕㉁䍁䅅䅊䑂䍁䅑睍㙁䍁䅑杔歁䑁䅍䅁坃䅁䅁䅎䅁䙁䅳兓畂䡁䅍兒㑂䝁䅧兡楂䝁䅫䅤穂䍁䄴䅥獂䡁䅍䅥摂䙁䅁睎桁䍁䅑兑歁䑁䅅䅁塃䅁䅁䅑䅁䙁䅳兓畂䡁䅍兒㑂䝁䅧兡楂䝁䅫䅤穂䍁䄴䅥獂䡁䅍䅥摂䙁䅁睎桁䍁䅑村歁䑁䅙杏歁䕁䅉䅊ぁ䑁䅁䅁奃䅁䅁䅑䅁䙁䅳兓畂䡁䅍兒㑂䝁䅧兡楂䝁䅫䅤穂䍁䄴䅥獂䡁䅍䅥摂䙁䅁睎桁䍁䅑睑歁䑁䅍杏歁䕁䅅杒歁䑁䅍䅁婃䅁䅁睊䅁䅁杷允䅁䅁䅕䅁䑁䅁䅍䅁䙁䅁䅁䅁䅁䠸䅆兂䅁䅁䅁䑑㡘䅑䅯䅂䍁䅧䅯䅅䅁䅁䅅䅁䉁䅁䅁权剁䅁䅁䍄䉁䅁䅁兂䅁䅁䅍睁䅁䅁䅕䅁䅁䅁睄啣䙁䅁䅁䅁䅂晎䅸权䅁䅁䅁兂䅁䅁䅁䕁潂䅑䅅䅁䉁䅁䅁权偁䅁䅁䍄䉁䅁䅁兂䅁䅁䅍睁䅁䅁䅕䅁䅁䅁睄啣䙁䅁䅁䅁兂⽗䅸权䉁䅁䅁权䉁䅁䅁允䅁䅁䅅䅁䭁䅁䅍䅁䵁䅉䅅䅁䙁䅁䅁睁䑁䅁䅁兂䅁䅁䅁偁硂䅑䅕䅁䅁偁灂䔯䭁䅁䅅䅁䭁䅁䅅䅁䉁䅁䅁允䅁䅁䅯䅂䅁䅁杷允䅁䅁䅕䅁䑁䅁䅍䅁䙁䅁䅁䅁䅁䠸䅆兂䅁䅁䅁䑯㡌䅑䅯䅂䍁䅧䅯䅕䅁䅁䅅䅁䉁䅁䅁权剂䅁䅁䍄䉁䅁䅁兂䅁䅁䅍睁䅁䅁䅕䅁䅁䅁睄啣䙁䅁䅁䅁䅄睃䉴权䅁䅁䅁权䉁䅁䅁允䅁䅁䅅䅁䭁䅁䅙䅁䵁䅉䅅䅁䙁䅁䅁睁䑁䅁䅁兂䅁䅁䅁偁硂䅑䅕䅁䅁䕁ㅁ䔯䭁䅁䅣䅁䭁䅁䅅䅁䉁䅁䅁允䅁䅁䅯睄䅁䅁杷允䅁䅁䅕䅁䑁䅁䅍䅁䙁䅁䅁䅁䅁䠸䅆兂䅁䅁䅁䑑㡘䅑䅯䅁䅁䅁䅕䅁䅁䅁䅄ず䉁䅁䅁允䅁䅁䅯睄䅁䅁杷允䅁䅁䅕䅁䑁䅁䅍䅁䙁䅁䅁䅁䅁䠸䅆兂䅁䅁䅁䑑㡘䅑䅯䅂䍁䅧䅯杅䅁䅁䅅䅁䉁䅁䅁权呁䅁䅁䍄䉁䅁䅁兂䅁䅁䅍睁䅁䅁䅕䅁䅁䅁睄啣䙁䅁䅁䅁䅂晎䅸权䅁䅁䅁兂䅁䅁䅁䅁歁䅑䅅䅁䉁䅁䅁权偁䅁䅁䍄䉁䅁䅁兂䅁䅁䅍睁䅁䅁䅕䅁䅁䅁睄啣䙁䅁䅁䅁䅂晎䅸权䕁䅁䅋权啁䅁䅁允䅁䅁䅅䅁䭁䉁䅕䅁䵁䅉䅅䅁䙁䅁䅁睁䑁䅁䅁兂䅁䅁䅁偁硂䅑䅕䅁䅁䕁ㅁ䔯䭁䅁䅁䅁䙁䅁䅁䅁䅁䉁䅂允䅁䅁䅅䅁䭁䅁䄸䅁䵁䅉䅅䅁䙁䅁䅁睁䑁䅁䅁兂䅁䅁䅁偁硂䅑䅕䅁䅁䕁ㅁ䔯䭁䅁䅁䅁䙁䅁䅁䅁䅁䉁䅒允䅁䅁䅅䅁䭁䅁䄸䅁䵁䅉䅅䅁䙁䅁䅁睁䑁䅁䅁兂䅁䅁䅁偁硂䅑䅕䅁䅁䕁ㅁ䔯䭁䅁䅑潁䭁䉁䄰䅁䉁䅁䅁允䅁䅁䅯杈䅁䅁杷允䅁䅁䅕䅁䑁䅁䅍䅁䙁䅁䅁䅁䅁䠸䅆兂䅁䅁䅁䑑㡘䅑䅯䅂䍁䅧䅯睈䅁䅁䅅䅁䉁䅁䅁权杁䅁䅁䍄䉁䅁䅁兂䅁䅁䅍睁䅁䅁䅕䅁䅁䅁睄啣䙁䅁䅁䅁䅂晎䅸权䕁䅁䅋权桁䅁䅁允䅁䅁䅅䅁䭁䍁䅉䅁䵁䅉䅅䅁䙁䅁䅁睁䑁䅁䅁兂䅁䅁䅁偁硂䅑䅕䅁䅁䕁ㅁ䔯䭁䅁䅑潁䭁䕁䅑䅁䉁䅁䅁允䅁䅁䅯兒䅁䅁杷允䅁䅁䅕䅁䑁䅁䅍䅁䙁䅁䅁䅁䅁䠸䅆兂䅁䅁䅁䑑㡘䅑䅯䅂䍁䅧䅯睉䅁䅁䅅䅁䉁䅁䅁权歁䅁䅁䍄䉁䅁䅁兂䅁䅁䅍睁䅁䅁䅕䅁䅁䅁睄啣䙁䅁䅁䅁䅂晎䅸权䕁䅁䅋权硁䅁䅁允䅁䅁䅅䅁䭁䑁䅉䅁䵁䅉䅅䅁䙁䅁䅁睁䑁䅁䅁兂䅁䅁䅁偁硂䅑䅕䅁䅁䕁ㅁ䔯䭁䅁䅁䅁䙁䅁䅁䅁䅁䉁䅸允䅁䅁䅅䅁䭁䅁䄸䅁䵁䅉䅅䅁䙁䅁䅁睁䑁䅁䅁兂䅁䅁䅁偁硂䅑䅕䅁䅁䕁ㅁ䔯䭁䅁䅑潁䭁䍁䅕䅁䉁䅁䅁允䅁䅁䅯杊䅁䅁杷允䅁䅁䅕䅁䑁䅁䅍䅁䙁䅁䅁䅁䅁䠸䅆兂䅁䅁䅁䑑㡘䅑䅯䅁䅁䅁䅕䅁䅁䅁䅁啗䉁䅁䅁允䅁䅁䅯睄䅁䅁杷允䅁䅁䅕䅁䑁䅁䅍䅁䙁䅁䅁䅁䅁䠸䅆兂䅁䅁䅁䑑㡘䅑䅯䅂䍁䅧䅯睊䅁䅁䅅䅁䉁䅁䅁权潁䅁䅁䍄䉁䅁䅁兂䅁䅁䅍睁䅁䅁䅕䅁䅁䅁睄啣䙁䅁䅁䅁睃瘰䅴权䅁䅁䅁权䉁䅁䅁允䅁䅁䅅䅁䭁䅁䅉䅁䵁䅉䅅䅁䙁䅁䅁睁䑁䅁䅁兂䅁䅁䅁偁硂䅑䅕䅁䅁䕁ㅁ䔯䭁䅁䅑潁䭁䍁䅫䅁䉁䅁䅁允䅁䅁䅯杋䅁䅁杷允䅁䅁䅕䅁䑁䅁䅍䅁䙁䅁䅁䅁䅁䠸䅆兂䅁䅁䅁䑑㡘䅑䅯䅂䍁䅧䅯杏䅁䅁䅅䅁䉁䅁䅁权㝁䅁䅁䍄䉁䅁䅁兂䅁䅁䅍睁䅁䅁䅕䅁䅁䅁睄啣䙁䅁䅁䅁䅂晎䅸权䕁䅁䅋权牁䅁䅁允䅁䅁䅅䅁䭁䍁䅷䅁䵁䅉䅅䅁䙁䅁䅁睁䑁䅁䅁兂䅁䅁䅁偁硂䅑䅕䅁䅁䕁ㅁ䔯䭁䅁䅁䅁䙁䅁䅁䅁䅁䑁䅆允䅁䅁䅅䅁䭁䅁䄸䅁䵁䅉䅅䅁䙁䅁䅁睁䑁䅁䅁兂䅁䅁䅁偁硂䅑䅕䅁䅁䕁ㅁ䔯䭁䅁䄴䅁䙁䅁䅁䅁䅁䝷䅂允䅁䅁䅅䅁䭁䅁䄸䅁䵁䅉䅅䅁䙁䅁䅁睁䑁䅁䅁兂䅁䅁䅁偁硂䅑䅕䅁䅁䕁ㅁ䔯䭁䅁䅑潁䭁䍁䄰䅁䉁䅁䅁允䅁䅁䅯杌䅁䅁杷允䅁䅁䅕䅁䑁䅁䅍䅁䙁䅁䅁䅁䅁䠸䅆兂䅁䅁䅁䑑㡘䅑䅯䅁䅁䅁䅕䅁䅁䅁䅃ず䉁䅁䅁允䅁䅁䅯睄䅁䅁杷允䅁䅁䅕䅁䑁䅁䅍䅁䙁䅁䅁䅁䅁䠸䅆兂䅁䅁䅁䑑㡘䅑䅯䅂䍁䅧䅯睌䅁䅁䅅䅁䉁䅁䅁权睁䅁䅁䍄䉁䅁䅁兂䅁䅁䅍睁䅁䅁䅕䅁䅁䅁睄啣䙁䅁䅁䅁䅂晎䅸权䅁䅁䅁兂䅁䅁䅁䅁㕁䅑䅅䅁䉁䅁䅁权偁䅁䅁䍄䉁䅁䅁兂䅁䅁䅍睁䅁䅁䅕䅁䅁䅁睄啣䙁䅁䅁䅁䅂晎䅸权䅁䅁䅁兂䅁䅁䅁䥁呂䅑䅅䅁䉁䅁䅁权偁䅁䅁䍄䉁䅁䅁兂䅁䅁䅍睁䅁䅁䅕䅁䅁䅁睄啣䙁䅁䅁䅁䅂晎䅸权䅁䅁䅁兂䅁䅁䅁䍁湂䅑䅅䅁䉁䅁䅁权偁䅁䅁䍄䉁䅁䅁兂䅁䅁䅍睁䅁䅁䅕䅁䅁䅁睄啣䙁䅁䅁䅁䅂晎䅸权䅁䅁䅁兂䅁䅁䅁䕁湂䅑䅅䅁䉁䅁䅁权偁䅁䅁䍄䉁䅁䅁兂䅁䅁䅍睁䅁䅁䅕䅁䅁䅁睄啣䙁䅁䅁䅁䅂晎䅸权䅁䅁䅁兂䅁䅁䅁䭁湂䅑䅅䅁䉁䅁䅁权偁䅁䅁䍄䉁䅁䅁兂䅁䅁䅍睁䅁䅁䅕䅁䅁䅁睄啣䙁䅁䅁䅁䅂晎䅸权䕁䅁䅋权㑁䅁䅁允䅁䅁䅅䅁䭁䑁䅫䅁䵁䅉䅅䅁䙁䅁䅁睁䑁䅁䅁兂䅁䅁䅁偁硂䅑䅕䅁䅁䕁ㅁ䔯䭁䅁䅑潁䭁䑁䅙䅁䉁䅁䅁允䅁䅁䅯睎䅁䅁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</si>
</sst>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1" x14ac:knownFonts="1">
    <font>
      <sz val="8"/>
      <color theme="1"/>
      <name val="Arial"/>
      <family val="2"/>
    </font>
    <font>
      <sz val="8"/>
      <color theme="1"/>
      <name val="Arial"/>
      <family val="2"/>
    </font>
    <font>
      <b/>
      <sz val="8"/>
      <color theme="1"/>
      <name val="Arial"/>
      <family val="2"/>
    </font>
    <font>
      <sz val="8"/>
      <color theme="0"/>
      <name val="Arial"/>
      <family val="2"/>
    </font>
    <font>
      <sz val="8"/>
      <name val="Arial"/>
      <family val="2"/>
    </font>
    <font>
      <b/>
      <sz val="8"/>
      <name val="Arial"/>
      <family val="2"/>
    </font>
    <font>
      <b/>
      <sz val="12"/>
      <color theme="1"/>
      <name val="Arial"/>
      <family val="2"/>
    </font>
    <font>
      <sz val="8"/>
      <color rgb="FF00B050"/>
      <name val="Arial"/>
      <family val="2"/>
    </font>
    <font>
      <b/>
      <sz val="9.6"/>
      <color rgb="FF000000"/>
      <name val="Arial"/>
      <family val="2"/>
    </font>
    <font>
      <b/>
      <sz val="10"/>
      <color rgb="FF000000"/>
      <name val="Arial"/>
      <family val="2"/>
    </font>
    <font>
      <sz val="8"/>
      <color rgb="FF008000"/>
      <name val="Arial"/>
      <family val="2"/>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57">
    <xf numFmtId="0" fontId="0" fillId="0" borderId="0" xfId="0"/>
    <xf numFmtId="0" fontId="2" fillId="0" borderId="0" xfId="0" applyFont="1"/>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right"/>
    </xf>
    <xf numFmtId="2" fontId="0" fillId="0" borderId="0" xfId="0" applyNumberFormat="1" applyAlignment="1">
      <alignment horizontal="right"/>
    </xf>
    <xf numFmtId="2" fontId="0" fillId="0" borderId="0" xfId="0" applyNumberFormat="1"/>
    <xf numFmtId="0" fontId="3" fillId="0" borderId="0" xfId="0" applyFont="1" applyAlignment="1">
      <alignment horizontal="left"/>
    </xf>
    <xf numFmtId="2" fontId="3" fillId="0" borderId="0" xfId="0" applyNumberFormat="1" applyFont="1" applyAlignment="1">
      <alignment horizontal="right"/>
    </xf>
    <xf numFmtId="0" fontId="3" fillId="0" borderId="0" xfId="0" applyFont="1"/>
    <xf numFmtId="0" fontId="4" fillId="0" borderId="0" xfId="0" applyFont="1"/>
    <xf numFmtId="0" fontId="5" fillId="0" borderId="0" xfId="0" applyFont="1"/>
    <xf numFmtId="3" fontId="0" fillId="0" borderId="0" xfId="0" applyNumberFormat="1"/>
    <xf numFmtId="0" fontId="0" fillId="0" borderId="0" xfId="0" applyAlignment="1"/>
    <xf numFmtId="3" fontId="0" fillId="0" borderId="0" xfId="0" applyNumberFormat="1" applyAlignment="1"/>
    <xf numFmtId="3" fontId="3" fillId="0" borderId="0" xfId="0" applyNumberFormat="1" applyFont="1"/>
    <xf numFmtId="0" fontId="3" fillId="0" borderId="0" xfId="0" applyFont="1" applyAlignment="1">
      <alignment horizontal="right"/>
    </xf>
    <xf numFmtId="3" fontId="3" fillId="0" borderId="0" xfId="0" applyNumberFormat="1" applyFont="1" applyAlignment="1">
      <alignment horizontal="right"/>
    </xf>
    <xf numFmtId="0" fontId="3" fillId="0" borderId="0" xfId="0" applyFont="1" applyAlignment="1"/>
    <xf numFmtId="10" fontId="3" fillId="0" borderId="0" xfId="0" applyNumberFormat="1" applyFont="1" applyAlignment="1"/>
    <xf numFmtId="0" fontId="0" fillId="0" borderId="1" xfId="0" applyBorder="1"/>
    <xf numFmtId="0" fontId="2" fillId="0" borderId="1" xfId="0" applyFont="1" applyBorder="1"/>
    <xf numFmtId="40" fontId="1" fillId="0" borderId="0" xfId="0" applyNumberFormat="1" applyFont="1"/>
    <xf numFmtId="40" fontId="0" fillId="0" borderId="0" xfId="0" applyNumberFormat="1"/>
    <xf numFmtId="0" fontId="1" fillId="0" borderId="0" xfId="0" applyFont="1"/>
    <xf numFmtId="0" fontId="2" fillId="0" borderId="1" xfId="0" applyFont="1" applyBorder="1" applyAlignment="1">
      <alignment horizontal="right"/>
    </xf>
    <xf numFmtId="0" fontId="6" fillId="0" borderId="0" xfId="0" applyFont="1"/>
    <xf numFmtId="4" fontId="0" fillId="0" borderId="0" xfId="0" applyNumberFormat="1"/>
    <xf numFmtId="0" fontId="0" fillId="0" borderId="2" xfId="0" applyBorder="1"/>
    <xf numFmtId="40" fontId="0" fillId="0" borderId="2" xfId="0" applyNumberFormat="1" applyBorder="1"/>
    <xf numFmtId="2" fontId="0" fillId="0" borderId="2" xfId="0" applyNumberFormat="1" applyBorder="1"/>
    <xf numFmtId="2" fontId="2" fillId="0" borderId="1" xfId="0" applyNumberFormat="1" applyFont="1" applyBorder="1" applyAlignment="1">
      <alignment horizontal="right"/>
    </xf>
    <xf numFmtId="4" fontId="1" fillId="0" borderId="0" xfId="0" applyNumberFormat="1" applyFont="1" applyAlignment="1"/>
    <xf numFmtId="2" fontId="1" fillId="0" borderId="0" xfId="0" applyNumberFormat="1" applyFont="1"/>
    <xf numFmtId="0" fontId="3" fillId="0" borderId="0" xfId="0" applyFont="1" applyBorder="1"/>
    <xf numFmtId="4" fontId="3" fillId="0" borderId="0" xfId="0" applyNumberFormat="1" applyFont="1" applyBorder="1" applyAlignment="1"/>
    <xf numFmtId="40" fontId="7" fillId="0" borderId="0" xfId="0" applyNumberFormat="1" applyFont="1"/>
    <xf numFmtId="4" fontId="4" fillId="0" borderId="0" xfId="0" applyNumberFormat="1" applyFont="1"/>
    <xf numFmtId="4" fontId="4" fillId="0" borderId="0" xfId="0" applyNumberFormat="1" applyFont="1" applyBorder="1" applyAlignment="1"/>
    <xf numFmtId="0" fontId="2" fillId="2" borderId="1" xfId="0" applyFont="1" applyFill="1" applyBorder="1" applyAlignment="1">
      <alignment horizontal="right"/>
    </xf>
    <xf numFmtId="164" fontId="4" fillId="2" borderId="0" xfId="0" applyNumberFormat="1" applyFont="1" applyFill="1"/>
    <xf numFmtId="164" fontId="4" fillId="2" borderId="0" xfId="0" applyNumberFormat="1" applyFont="1" applyFill="1" applyBorder="1"/>
    <xf numFmtId="165" fontId="0" fillId="2" borderId="0" xfId="0" applyNumberFormat="1" applyFill="1"/>
    <xf numFmtId="165" fontId="0" fillId="0" borderId="0" xfId="0" applyNumberFormat="1"/>
    <xf numFmtId="10" fontId="4" fillId="0" borderId="0" xfId="0" applyNumberFormat="1" applyFont="1"/>
    <xf numFmtId="3" fontId="4" fillId="0" borderId="0" xfId="0" applyNumberFormat="1" applyFont="1" applyAlignment="1">
      <alignment horizontal="right"/>
    </xf>
    <xf numFmtId="10" fontId="4" fillId="0" borderId="0" xfId="0" applyNumberFormat="1" applyFont="1" applyAlignment="1">
      <alignment horizontal="right"/>
    </xf>
    <xf numFmtId="0" fontId="4" fillId="0" borderId="0" xfId="0" applyFont="1" applyAlignment="1"/>
    <xf numFmtId="10" fontId="4" fillId="0" borderId="0" xfId="0" applyNumberFormat="1" applyFont="1" applyAlignment="1"/>
    <xf numFmtId="0" fontId="8" fillId="0" borderId="0" xfId="0" applyFont="1" applyAlignment="1">
      <alignment horizontal="left" vertical="center" readingOrder="1"/>
    </xf>
    <xf numFmtId="0" fontId="9" fillId="0" borderId="0" xfId="0" applyFont="1" applyAlignment="1">
      <alignment horizontal="left" vertical="center" readingOrder="1"/>
    </xf>
    <xf numFmtId="40" fontId="0" fillId="0" borderId="0" xfId="0" applyNumberFormat="1" applyAlignment="1"/>
    <xf numFmtId="0" fontId="0" fillId="0" borderId="0" xfId="0" applyBorder="1"/>
    <xf numFmtId="0" fontId="0" fillId="0" borderId="0" xfId="0" applyFill="1" applyBorder="1"/>
    <xf numFmtId="10" fontId="10" fillId="0" borderId="0" xfId="0" applyNumberFormat="1" applyFont="1" applyFill="1" applyBorder="1" applyAlignment="1">
      <alignment horizontal="right" vertical="top" wrapText="1"/>
    </xf>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E8B765"/>
      <color rgb="FF008C99"/>
      <color rgb="FFB512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06218330323112"/>
          <c:y val="5.0925925925925923E-2"/>
          <c:w val="0.74668962738464362"/>
          <c:h val="0.73096634842497499"/>
        </c:manualLayout>
      </c:layout>
      <c:barChart>
        <c:barDir val="bar"/>
        <c:grouping val="clustered"/>
        <c:varyColors val="0"/>
        <c:ser>
          <c:idx val="0"/>
          <c:order val="0"/>
          <c:spPr>
            <a:solidFill>
              <a:schemeClr val="accent1"/>
            </a:solidFill>
          </c:spPr>
          <c:invertIfNegative val="0"/>
          <c:dLbls>
            <c:dLbl>
              <c:idx val="0"/>
              <c:layout>
                <c:manualLayout>
                  <c:x val="-3.4013605442176869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7ED-46E3-ADCA-BDF2F4D6713C}"/>
                </c:ext>
              </c:extLst>
            </c:dLbl>
            <c:numFmt formatCode="&quot;$&quot;#,##0.00" sourceLinked="0"/>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'P2'!$AO$7:$AO$26</c:f>
              <c:strCache>
                <c:ptCount val="20"/>
                <c:pt idx="0">
                  <c:v>Berkshire Hathaway </c:v>
                </c:pt>
                <c:pt idx="1">
                  <c:v>State Farm</c:v>
                </c:pt>
                <c:pt idx="2">
                  <c:v>AIG</c:v>
                </c:pt>
                <c:pt idx="3">
                  <c:v>Travelers</c:v>
                </c:pt>
                <c:pt idx="4">
                  <c:v>Liberty Mutual </c:v>
                </c:pt>
                <c:pt idx="5">
                  <c:v>Nationwide Mutual</c:v>
                </c:pt>
                <c:pt idx="6">
                  <c:v>Allstate</c:v>
                </c:pt>
                <c:pt idx="7">
                  <c:v>CNA Financial</c:v>
                </c:pt>
                <c:pt idx="8">
                  <c:v>The Hartford</c:v>
                </c:pt>
                <c:pt idx="9">
                  <c:v>Chubb </c:v>
                </c:pt>
                <c:pt idx="10">
                  <c:v>USAA </c:v>
                </c:pt>
                <c:pt idx="11">
                  <c:v>Zurich </c:v>
                </c:pt>
                <c:pt idx="12">
                  <c:v>Farmers</c:v>
                </c:pt>
                <c:pt idx="13">
                  <c:v>ACE</c:v>
                </c:pt>
                <c:pt idx="14">
                  <c:v>Progressive</c:v>
                </c:pt>
                <c:pt idx="15">
                  <c:v>Munich-American</c:v>
                </c:pt>
                <c:pt idx="16">
                  <c:v>Alleghany</c:v>
                </c:pt>
                <c:pt idx="17">
                  <c:v>Swiss Re </c:v>
                </c:pt>
                <c:pt idx="18">
                  <c:v>Fairfax Financial</c:v>
                </c:pt>
                <c:pt idx="19">
                  <c:v>W. R. Berkley</c:v>
                </c:pt>
              </c:strCache>
            </c:strRef>
          </c:cat>
          <c:val>
            <c:numRef>
              <c:f>'P2'!$AP$7:$AP$26</c:f>
              <c:numCache>
                <c:formatCode>0.00</c:formatCode>
                <c:ptCount val="20"/>
                <c:pt idx="0">
                  <c:v>241.80625846998498</c:v>
                </c:pt>
                <c:pt idx="1">
                  <c:v>167.84035727099999</c:v>
                </c:pt>
                <c:pt idx="2">
                  <c:v>98.460881674999996</c:v>
                </c:pt>
                <c:pt idx="3">
                  <c:v>75.964282955000002</c:v>
                </c:pt>
                <c:pt idx="4">
                  <c:v>70.175944272657816</c:v>
                </c:pt>
                <c:pt idx="5">
                  <c:v>49.276110922284701</c:v>
                </c:pt>
                <c:pt idx="6">
                  <c:v>46.301747421000002</c:v>
                </c:pt>
                <c:pt idx="7">
                  <c:v>44.498849945000003</c:v>
                </c:pt>
                <c:pt idx="8">
                  <c:v>41.525005143999998</c:v>
                </c:pt>
                <c:pt idx="9">
                  <c:v>40.306014589</c:v>
                </c:pt>
                <c:pt idx="10">
                  <c:v>38.467229873999997</c:v>
                </c:pt>
                <c:pt idx="11">
                  <c:v>32.195075038000006</c:v>
                </c:pt>
                <c:pt idx="12">
                  <c:v>27.498493698980997</c:v>
                </c:pt>
                <c:pt idx="13">
                  <c:v>27.039648593000003</c:v>
                </c:pt>
                <c:pt idx="14">
                  <c:v>25.227526570000002</c:v>
                </c:pt>
                <c:pt idx="15">
                  <c:v>20.916036423000001</c:v>
                </c:pt>
                <c:pt idx="16">
                  <c:v>18.935138025000001</c:v>
                </c:pt>
                <c:pt idx="17">
                  <c:v>18.913243990000002</c:v>
                </c:pt>
                <c:pt idx="18">
                  <c:v>18.614245845999999</c:v>
                </c:pt>
                <c:pt idx="19">
                  <c:v>18.120431444000001</c:v>
                </c:pt>
              </c:numCache>
            </c:numRef>
          </c:val>
          <c:extLst>
            <c:ext xmlns:c16="http://schemas.microsoft.com/office/drawing/2014/chart" uri="{C3380CC4-5D6E-409C-BE32-E72D297353CC}">
              <c16:uniqueId val="{00000001-77ED-46E3-ADCA-BDF2F4D6713C}"/>
            </c:ext>
          </c:extLst>
        </c:ser>
        <c:dLbls>
          <c:showLegendKey val="0"/>
          <c:showVal val="0"/>
          <c:showCatName val="0"/>
          <c:showSerName val="0"/>
          <c:showPercent val="0"/>
          <c:showBubbleSize val="0"/>
        </c:dLbls>
        <c:gapWidth val="25"/>
        <c:axId val="199970816"/>
        <c:axId val="199972736"/>
      </c:barChart>
      <c:catAx>
        <c:axId val="199970816"/>
        <c:scaling>
          <c:orientation val="maxMin"/>
        </c:scaling>
        <c:delete val="0"/>
        <c:axPos val="l"/>
        <c:numFmt formatCode="General" sourceLinked="0"/>
        <c:majorTickMark val="out"/>
        <c:minorTickMark val="none"/>
        <c:tickLblPos val="nextTo"/>
        <c:crossAx val="199972736"/>
        <c:crossesAt val="0"/>
        <c:auto val="1"/>
        <c:lblAlgn val="ctr"/>
        <c:lblOffset val="100"/>
        <c:noMultiLvlLbl val="0"/>
      </c:catAx>
      <c:valAx>
        <c:axId val="199972736"/>
        <c:scaling>
          <c:orientation val="minMax"/>
          <c:max val="250"/>
        </c:scaling>
        <c:delete val="1"/>
        <c:axPos val="b"/>
        <c:numFmt formatCode="0" sourceLinked="0"/>
        <c:majorTickMark val="out"/>
        <c:minorTickMark val="none"/>
        <c:tickLblPos val="nextTo"/>
        <c:crossAx val="199970816"/>
        <c:crosses val="max"/>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6948257730409961"/>
          <c:h val="0.69519981061550862"/>
        </c:manualLayout>
      </c:layout>
      <c:lineChart>
        <c:grouping val="standard"/>
        <c:varyColors val="0"/>
        <c:ser>
          <c:idx val="0"/>
          <c:order val="0"/>
          <c:tx>
            <c:strRef>
              <c:f>'P9'!$A$3</c:f>
              <c:strCache>
                <c:ptCount val="1"/>
                <c:pt idx="0">
                  <c:v>Direct premiums written growth (%)</c:v>
                </c:pt>
              </c:strCache>
            </c:strRef>
          </c:tx>
          <c:spPr>
            <a:ln w="25400"/>
          </c:spPr>
          <c:marker>
            <c:spPr>
              <a:ln>
                <a:noFill/>
              </a:ln>
            </c:spPr>
          </c:marker>
          <c:cat>
            <c:strRef>
              <c:f>'P9'!$B$2:$K$2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'P9'!$B$3:$K$3</c:f>
              <c:numCache>
                <c:formatCode>#,##0.00_);[Red]\(#,##0.00\)</c:formatCode>
                <c:ptCount val="10"/>
                <c:pt idx="0">
                  <c:v>7.5336707939668219</c:v>
                </c:pt>
                <c:pt idx="1">
                  <c:v>6.1272144287728576</c:v>
                </c:pt>
                <c:pt idx="2">
                  <c:v>3.9656554591073077</c:v>
                </c:pt>
                <c:pt idx="3">
                  <c:v>1.3296705362176806</c:v>
                </c:pt>
                <c:pt idx="4">
                  <c:v>4.3473035248707745</c:v>
                </c:pt>
                <c:pt idx="5">
                  <c:v>4.5013836786390105</c:v>
                </c:pt>
                <c:pt idx="6">
                  <c:v>3.2465146372225875</c:v>
                </c:pt>
                <c:pt idx="7">
                  <c:v>5.6452245671508683</c:v>
                </c:pt>
                <c:pt idx="8">
                  <c:v>6.747578693971211</c:v>
                </c:pt>
                <c:pt idx="9">
                  <c:v>5.0164978251283028</c:v>
                </c:pt>
              </c:numCache>
            </c:numRef>
          </c:val>
          <c:smooth val="0"/>
          <c:extLst>
            <c:ext xmlns:c16="http://schemas.microsoft.com/office/drawing/2014/chart" uri="{C3380CC4-5D6E-409C-BE32-E72D297353CC}">
              <c16:uniqueId val="{00000000-8CEC-4ED6-9DA9-BE7F47B6744F}"/>
            </c:ext>
          </c:extLst>
        </c:ser>
        <c:ser>
          <c:idx val="1"/>
          <c:order val="1"/>
          <c:tx>
            <c:strRef>
              <c:f>'P9'!$A$4</c:f>
              <c:strCache>
                <c:ptCount val="1"/>
                <c:pt idx="0">
                  <c:v>Net premiums written growth (%)</c:v>
                </c:pt>
              </c:strCache>
            </c:strRef>
          </c:tx>
          <c:spPr>
            <a:ln w="25400"/>
          </c:spPr>
          <c:marker>
            <c:spPr>
              <a:ln>
                <a:noFill/>
              </a:ln>
            </c:spPr>
          </c:marker>
          <c:cat>
            <c:strRef>
              <c:f>'P9'!$B$2:$K$2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'P9'!$B$4:$K$4</c:f>
              <c:numCache>
                <c:formatCode>#,##0.00_);[Red]\(#,##0.00\)</c:formatCode>
                <c:ptCount val="10"/>
                <c:pt idx="0">
                  <c:v>5.7551858508782834</c:v>
                </c:pt>
                <c:pt idx="1">
                  <c:v>5.0090368361259543</c:v>
                </c:pt>
                <c:pt idx="2">
                  <c:v>0.9258391031979113</c:v>
                </c:pt>
                <c:pt idx="3">
                  <c:v>1.4500127811971266</c:v>
                </c:pt>
                <c:pt idx="4">
                  <c:v>2.2666406254752247</c:v>
                </c:pt>
                <c:pt idx="5">
                  <c:v>6.1922484829931816</c:v>
                </c:pt>
                <c:pt idx="6">
                  <c:v>3.4743807026450377</c:v>
                </c:pt>
                <c:pt idx="7">
                  <c:v>5.427015950755063</c:v>
                </c:pt>
                <c:pt idx="8">
                  <c:v>7.7026158638946933</c:v>
                </c:pt>
                <c:pt idx="9">
                  <c:v>6.7053969987837929</c:v>
                </c:pt>
              </c:numCache>
            </c:numRef>
          </c:val>
          <c:smooth val="0"/>
          <c:extLst>
            <c:ext xmlns:c16="http://schemas.microsoft.com/office/drawing/2014/chart" uri="{C3380CC4-5D6E-409C-BE32-E72D297353CC}">
              <c16:uniqueId val="{00000001-8CEC-4ED6-9DA9-BE7F47B6744F}"/>
            </c:ext>
          </c:extLst>
        </c:ser>
        <c:dLbls>
          <c:showLegendKey val="0"/>
          <c:showVal val="0"/>
          <c:showCatName val="0"/>
          <c:showSerName val="0"/>
          <c:showPercent val="0"/>
          <c:showBubbleSize val="0"/>
        </c:dLbls>
        <c:marker val="1"/>
        <c:smooth val="0"/>
        <c:axId val="195614976"/>
        <c:axId val="195621248"/>
      </c:lineChart>
      <c:catAx>
        <c:axId val="195614976"/>
        <c:scaling>
          <c:orientation val="minMax"/>
        </c:scaling>
        <c:delete val="0"/>
        <c:axPos val="b"/>
        <c:numFmt formatCode="General" sourceLinked="0"/>
        <c:majorTickMark val="none"/>
        <c:minorTickMark val="none"/>
        <c:tickLblPos val="none"/>
        <c:crossAx val="195621248"/>
        <c:crosses val="autoZero"/>
        <c:auto val="1"/>
        <c:lblAlgn val="ctr"/>
        <c:lblOffset val="100"/>
        <c:noMultiLvlLbl val="0"/>
      </c:catAx>
      <c:valAx>
        <c:axId val="195621248"/>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nextTo"/>
        <c:crossAx val="195614976"/>
        <c:crosses val="autoZero"/>
        <c:crossBetween val="between"/>
      </c:valAx>
      <c:spPr>
        <a:noFill/>
      </c:spPr>
    </c:plotArea>
    <c:legend>
      <c:legendPos val="r"/>
      <c:layout>
        <c:manualLayout>
          <c:xMode val="edge"/>
          <c:yMode val="edge"/>
          <c:x val="6.6306362867432272E-2"/>
          <c:y val="1.0689158191378108E-2"/>
          <c:w val="0.56583604097943707"/>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99600115430597"/>
          <c:y val="0.12175051035287256"/>
          <c:w val="0.88067279548171662"/>
          <c:h val="0.65601086322543012"/>
        </c:manualLayout>
      </c:layout>
      <c:barChart>
        <c:barDir val="col"/>
        <c:grouping val="stacked"/>
        <c:varyColors val="0"/>
        <c:ser>
          <c:idx val="0"/>
          <c:order val="0"/>
          <c:tx>
            <c:strRef>
              <c:f>'P10'!$A$9</c:f>
              <c:strCache>
                <c:ptCount val="1"/>
                <c:pt idx="0">
                  <c:v>Combined ratio (%)</c:v>
                </c:pt>
              </c:strCache>
            </c:strRef>
          </c:tx>
          <c:spPr>
            <a:solidFill>
              <a:schemeClr val="accent3"/>
            </a:solidFill>
          </c:spPr>
          <c:invertIfNegative val="0"/>
          <c:cat>
            <c:strRef>
              <c:f>'P10'!$B$2:$K$2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'P10'!$B$9:$K$9</c:f>
              <c:numCache>
                <c:formatCode>0.00</c:formatCode>
                <c:ptCount val="10"/>
                <c:pt idx="0">
                  <c:v>95.056380249644249</c:v>
                </c:pt>
                <c:pt idx="1">
                  <c:v>95.643140629828508</c:v>
                </c:pt>
                <c:pt idx="2">
                  <c:v>98.28949661510724</c:v>
                </c:pt>
                <c:pt idx="3">
                  <c:v>100.19168427258469</c:v>
                </c:pt>
                <c:pt idx="4">
                  <c:v>101.29400989812048</c:v>
                </c:pt>
                <c:pt idx="5">
                  <c:v>100.95830944988467</c:v>
                </c:pt>
                <c:pt idx="6">
                  <c:v>102.00058544703241</c:v>
                </c:pt>
                <c:pt idx="7">
                  <c:v>102.05281055509498</c:v>
                </c:pt>
                <c:pt idx="8">
                  <c:v>101.59591549831545</c:v>
                </c:pt>
                <c:pt idx="9">
                  <c:v>102.46346076782318</c:v>
                </c:pt>
              </c:numCache>
            </c:numRef>
          </c:val>
          <c:extLst>
            <c:ext xmlns:c16="http://schemas.microsoft.com/office/drawing/2014/chart" uri="{C3380CC4-5D6E-409C-BE32-E72D297353CC}">
              <c16:uniqueId val="{00000000-0AC3-4FE6-92CD-229C904CC2EE}"/>
            </c:ext>
          </c:extLst>
        </c:ser>
        <c:dLbls>
          <c:showLegendKey val="0"/>
          <c:showVal val="0"/>
          <c:showCatName val="0"/>
          <c:showSerName val="0"/>
          <c:showPercent val="0"/>
          <c:showBubbleSize val="0"/>
        </c:dLbls>
        <c:gapWidth val="25"/>
        <c:overlap val="100"/>
        <c:axId val="195674496"/>
        <c:axId val="195676032"/>
      </c:barChart>
      <c:catAx>
        <c:axId val="195674496"/>
        <c:scaling>
          <c:orientation val="minMax"/>
        </c:scaling>
        <c:delete val="0"/>
        <c:axPos val="b"/>
        <c:numFmt formatCode="General" sourceLinked="0"/>
        <c:majorTickMark val="cross"/>
        <c:minorTickMark val="none"/>
        <c:tickLblPos val="low"/>
        <c:txPr>
          <a:bodyPr rot="-2520000"/>
          <a:lstStyle/>
          <a:p>
            <a:pPr>
              <a:defRPr b="0"/>
            </a:pPr>
            <a:endParaRPr lang="en-US"/>
          </a:p>
        </c:txPr>
        <c:crossAx val="195676032"/>
        <c:crossesAt val="100"/>
        <c:auto val="1"/>
        <c:lblAlgn val="ctr"/>
        <c:lblOffset val="100"/>
        <c:noMultiLvlLbl val="0"/>
      </c:catAx>
      <c:valAx>
        <c:axId val="195676032"/>
        <c:scaling>
          <c:orientation val="minMax"/>
          <c:min val="90"/>
        </c:scaling>
        <c:delete val="0"/>
        <c:axPos val="l"/>
        <c:majorGridlines>
          <c:spPr>
            <a:ln>
              <a:solidFill>
                <a:schemeClr val="bg1">
                  <a:lumMod val="85000"/>
                </a:schemeClr>
              </a:solidFill>
            </a:ln>
          </c:spPr>
        </c:majorGridlines>
        <c:numFmt formatCode="#,##0_);[Red]\(#,##0\)" sourceLinked="0"/>
        <c:majorTickMark val="out"/>
        <c:minorTickMark val="none"/>
        <c:tickLblPos val="low"/>
        <c:crossAx val="195674496"/>
        <c:crosses val="autoZero"/>
        <c:crossBetween val="between"/>
      </c:valAx>
      <c:spPr>
        <a:noFill/>
      </c:spPr>
    </c:plotArea>
    <c:legend>
      <c:legendPos val="t"/>
      <c:layout>
        <c:manualLayout>
          <c:xMode val="edge"/>
          <c:yMode val="edge"/>
          <c:x val="4.5799750441030934E-2"/>
          <c:y val="4.6296303457257784E-2"/>
          <c:w val="0.3496906734825686"/>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21313791348379"/>
          <c:y val="0.15740740740740741"/>
          <c:w val="0.87635552767932257"/>
          <c:h val="0.71247842440810549"/>
        </c:manualLayout>
      </c:layout>
      <c:lineChart>
        <c:grouping val="standard"/>
        <c:varyColors val="0"/>
        <c:ser>
          <c:idx val="0"/>
          <c:order val="0"/>
          <c:tx>
            <c:strRef>
              <c:f>'P10'!$A$3</c:f>
              <c:strCache>
                <c:ptCount val="1"/>
                <c:pt idx="0">
                  <c:v>Direct premiums written growth (%)</c:v>
                </c:pt>
              </c:strCache>
            </c:strRef>
          </c:tx>
          <c:spPr>
            <a:ln w="25400"/>
          </c:spPr>
          <c:marker>
            <c:spPr>
              <a:ln>
                <a:noFill/>
              </a:ln>
            </c:spPr>
          </c:marker>
          <c:cat>
            <c:strRef>
              <c:f>'P10'!$B$2:$K$2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'P10'!$B$3:$K$3</c:f>
              <c:numCache>
                <c:formatCode>0.00</c:formatCode>
                <c:ptCount val="10"/>
                <c:pt idx="0">
                  <c:v>0.74871205484311376</c:v>
                </c:pt>
                <c:pt idx="1">
                  <c:v>0.51232654733862781</c:v>
                </c:pt>
                <c:pt idx="2">
                  <c:v>8.5292401995005124E-2</c:v>
                </c:pt>
                <c:pt idx="3">
                  <c:v>-0.2674484272993834</c:v>
                </c:pt>
                <c:pt idx="4">
                  <c:v>1.6183199318073101E-2</c:v>
                </c:pt>
                <c:pt idx="5">
                  <c:v>1.5147139623785855</c:v>
                </c:pt>
                <c:pt idx="6">
                  <c:v>1.4158061500450727</c:v>
                </c:pt>
                <c:pt idx="7">
                  <c:v>3.3529387221056686</c:v>
                </c:pt>
                <c:pt idx="8">
                  <c:v>4.4814263464500481</c:v>
                </c:pt>
                <c:pt idx="9">
                  <c:v>4.645312738521608</c:v>
                </c:pt>
              </c:numCache>
            </c:numRef>
          </c:val>
          <c:smooth val="0"/>
          <c:extLst>
            <c:ext xmlns:c16="http://schemas.microsoft.com/office/drawing/2014/chart" uri="{C3380CC4-5D6E-409C-BE32-E72D297353CC}">
              <c16:uniqueId val="{00000000-4BC6-4EAC-9D68-2390C7EEE02B}"/>
            </c:ext>
          </c:extLst>
        </c:ser>
        <c:ser>
          <c:idx val="1"/>
          <c:order val="1"/>
          <c:tx>
            <c:strRef>
              <c:f>'P10'!$A$4</c:f>
              <c:strCache>
                <c:ptCount val="1"/>
                <c:pt idx="0">
                  <c:v>Net premiums written growth (%)</c:v>
                </c:pt>
              </c:strCache>
            </c:strRef>
          </c:tx>
          <c:spPr>
            <a:ln w="25400"/>
          </c:spPr>
          <c:marker>
            <c:spPr>
              <a:ln>
                <a:noFill/>
              </a:ln>
            </c:spPr>
          </c:marker>
          <c:cat>
            <c:strRef>
              <c:f>'P10'!$B$2:$K$2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'P10'!$B$4:$K$4</c:f>
              <c:numCache>
                <c:formatCode>0.00</c:formatCode>
                <c:ptCount val="10"/>
                <c:pt idx="0">
                  <c:v>1.373357963560909</c:v>
                </c:pt>
                <c:pt idx="1">
                  <c:v>0.43985187994021274</c:v>
                </c:pt>
                <c:pt idx="2">
                  <c:v>-0.46003459767681598</c:v>
                </c:pt>
                <c:pt idx="3">
                  <c:v>-0.65192908765395008</c:v>
                </c:pt>
                <c:pt idx="4">
                  <c:v>-0.79600837050970175</c:v>
                </c:pt>
                <c:pt idx="5">
                  <c:v>1.8454216327891089</c:v>
                </c:pt>
                <c:pt idx="6">
                  <c:v>1.8673473351642242</c:v>
                </c:pt>
                <c:pt idx="7">
                  <c:v>2.9393484440797901</c:v>
                </c:pt>
                <c:pt idx="8">
                  <c:v>4.2140550807964168</c:v>
                </c:pt>
                <c:pt idx="9">
                  <c:v>4.8376917944568731</c:v>
                </c:pt>
              </c:numCache>
            </c:numRef>
          </c:val>
          <c:smooth val="0"/>
          <c:extLst>
            <c:ext xmlns:c16="http://schemas.microsoft.com/office/drawing/2014/chart" uri="{C3380CC4-5D6E-409C-BE32-E72D297353CC}">
              <c16:uniqueId val="{00000001-4BC6-4EAC-9D68-2390C7EEE02B}"/>
            </c:ext>
          </c:extLst>
        </c:ser>
        <c:dLbls>
          <c:showLegendKey val="0"/>
          <c:showVal val="0"/>
          <c:showCatName val="0"/>
          <c:showSerName val="0"/>
          <c:showPercent val="0"/>
          <c:showBubbleSize val="0"/>
        </c:dLbls>
        <c:marker val="1"/>
        <c:smooth val="0"/>
        <c:axId val="195688320"/>
        <c:axId val="195891200"/>
      </c:lineChart>
      <c:catAx>
        <c:axId val="195688320"/>
        <c:scaling>
          <c:orientation val="minMax"/>
        </c:scaling>
        <c:delete val="0"/>
        <c:axPos val="b"/>
        <c:numFmt formatCode="General" sourceLinked="0"/>
        <c:majorTickMark val="none"/>
        <c:minorTickMark val="none"/>
        <c:tickLblPos val="none"/>
        <c:crossAx val="195891200"/>
        <c:crosses val="autoZero"/>
        <c:auto val="1"/>
        <c:lblAlgn val="ctr"/>
        <c:lblOffset val="100"/>
        <c:noMultiLvlLbl val="0"/>
      </c:catAx>
      <c:valAx>
        <c:axId val="195891200"/>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5688320"/>
        <c:crosses val="autoZero"/>
        <c:crossBetween val="between"/>
      </c:valAx>
      <c:spPr>
        <a:noFill/>
      </c:spPr>
    </c:plotArea>
    <c:legend>
      <c:legendPos val="r"/>
      <c:layout>
        <c:manualLayout>
          <c:xMode val="edge"/>
          <c:yMode val="edge"/>
          <c:x val="9.6707960364889239E-2"/>
          <c:y val="1.0689158191378108E-2"/>
          <c:w val="0.52402399436534508"/>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154317248805431E-2"/>
          <c:y val="0.15740740740740741"/>
          <c:w val="0.87485271997612812"/>
          <c:h val="0.7988714933710892"/>
        </c:manualLayout>
      </c:layout>
      <c:lineChart>
        <c:grouping val="standard"/>
        <c:varyColors val="0"/>
        <c:ser>
          <c:idx val="0"/>
          <c:order val="0"/>
          <c:tx>
            <c:strRef>
              <c:f>'P11'!$A$3</c:f>
              <c:strCache>
                <c:ptCount val="1"/>
                <c:pt idx="0">
                  <c:v>Direct premiums written growth (%)</c:v>
                </c:pt>
              </c:strCache>
            </c:strRef>
          </c:tx>
          <c:spPr>
            <a:ln w="25400"/>
          </c:spPr>
          <c:marker>
            <c:spPr>
              <a:ln>
                <a:noFill/>
              </a:ln>
            </c:spPr>
          </c:marker>
          <c:cat>
            <c:strRef>
              <c:f>'P11'!$B$2:$K$2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'P11'!$B$3:$K$3</c:f>
              <c:numCache>
                <c:formatCode>#,##0.00_);[Red]\(#,##0.00\)</c:formatCode>
                <c:ptCount val="10"/>
                <c:pt idx="0">
                  <c:v>5.2437310990788832</c:v>
                </c:pt>
                <c:pt idx="1">
                  <c:v>3.6066134993837013</c:v>
                </c:pt>
                <c:pt idx="2">
                  <c:v>4.4841128082819965</c:v>
                </c:pt>
                <c:pt idx="3">
                  <c:v>3.6939760493806517</c:v>
                </c:pt>
                <c:pt idx="4">
                  <c:v>4.2457860044986635</c:v>
                </c:pt>
                <c:pt idx="5">
                  <c:v>7.3853125386287948</c:v>
                </c:pt>
                <c:pt idx="6">
                  <c:v>4.5583898992697547</c:v>
                </c:pt>
                <c:pt idx="7">
                  <c:v>7.5473555108035715</c:v>
                </c:pt>
                <c:pt idx="8">
                  <c:v>8.0183438339610245</c:v>
                </c:pt>
                <c:pt idx="9">
                  <c:v>6.0704794401702449</c:v>
                </c:pt>
              </c:numCache>
            </c:numRef>
          </c:val>
          <c:smooth val="0"/>
          <c:extLst>
            <c:ext xmlns:c16="http://schemas.microsoft.com/office/drawing/2014/chart" uri="{C3380CC4-5D6E-409C-BE32-E72D297353CC}">
              <c16:uniqueId val="{00000000-500C-46AB-90C6-CC5D4E0553E0}"/>
            </c:ext>
          </c:extLst>
        </c:ser>
        <c:ser>
          <c:idx val="1"/>
          <c:order val="1"/>
          <c:tx>
            <c:strRef>
              <c:f>'P11'!$A$4</c:f>
              <c:strCache>
                <c:ptCount val="1"/>
                <c:pt idx="0">
                  <c:v>Net premiums written growth (%)</c:v>
                </c:pt>
              </c:strCache>
            </c:strRef>
          </c:tx>
          <c:spPr>
            <a:ln w="25400"/>
          </c:spPr>
          <c:marker>
            <c:spPr>
              <a:ln>
                <a:noFill/>
              </a:ln>
            </c:spPr>
          </c:marker>
          <c:cat>
            <c:strRef>
              <c:f>'P11'!$B$2:$K$2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'P11'!$B$4:$K$4</c:f>
              <c:numCache>
                <c:formatCode>#,##0.00_);[Red]\(#,##0.00\)</c:formatCode>
                <c:ptCount val="10"/>
                <c:pt idx="0">
                  <c:v>7.3730126430010117</c:v>
                </c:pt>
                <c:pt idx="1">
                  <c:v>1.9550370200208385</c:v>
                </c:pt>
                <c:pt idx="2">
                  <c:v>5.036190987891576</c:v>
                </c:pt>
                <c:pt idx="3">
                  <c:v>6.2024441808900033</c:v>
                </c:pt>
                <c:pt idx="4">
                  <c:v>1.3285789751716812</c:v>
                </c:pt>
                <c:pt idx="5">
                  <c:v>5.4659744146857276</c:v>
                </c:pt>
                <c:pt idx="6">
                  <c:v>6.5502381805665308</c:v>
                </c:pt>
                <c:pt idx="7">
                  <c:v>11.572890091008361</c:v>
                </c:pt>
                <c:pt idx="8">
                  <c:v>7.1265371488531501</c:v>
                </c:pt>
                <c:pt idx="9">
                  <c:v>3.3608288967697653</c:v>
                </c:pt>
              </c:numCache>
            </c:numRef>
          </c:val>
          <c:smooth val="0"/>
          <c:extLst>
            <c:ext xmlns:c16="http://schemas.microsoft.com/office/drawing/2014/chart" uri="{C3380CC4-5D6E-409C-BE32-E72D297353CC}">
              <c16:uniqueId val="{00000001-500C-46AB-90C6-CC5D4E0553E0}"/>
            </c:ext>
          </c:extLst>
        </c:ser>
        <c:dLbls>
          <c:showLegendKey val="0"/>
          <c:showVal val="0"/>
          <c:showCatName val="0"/>
          <c:showSerName val="0"/>
          <c:showPercent val="0"/>
          <c:showBubbleSize val="0"/>
        </c:dLbls>
        <c:marker val="1"/>
        <c:smooth val="0"/>
        <c:axId val="195916160"/>
        <c:axId val="195918080"/>
      </c:lineChart>
      <c:catAx>
        <c:axId val="195916160"/>
        <c:scaling>
          <c:orientation val="minMax"/>
        </c:scaling>
        <c:delete val="0"/>
        <c:axPos val="b"/>
        <c:numFmt formatCode="General" sourceLinked="0"/>
        <c:majorTickMark val="none"/>
        <c:minorTickMark val="none"/>
        <c:tickLblPos val="none"/>
        <c:crossAx val="195918080"/>
        <c:crosses val="autoZero"/>
        <c:auto val="1"/>
        <c:lblAlgn val="ctr"/>
        <c:lblOffset val="100"/>
        <c:noMultiLvlLbl val="0"/>
      </c:catAx>
      <c:valAx>
        <c:axId val="195918080"/>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nextTo"/>
        <c:crossAx val="195916160"/>
        <c:crosses val="autoZero"/>
        <c:crossBetween val="between"/>
      </c:valAx>
      <c:spPr>
        <a:noFill/>
      </c:spPr>
    </c:plotArea>
    <c:legend>
      <c:legendPos val="r"/>
      <c:layout>
        <c:manualLayout>
          <c:xMode val="edge"/>
          <c:yMode val="edge"/>
          <c:x val="6.6306362867432272E-2"/>
          <c:y val="1.0689158191378108E-2"/>
          <c:w val="0.49869180505569061"/>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309452059233339E-2"/>
          <c:y val="0.12175051035287256"/>
          <c:w val="0.86498920968212312"/>
          <c:h val="0.72967566601882883"/>
        </c:manualLayout>
      </c:layout>
      <c:barChart>
        <c:barDir val="col"/>
        <c:grouping val="stacked"/>
        <c:varyColors val="0"/>
        <c:ser>
          <c:idx val="0"/>
          <c:order val="0"/>
          <c:tx>
            <c:strRef>
              <c:f>'P11'!$A$9</c:f>
              <c:strCache>
                <c:ptCount val="1"/>
                <c:pt idx="0">
                  <c:v>Combined ratio (%)</c:v>
                </c:pt>
              </c:strCache>
            </c:strRef>
          </c:tx>
          <c:spPr>
            <a:solidFill>
              <a:schemeClr val="accent3"/>
            </a:solidFill>
          </c:spPr>
          <c:invertIfNegative val="0"/>
          <c:cat>
            <c:strRef>
              <c:f>'P11'!$B$2:$K$2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'P11'!$B$9:$K$9</c:f>
              <c:numCache>
                <c:formatCode>#,##0.00_);[Red]\(#,##0.00\)</c:formatCode>
                <c:ptCount val="10"/>
                <c:pt idx="0">
                  <c:v>95.320459237811008</c:v>
                </c:pt>
                <c:pt idx="1">
                  <c:v>101.11502561053074</c:v>
                </c:pt>
                <c:pt idx="2">
                  <c:v>98.02218696147456</c:v>
                </c:pt>
                <c:pt idx="3">
                  <c:v>119.91468643932285</c:v>
                </c:pt>
                <c:pt idx="4">
                  <c:v>107.73503966547631</c:v>
                </c:pt>
                <c:pt idx="5">
                  <c:v>108.11459899931522</c:v>
                </c:pt>
                <c:pt idx="6">
                  <c:v>117.16358107854445</c:v>
                </c:pt>
                <c:pt idx="7">
                  <c:v>99.49562726641642</c:v>
                </c:pt>
                <c:pt idx="8">
                  <c:v>94.005875932577524</c:v>
                </c:pt>
                <c:pt idx="9">
                  <c:v>94.596735896093946</c:v>
                </c:pt>
              </c:numCache>
            </c:numRef>
          </c:val>
          <c:extLst>
            <c:ext xmlns:c16="http://schemas.microsoft.com/office/drawing/2014/chart" uri="{C3380CC4-5D6E-409C-BE32-E72D297353CC}">
              <c16:uniqueId val="{00000000-9F8F-41C0-89F2-841B919BE7A2}"/>
            </c:ext>
          </c:extLst>
        </c:ser>
        <c:dLbls>
          <c:showLegendKey val="0"/>
          <c:showVal val="0"/>
          <c:showCatName val="0"/>
          <c:showSerName val="0"/>
          <c:showPercent val="0"/>
          <c:showBubbleSize val="0"/>
        </c:dLbls>
        <c:gapWidth val="25"/>
        <c:overlap val="100"/>
        <c:axId val="195925888"/>
        <c:axId val="195927424"/>
      </c:barChart>
      <c:catAx>
        <c:axId val="195925888"/>
        <c:scaling>
          <c:orientation val="minMax"/>
        </c:scaling>
        <c:delete val="0"/>
        <c:axPos val="b"/>
        <c:numFmt formatCode="General" sourceLinked="0"/>
        <c:majorTickMark val="cross"/>
        <c:minorTickMark val="none"/>
        <c:tickLblPos val="low"/>
        <c:txPr>
          <a:bodyPr rot="-2700000"/>
          <a:lstStyle/>
          <a:p>
            <a:pPr>
              <a:defRPr b="0"/>
            </a:pPr>
            <a:endParaRPr lang="en-US"/>
          </a:p>
        </c:txPr>
        <c:crossAx val="195927424"/>
        <c:crossesAt val="100"/>
        <c:auto val="1"/>
        <c:lblAlgn val="ctr"/>
        <c:lblOffset val="100"/>
        <c:noMultiLvlLbl val="0"/>
      </c:catAx>
      <c:valAx>
        <c:axId val="195927424"/>
        <c:scaling>
          <c:orientation val="minMax"/>
          <c:min val="80"/>
        </c:scaling>
        <c:delete val="0"/>
        <c:axPos val="l"/>
        <c:majorGridlines>
          <c:spPr>
            <a:ln>
              <a:solidFill>
                <a:schemeClr val="bg1">
                  <a:lumMod val="85000"/>
                </a:schemeClr>
              </a:solidFill>
            </a:ln>
          </c:spPr>
        </c:majorGridlines>
        <c:numFmt formatCode="#,##0_);[Red]\(#,##0\)" sourceLinked="0"/>
        <c:majorTickMark val="out"/>
        <c:minorTickMark val="none"/>
        <c:tickLblPos val="low"/>
        <c:crossAx val="195925888"/>
        <c:crosses val="autoZero"/>
        <c:crossBetween val="between"/>
      </c:valAx>
      <c:spPr>
        <a:noFill/>
      </c:spPr>
    </c:plotArea>
    <c:legend>
      <c:legendPos val="t"/>
      <c:layout>
        <c:manualLayout>
          <c:xMode val="edge"/>
          <c:yMode val="edge"/>
          <c:x val="1.0827084114485696E-2"/>
          <c:y val="4.6296296296296294E-2"/>
          <c:w val="0.37769145523476233"/>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796061420466158E-2"/>
          <c:y val="0.18055555555555555"/>
          <c:w val="0.9274821111404552"/>
          <c:h val="0.79734186525219441"/>
        </c:manualLayout>
      </c:layout>
      <c:barChart>
        <c:barDir val="col"/>
        <c:grouping val="stacked"/>
        <c:varyColors val="0"/>
        <c:ser>
          <c:idx val="0"/>
          <c:order val="0"/>
          <c:tx>
            <c:strRef>
              <c:f>'P13 Top'!$A$3</c:f>
              <c:strCache>
                <c:ptCount val="1"/>
                <c:pt idx="0">
                  <c:v>Loss ratio</c:v>
                </c:pt>
              </c:strCache>
            </c:strRef>
          </c:tx>
          <c:spPr>
            <a:solidFill>
              <a:schemeClr val="accent1"/>
            </a:solidFill>
          </c:spPr>
          <c:invertIfNegative val="0"/>
          <c:cat>
            <c:strRef>
              <c:f>'P13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Top'!$B$3:$K$3</c:f>
              <c:numCache>
                <c:formatCode>0.00</c:formatCode>
                <c:ptCount val="10"/>
                <c:pt idx="0">
                  <c:v>63.177678927667337</c:v>
                </c:pt>
                <c:pt idx="1">
                  <c:v>50.00635820717342</c:v>
                </c:pt>
                <c:pt idx="2">
                  <c:v>51.634058240816593</c:v>
                </c:pt>
                <c:pt idx="3">
                  <c:v>64.561405786652045</c:v>
                </c:pt>
                <c:pt idx="4">
                  <c:v>54.386121704516235</c:v>
                </c:pt>
                <c:pt idx="5">
                  <c:v>57.229711390331474</c:v>
                </c:pt>
                <c:pt idx="6">
                  <c:v>64.151160205778027</c:v>
                </c:pt>
                <c:pt idx="7">
                  <c:v>59.936853620949947</c:v>
                </c:pt>
                <c:pt idx="8">
                  <c:v>50.199306844700544</c:v>
                </c:pt>
                <c:pt idx="9">
                  <c:v>50.798721247527965</c:v>
                </c:pt>
              </c:numCache>
            </c:numRef>
          </c:val>
          <c:extLst>
            <c:ext xmlns:c16="http://schemas.microsoft.com/office/drawing/2014/chart" uri="{C3380CC4-5D6E-409C-BE32-E72D297353CC}">
              <c16:uniqueId val="{00000000-254C-4A81-B382-03678670C846}"/>
            </c:ext>
          </c:extLst>
        </c:ser>
        <c:ser>
          <c:idx val="1"/>
          <c:order val="1"/>
          <c:tx>
            <c:strRef>
              <c:f>'P13 Top'!$A$4</c:f>
              <c:strCache>
                <c:ptCount val="1"/>
                <c:pt idx="0">
                  <c:v>LAE ratio</c:v>
                </c:pt>
              </c:strCache>
            </c:strRef>
          </c:tx>
          <c:spPr>
            <a:solidFill>
              <a:schemeClr val="accent2"/>
            </a:solidFill>
          </c:spPr>
          <c:invertIfNegative val="0"/>
          <c:cat>
            <c:strRef>
              <c:f>'P13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Top'!$B$4:$K$4</c:f>
              <c:numCache>
                <c:formatCode>0.00</c:formatCode>
                <c:ptCount val="10"/>
                <c:pt idx="0">
                  <c:v>14.983416525381005</c:v>
                </c:pt>
                <c:pt idx="1">
                  <c:v>12.981796726371114</c:v>
                </c:pt>
                <c:pt idx="2">
                  <c:v>12.769041311536178</c:v>
                </c:pt>
                <c:pt idx="3">
                  <c:v>12.118796543926852</c:v>
                </c:pt>
                <c:pt idx="4">
                  <c:v>13.418494704007205</c:v>
                </c:pt>
                <c:pt idx="5">
                  <c:v>13.909355597051153</c:v>
                </c:pt>
                <c:pt idx="6">
                  <c:v>13.416259864668437</c:v>
                </c:pt>
                <c:pt idx="7">
                  <c:v>13.081546647358444</c:v>
                </c:pt>
                <c:pt idx="8">
                  <c:v>12.547138055812054</c:v>
                </c:pt>
                <c:pt idx="9">
                  <c:v>12.39428294605198</c:v>
                </c:pt>
              </c:numCache>
            </c:numRef>
          </c:val>
          <c:extLst>
            <c:ext xmlns:c16="http://schemas.microsoft.com/office/drawing/2014/chart" uri="{C3380CC4-5D6E-409C-BE32-E72D297353CC}">
              <c16:uniqueId val="{00000001-254C-4A81-B382-03678670C846}"/>
            </c:ext>
          </c:extLst>
        </c:ser>
        <c:ser>
          <c:idx val="2"/>
          <c:order val="2"/>
          <c:tx>
            <c:strRef>
              <c:f>'P13 Top'!$A$5</c:f>
              <c:strCache>
                <c:ptCount val="1"/>
                <c:pt idx="0">
                  <c:v>Expense ratio</c:v>
                </c:pt>
              </c:strCache>
            </c:strRef>
          </c:tx>
          <c:spPr>
            <a:solidFill>
              <a:schemeClr val="accent3"/>
            </a:solidFill>
          </c:spPr>
          <c:invertIfNegative val="0"/>
          <c:cat>
            <c:strRef>
              <c:f>'P13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Top'!$B$5:$K$5</c:f>
              <c:numCache>
                <c:formatCode>0.00</c:formatCode>
                <c:ptCount val="10"/>
                <c:pt idx="0">
                  <c:v>27.019868063943527</c:v>
                </c:pt>
                <c:pt idx="1">
                  <c:v>26.77476493345284</c:v>
                </c:pt>
                <c:pt idx="2">
                  <c:v>27.962785420374757</c:v>
                </c:pt>
                <c:pt idx="3">
                  <c:v>28.370554372366684</c:v>
                </c:pt>
                <c:pt idx="4">
                  <c:v>29.902079208524196</c:v>
                </c:pt>
                <c:pt idx="5">
                  <c:v>30.779200696411003</c:v>
                </c:pt>
                <c:pt idx="6">
                  <c:v>29.776707056630976</c:v>
                </c:pt>
                <c:pt idx="7">
                  <c:v>29.975722834433661</c:v>
                </c:pt>
                <c:pt idx="8">
                  <c:v>30.149314367415268</c:v>
                </c:pt>
                <c:pt idx="9">
                  <c:v>29.644136731265274</c:v>
                </c:pt>
              </c:numCache>
            </c:numRef>
          </c:val>
          <c:extLst>
            <c:ext xmlns:c16="http://schemas.microsoft.com/office/drawing/2014/chart" uri="{C3380CC4-5D6E-409C-BE32-E72D297353CC}">
              <c16:uniqueId val="{00000002-254C-4A81-B382-03678670C846}"/>
            </c:ext>
          </c:extLst>
        </c:ser>
        <c:ser>
          <c:idx val="3"/>
          <c:order val="3"/>
          <c:tx>
            <c:strRef>
              <c:f>'P13 Top'!$A$6</c:f>
              <c:strCache>
                <c:ptCount val="1"/>
                <c:pt idx="0">
                  <c:v>Dividend ratio</c:v>
                </c:pt>
              </c:strCache>
            </c:strRef>
          </c:tx>
          <c:spPr>
            <a:solidFill>
              <a:schemeClr val="tx1"/>
            </a:solidFill>
          </c:spPr>
          <c:invertIfNegative val="0"/>
          <c:cat>
            <c:strRef>
              <c:f>'P13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Top'!$B$6:$K$6</c:f>
              <c:numCache>
                <c:formatCode>0.00</c:formatCode>
                <c:ptCount val="10"/>
                <c:pt idx="0">
                  <c:v>0.45698063544462703</c:v>
                </c:pt>
                <c:pt idx="1">
                  <c:v>0.53426095231761717</c:v>
                </c:pt>
                <c:pt idx="2">
                  <c:v>0.60988331084816805</c:v>
                </c:pt>
                <c:pt idx="3">
                  <c:v>0.55971108561452543</c:v>
                </c:pt>
                <c:pt idx="4">
                  <c:v>0.46876553925943865</c:v>
                </c:pt>
                <c:pt idx="5">
                  <c:v>0.59093933119358277</c:v>
                </c:pt>
                <c:pt idx="6">
                  <c:v>0.50043029064242905</c:v>
                </c:pt>
                <c:pt idx="7">
                  <c:v>0.48850937250013626</c:v>
                </c:pt>
                <c:pt idx="8">
                  <c:v>0.56333810846989529</c:v>
                </c:pt>
                <c:pt idx="9">
                  <c:v>0.48296357899536635</c:v>
                </c:pt>
              </c:numCache>
            </c:numRef>
          </c:val>
          <c:extLst>
            <c:ext xmlns:c16="http://schemas.microsoft.com/office/drawing/2014/chart" uri="{C3380CC4-5D6E-409C-BE32-E72D297353CC}">
              <c16:uniqueId val="{00000003-254C-4A81-B382-03678670C846}"/>
            </c:ext>
          </c:extLst>
        </c:ser>
        <c:dLbls>
          <c:showLegendKey val="0"/>
          <c:showVal val="0"/>
          <c:showCatName val="0"/>
          <c:showSerName val="0"/>
          <c:showPercent val="0"/>
          <c:showBubbleSize val="0"/>
        </c:dLbls>
        <c:gapWidth val="25"/>
        <c:overlap val="100"/>
        <c:axId val="196200320"/>
        <c:axId val="196201856"/>
      </c:barChart>
      <c:catAx>
        <c:axId val="196200320"/>
        <c:scaling>
          <c:orientation val="minMax"/>
        </c:scaling>
        <c:delete val="1"/>
        <c:axPos val="b"/>
        <c:numFmt formatCode="General" sourceLinked="0"/>
        <c:majorTickMark val="cross"/>
        <c:minorTickMark val="none"/>
        <c:tickLblPos val="low"/>
        <c:crossAx val="196201856"/>
        <c:crossesAt val="100"/>
        <c:auto val="1"/>
        <c:lblAlgn val="ctr"/>
        <c:lblOffset val="100"/>
        <c:noMultiLvlLbl val="0"/>
      </c:catAx>
      <c:valAx>
        <c:axId val="196201856"/>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nextTo"/>
        <c:crossAx val="196200320"/>
        <c:crosses val="autoZero"/>
        <c:crossBetween val="between"/>
      </c:valAx>
      <c:spPr>
        <a:noFill/>
      </c:spPr>
    </c:plotArea>
    <c:legend>
      <c:legendPos val="r"/>
      <c:layout>
        <c:manualLayout>
          <c:xMode val="edge"/>
          <c:yMode val="edge"/>
          <c:x val="3.5555555555555557E-3"/>
          <c:y val="0.11621713852966979"/>
          <c:w val="0.60533333333333328"/>
          <c:h val="3.880723242927967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05054205582456E-2"/>
          <c:y val="0.23924303866606211"/>
          <c:w val="0.91601411202282568"/>
          <c:h val="0.59034726802423843"/>
        </c:manualLayout>
      </c:layout>
      <c:lineChart>
        <c:grouping val="standard"/>
        <c:varyColors val="0"/>
        <c:ser>
          <c:idx val="0"/>
          <c:order val="0"/>
          <c:tx>
            <c:strRef>
              <c:f>'P13 Top'!$A$9</c:f>
              <c:strCache>
                <c:ptCount val="1"/>
                <c:pt idx="0">
                  <c:v>Pretax income, excluding investments</c:v>
                </c:pt>
              </c:strCache>
            </c:strRef>
          </c:tx>
          <c:spPr>
            <a:ln w="25400">
              <a:solidFill>
                <a:schemeClr val="bg1">
                  <a:lumMod val="65000"/>
                </a:schemeClr>
              </a:solidFill>
            </a:ln>
          </c:spPr>
          <c:marker>
            <c:spPr>
              <a:solidFill>
                <a:schemeClr val="bg1">
                  <a:lumMod val="50000"/>
                </a:schemeClr>
              </a:solidFill>
              <a:ln>
                <a:noFill/>
              </a:ln>
            </c:spPr>
          </c:marker>
          <c:cat>
            <c:strRef>
              <c:f>'P13 Top'!$B$8:$K$8</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Top'!$B$9:$K$9</c:f>
              <c:numCache>
                <c:formatCode>0.00</c:formatCode>
                <c:ptCount val="10"/>
                <c:pt idx="0">
                  <c:v>-12.187859000000001</c:v>
                </c:pt>
                <c:pt idx="1">
                  <c:v>19.752709000000003</c:v>
                </c:pt>
                <c:pt idx="2">
                  <c:v>11.800009000000001</c:v>
                </c:pt>
                <c:pt idx="3">
                  <c:v>-11.981221</c:v>
                </c:pt>
                <c:pt idx="4">
                  <c:v>5.7054180000000008</c:v>
                </c:pt>
                <c:pt idx="5">
                  <c:v>-3.7075139999999993</c:v>
                </c:pt>
                <c:pt idx="6">
                  <c:v>-16.125972000000001</c:v>
                </c:pt>
                <c:pt idx="7">
                  <c:v>-6.8050970000000008</c:v>
                </c:pt>
                <c:pt idx="8">
                  <c:v>13.648807</c:v>
                </c:pt>
                <c:pt idx="9">
                  <c:v>9.6030530000000009</c:v>
                </c:pt>
              </c:numCache>
            </c:numRef>
          </c:val>
          <c:smooth val="0"/>
          <c:extLst>
            <c:ext xmlns:c16="http://schemas.microsoft.com/office/drawing/2014/chart" uri="{C3380CC4-5D6E-409C-BE32-E72D297353CC}">
              <c16:uniqueId val="{00000000-CBB1-43E9-AB58-3974FD062202}"/>
            </c:ext>
          </c:extLst>
        </c:ser>
        <c:dLbls>
          <c:showLegendKey val="0"/>
          <c:showVal val="0"/>
          <c:showCatName val="0"/>
          <c:showSerName val="0"/>
          <c:showPercent val="0"/>
          <c:showBubbleSize val="0"/>
        </c:dLbls>
        <c:marker val="1"/>
        <c:smooth val="0"/>
        <c:axId val="196229760"/>
        <c:axId val="196244224"/>
      </c:lineChart>
      <c:catAx>
        <c:axId val="196229760"/>
        <c:scaling>
          <c:orientation val="minMax"/>
        </c:scaling>
        <c:delete val="0"/>
        <c:axPos val="b"/>
        <c:numFmt formatCode="General" sourceLinked="0"/>
        <c:majorTickMark val="cross"/>
        <c:minorTickMark val="none"/>
        <c:tickLblPos val="low"/>
        <c:txPr>
          <a:bodyPr/>
          <a:lstStyle/>
          <a:p>
            <a:pPr>
              <a:defRPr b="0"/>
            </a:pPr>
            <a:endParaRPr lang="en-US"/>
          </a:p>
        </c:txPr>
        <c:crossAx val="196244224"/>
        <c:crosses val="autoZero"/>
        <c:auto val="1"/>
        <c:lblAlgn val="ctr"/>
        <c:lblOffset val="100"/>
        <c:noMultiLvlLbl val="0"/>
      </c:catAx>
      <c:valAx>
        <c:axId val="19624422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6229760"/>
        <c:crosses val="autoZero"/>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796061420466158E-2"/>
          <c:y val="0.18055555555555555"/>
          <c:w val="0.9274821111404552"/>
          <c:h val="0.79734186525219441"/>
        </c:manualLayout>
      </c:layout>
      <c:barChart>
        <c:barDir val="col"/>
        <c:grouping val="stacked"/>
        <c:varyColors val="0"/>
        <c:ser>
          <c:idx val="0"/>
          <c:order val="0"/>
          <c:tx>
            <c:strRef>
              <c:f>'P13 Bottom'!$A$3</c:f>
              <c:strCache>
                <c:ptCount val="1"/>
                <c:pt idx="0">
                  <c:v>Loss ratio</c:v>
                </c:pt>
              </c:strCache>
            </c:strRef>
          </c:tx>
          <c:spPr>
            <a:solidFill>
              <a:schemeClr val="accent1"/>
            </a:solidFill>
          </c:spPr>
          <c:invertIfNegative val="0"/>
          <c:cat>
            <c:strRef>
              <c:f>'P13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Bottom'!$B$3:$K$3</c:f>
              <c:numCache>
                <c:formatCode>0.00</c:formatCode>
                <c:ptCount val="10"/>
                <c:pt idx="0">
                  <c:v>64.203952310478385</c:v>
                </c:pt>
                <c:pt idx="1">
                  <c:v>50.595465292389072</c:v>
                </c:pt>
                <c:pt idx="2">
                  <c:v>49.416043718573292</c:v>
                </c:pt>
                <c:pt idx="3">
                  <c:v>55.647084817026148</c:v>
                </c:pt>
                <c:pt idx="4">
                  <c:v>51.597301246315212</c:v>
                </c:pt>
                <c:pt idx="5">
                  <c:v>53.461112576771818</c:v>
                </c:pt>
                <c:pt idx="6">
                  <c:v>60.636369303517959</c:v>
                </c:pt>
                <c:pt idx="7">
                  <c:v>57.822582282102942</c:v>
                </c:pt>
                <c:pt idx="8">
                  <c:v>51.112145409270347</c:v>
                </c:pt>
                <c:pt idx="9">
                  <c:v>51.33347746903604</c:v>
                </c:pt>
              </c:numCache>
            </c:numRef>
          </c:val>
          <c:extLst>
            <c:ext xmlns:c16="http://schemas.microsoft.com/office/drawing/2014/chart" uri="{C3380CC4-5D6E-409C-BE32-E72D297353CC}">
              <c16:uniqueId val="{00000000-7C95-4B65-802F-DF88A07D4DD3}"/>
            </c:ext>
          </c:extLst>
        </c:ser>
        <c:ser>
          <c:idx val="1"/>
          <c:order val="1"/>
          <c:tx>
            <c:strRef>
              <c:f>'P13 Bottom'!$A$4</c:f>
              <c:strCache>
                <c:ptCount val="1"/>
                <c:pt idx="0">
                  <c:v>LAE ratio</c:v>
                </c:pt>
              </c:strCache>
            </c:strRef>
          </c:tx>
          <c:spPr>
            <a:solidFill>
              <a:schemeClr val="accent2"/>
            </a:solidFill>
          </c:spPr>
          <c:invertIfNegative val="0"/>
          <c:cat>
            <c:strRef>
              <c:f>'P13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Bottom'!$B$4:$K$4</c:f>
              <c:numCache>
                <c:formatCode>0.00</c:formatCode>
                <c:ptCount val="10"/>
                <c:pt idx="0">
                  <c:v>15.465250016259896</c:v>
                </c:pt>
                <c:pt idx="1">
                  <c:v>13.3508499853562</c:v>
                </c:pt>
                <c:pt idx="2">
                  <c:v>13.109111425577479</c:v>
                </c:pt>
                <c:pt idx="3">
                  <c:v>12.415552891428167</c:v>
                </c:pt>
                <c:pt idx="4">
                  <c:v>13.5041247050642</c:v>
                </c:pt>
                <c:pt idx="5">
                  <c:v>13.918808739282678</c:v>
                </c:pt>
                <c:pt idx="6">
                  <c:v>13.577959181610982</c:v>
                </c:pt>
                <c:pt idx="7">
                  <c:v>13.2176838465621</c:v>
                </c:pt>
                <c:pt idx="8">
                  <c:v>12.694853577306075</c:v>
                </c:pt>
                <c:pt idx="9">
                  <c:v>12.611482277942859</c:v>
                </c:pt>
              </c:numCache>
            </c:numRef>
          </c:val>
          <c:extLst>
            <c:ext xmlns:c16="http://schemas.microsoft.com/office/drawing/2014/chart" uri="{C3380CC4-5D6E-409C-BE32-E72D297353CC}">
              <c16:uniqueId val="{00000001-7C95-4B65-802F-DF88A07D4DD3}"/>
            </c:ext>
          </c:extLst>
        </c:ser>
        <c:ser>
          <c:idx val="2"/>
          <c:order val="2"/>
          <c:tx>
            <c:strRef>
              <c:f>'P13 Bottom'!$A$5</c:f>
              <c:strCache>
                <c:ptCount val="1"/>
                <c:pt idx="0">
                  <c:v>Expense ratio</c:v>
                </c:pt>
              </c:strCache>
            </c:strRef>
          </c:tx>
          <c:spPr>
            <a:solidFill>
              <a:schemeClr val="accent3"/>
            </a:solidFill>
          </c:spPr>
          <c:invertIfNegative val="0"/>
          <c:cat>
            <c:strRef>
              <c:f>'P13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Bottom'!$B$5:$K$5</c:f>
              <c:numCache>
                <c:formatCode>0.00</c:formatCode>
                <c:ptCount val="10"/>
                <c:pt idx="0">
                  <c:v>27.158732166443812</c:v>
                </c:pt>
                <c:pt idx="1">
                  <c:v>26.797762426935357</c:v>
                </c:pt>
                <c:pt idx="2">
                  <c:v>28.149942014417061</c:v>
                </c:pt>
                <c:pt idx="3">
                  <c:v>28.528569105815482</c:v>
                </c:pt>
                <c:pt idx="4">
                  <c:v>30.020498925246606</c:v>
                </c:pt>
                <c:pt idx="5">
                  <c:v>30.846119880876021</c:v>
                </c:pt>
                <c:pt idx="6">
                  <c:v>29.76632606219934</c:v>
                </c:pt>
                <c:pt idx="7">
                  <c:v>29.948428746894852</c:v>
                </c:pt>
                <c:pt idx="8">
                  <c:v>30.092660079387201</c:v>
                </c:pt>
                <c:pt idx="9">
                  <c:v>29.617043968346064</c:v>
                </c:pt>
              </c:numCache>
            </c:numRef>
          </c:val>
          <c:extLst>
            <c:ext xmlns:c16="http://schemas.microsoft.com/office/drawing/2014/chart" uri="{C3380CC4-5D6E-409C-BE32-E72D297353CC}">
              <c16:uniqueId val="{00000002-7C95-4B65-802F-DF88A07D4DD3}"/>
            </c:ext>
          </c:extLst>
        </c:ser>
        <c:ser>
          <c:idx val="3"/>
          <c:order val="3"/>
          <c:tx>
            <c:strRef>
              <c:f>'P13 Bottom'!$A$6</c:f>
              <c:strCache>
                <c:ptCount val="1"/>
                <c:pt idx="0">
                  <c:v>Dividend ratio</c:v>
                </c:pt>
              </c:strCache>
            </c:strRef>
          </c:tx>
          <c:spPr>
            <a:solidFill>
              <a:schemeClr val="tx1"/>
            </a:solidFill>
          </c:spPr>
          <c:invertIfNegative val="0"/>
          <c:cat>
            <c:strRef>
              <c:f>'P13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Bottom'!$B$6:$K$6</c:f>
              <c:numCache>
                <c:formatCode>0.00</c:formatCode>
                <c:ptCount val="10"/>
                <c:pt idx="0">
                  <c:v>0.47294427986358645</c:v>
                </c:pt>
                <c:pt idx="1">
                  <c:v>0.5521264353208386</c:v>
                </c:pt>
                <c:pt idx="2">
                  <c:v>0.63214993255458796</c:v>
                </c:pt>
                <c:pt idx="3">
                  <c:v>0.58379264826288413</c:v>
                </c:pt>
                <c:pt idx="4">
                  <c:v>0.48686653852351514</c:v>
                </c:pt>
                <c:pt idx="5">
                  <c:v>0.61198919250349004</c:v>
                </c:pt>
                <c:pt idx="6">
                  <c:v>0.51640675623604837</c:v>
                </c:pt>
                <c:pt idx="7">
                  <c:v>0.50226556124918864</c:v>
                </c:pt>
                <c:pt idx="8">
                  <c:v>0.57844616351844114</c:v>
                </c:pt>
                <c:pt idx="9">
                  <c:v>0.49453190500844429</c:v>
                </c:pt>
              </c:numCache>
            </c:numRef>
          </c:val>
          <c:extLst>
            <c:ext xmlns:c16="http://schemas.microsoft.com/office/drawing/2014/chart" uri="{C3380CC4-5D6E-409C-BE32-E72D297353CC}">
              <c16:uniqueId val="{00000003-7C95-4B65-802F-DF88A07D4DD3}"/>
            </c:ext>
          </c:extLst>
        </c:ser>
        <c:dLbls>
          <c:showLegendKey val="0"/>
          <c:showVal val="0"/>
          <c:showCatName val="0"/>
          <c:showSerName val="0"/>
          <c:showPercent val="0"/>
          <c:showBubbleSize val="0"/>
        </c:dLbls>
        <c:gapWidth val="25"/>
        <c:overlap val="100"/>
        <c:axId val="196283008"/>
        <c:axId val="196292992"/>
      </c:barChart>
      <c:catAx>
        <c:axId val="196283008"/>
        <c:scaling>
          <c:orientation val="minMax"/>
        </c:scaling>
        <c:delete val="1"/>
        <c:axPos val="b"/>
        <c:numFmt formatCode="General" sourceLinked="0"/>
        <c:majorTickMark val="cross"/>
        <c:minorTickMark val="none"/>
        <c:tickLblPos val="low"/>
        <c:crossAx val="196292992"/>
        <c:crossesAt val="100"/>
        <c:auto val="1"/>
        <c:lblAlgn val="ctr"/>
        <c:lblOffset val="100"/>
        <c:noMultiLvlLbl val="0"/>
      </c:catAx>
      <c:valAx>
        <c:axId val="196292992"/>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nextTo"/>
        <c:crossAx val="196283008"/>
        <c:crosses val="autoZero"/>
        <c:crossBetween val="between"/>
      </c:valAx>
      <c:spPr>
        <a:noFill/>
      </c:spPr>
    </c:plotArea>
    <c:legend>
      <c:legendPos val="r"/>
      <c:layout>
        <c:manualLayout>
          <c:xMode val="edge"/>
          <c:yMode val="edge"/>
          <c:x val="3.5555555555555557E-3"/>
          <c:y val="0.11621713852966979"/>
          <c:w val="0.60533333333333328"/>
          <c:h val="3.880723242927967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05054205582456E-2"/>
          <c:y val="0.23924303866606211"/>
          <c:w val="0.91601411202282568"/>
          <c:h val="0.59034726802423843"/>
        </c:manualLayout>
      </c:layout>
      <c:lineChart>
        <c:grouping val="standard"/>
        <c:varyColors val="0"/>
        <c:ser>
          <c:idx val="0"/>
          <c:order val="0"/>
          <c:tx>
            <c:strRef>
              <c:f>'P13 Bottom'!$A$9</c:f>
              <c:strCache>
                <c:ptCount val="1"/>
                <c:pt idx="0">
                  <c:v>Pretax income, excluding investments</c:v>
                </c:pt>
              </c:strCache>
            </c:strRef>
          </c:tx>
          <c:spPr>
            <a:ln w="25400">
              <a:solidFill>
                <a:schemeClr val="bg1">
                  <a:lumMod val="65000"/>
                </a:schemeClr>
              </a:solidFill>
            </a:ln>
          </c:spPr>
          <c:marker>
            <c:spPr>
              <a:solidFill>
                <a:schemeClr val="bg1">
                  <a:lumMod val="50000"/>
                </a:schemeClr>
              </a:solidFill>
              <a:ln>
                <a:noFill/>
              </a:ln>
            </c:spPr>
          </c:marker>
          <c:cat>
            <c:strRef>
              <c:f>'P13 Bottom'!$B$8:$K$8</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'P13 Bottom'!$B$9:$K$9</c:f>
              <c:numCache>
                <c:formatCode>0.00</c:formatCode>
                <c:ptCount val="10"/>
                <c:pt idx="0">
                  <c:v>-14.794636000000001</c:v>
                </c:pt>
                <c:pt idx="1">
                  <c:v>17.154374999999998</c:v>
                </c:pt>
                <c:pt idx="2">
                  <c:v>15.249836</c:v>
                </c:pt>
                <c:pt idx="3">
                  <c:v>5.9552509999999996</c:v>
                </c:pt>
                <c:pt idx="4">
                  <c:v>9.5774050000000006</c:v>
                </c:pt>
                <c:pt idx="5">
                  <c:v>2.0961230000000004</c:v>
                </c:pt>
                <c:pt idx="6">
                  <c:v>-7.8452689999999992</c:v>
                </c:pt>
                <c:pt idx="7">
                  <c:v>-4.0281700000000011</c:v>
                </c:pt>
                <c:pt idx="8">
                  <c:v>10.747737000000001</c:v>
                </c:pt>
                <c:pt idx="9">
                  <c:v>7.7174639999999997</c:v>
                </c:pt>
              </c:numCache>
            </c:numRef>
          </c:val>
          <c:smooth val="0"/>
          <c:extLst>
            <c:ext xmlns:c16="http://schemas.microsoft.com/office/drawing/2014/chart" uri="{C3380CC4-5D6E-409C-BE32-E72D297353CC}">
              <c16:uniqueId val="{00000000-DF8A-4861-A1C7-5C12701D01F5}"/>
            </c:ext>
          </c:extLst>
        </c:ser>
        <c:dLbls>
          <c:showLegendKey val="0"/>
          <c:showVal val="0"/>
          <c:showCatName val="0"/>
          <c:showSerName val="0"/>
          <c:showPercent val="0"/>
          <c:showBubbleSize val="0"/>
        </c:dLbls>
        <c:marker val="1"/>
        <c:smooth val="0"/>
        <c:axId val="196312448"/>
        <c:axId val="196314624"/>
      </c:lineChart>
      <c:catAx>
        <c:axId val="196312448"/>
        <c:scaling>
          <c:orientation val="minMax"/>
        </c:scaling>
        <c:delete val="0"/>
        <c:axPos val="b"/>
        <c:numFmt formatCode="General" sourceLinked="0"/>
        <c:majorTickMark val="cross"/>
        <c:minorTickMark val="none"/>
        <c:tickLblPos val="low"/>
        <c:txPr>
          <a:bodyPr/>
          <a:lstStyle/>
          <a:p>
            <a:pPr>
              <a:defRPr b="0"/>
            </a:pPr>
            <a:endParaRPr lang="en-US"/>
          </a:p>
        </c:txPr>
        <c:crossAx val="196314624"/>
        <c:crosses val="autoZero"/>
        <c:auto val="1"/>
        <c:lblAlgn val="ctr"/>
        <c:lblOffset val="100"/>
        <c:noMultiLvlLbl val="0"/>
      </c:catAx>
      <c:valAx>
        <c:axId val="19631462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6312448"/>
        <c:crosses val="autoZero"/>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86779836348008"/>
          <c:y val="0.12175051035287256"/>
          <c:w val="0.80786172460149797"/>
          <c:h val="0.65601086322543012"/>
        </c:manualLayout>
      </c:layout>
      <c:barChart>
        <c:barDir val="col"/>
        <c:grouping val="stacked"/>
        <c:varyColors val="0"/>
        <c:ser>
          <c:idx val="0"/>
          <c:order val="0"/>
          <c:tx>
            <c:strRef>
              <c:f>'P14'!$A$9</c:f>
              <c:strCache>
                <c:ptCount val="1"/>
                <c:pt idx="0">
                  <c:v>Combined ratio (%)</c:v>
                </c:pt>
              </c:strCache>
            </c:strRef>
          </c:tx>
          <c:spPr>
            <a:solidFill>
              <a:schemeClr val="accent3"/>
            </a:solidFill>
          </c:spPr>
          <c:invertIfNegative val="0"/>
          <c:cat>
            <c:strRef>
              <c:f>'P14'!$B$2:$K$2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'P14'!$B$9:$K$9</c:f>
              <c:numCache>
                <c:formatCode>0.00</c:formatCode>
                <c:ptCount val="10"/>
                <c:pt idx="0">
                  <c:v>101.76039167806303</c:v>
                </c:pt>
                <c:pt idx="1">
                  <c:v>95.859619178398887</c:v>
                </c:pt>
                <c:pt idx="2">
                  <c:v>100.12618370060615</c:v>
                </c:pt>
                <c:pt idx="3">
                  <c:v>100.60753790414147</c:v>
                </c:pt>
                <c:pt idx="4">
                  <c:v>107.9312301534555</c:v>
                </c:pt>
                <c:pt idx="5">
                  <c:v>115.56770423310063</c:v>
                </c:pt>
                <c:pt idx="6">
                  <c:v>115.39903845044647</c:v>
                </c:pt>
                <c:pt idx="7">
                  <c:v>108.71641274637285</c:v>
                </c:pt>
                <c:pt idx="8">
                  <c:v>101.7415310827574</c:v>
                </c:pt>
                <c:pt idx="9">
                  <c:v>100.51737924765655</c:v>
                </c:pt>
              </c:numCache>
            </c:numRef>
          </c:val>
          <c:extLst>
            <c:ext xmlns:c16="http://schemas.microsoft.com/office/drawing/2014/chart" uri="{C3380CC4-5D6E-409C-BE32-E72D297353CC}">
              <c16:uniqueId val="{00000000-8C4D-4330-B205-E962D83D5E1F}"/>
            </c:ext>
          </c:extLst>
        </c:ser>
        <c:dLbls>
          <c:showLegendKey val="0"/>
          <c:showVal val="0"/>
          <c:showCatName val="0"/>
          <c:showSerName val="0"/>
          <c:showPercent val="0"/>
          <c:showBubbleSize val="0"/>
        </c:dLbls>
        <c:gapWidth val="25"/>
        <c:overlap val="100"/>
        <c:axId val="197170304"/>
        <c:axId val="197171840"/>
      </c:barChart>
      <c:catAx>
        <c:axId val="197170304"/>
        <c:scaling>
          <c:orientation val="minMax"/>
        </c:scaling>
        <c:delete val="0"/>
        <c:axPos val="b"/>
        <c:numFmt formatCode="General" sourceLinked="0"/>
        <c:majorTickMark val="cross"/>
        <c:minorTickMark val="none"/>
        <c:tickLblPos val="low"/>
        <c:txPr>
          <a:bodyPr rot="-2520000"/>
          <a:lstStyle/>
          <a:p>
            <a:pPr>
              <a:defRPr b="0"/>
            </a:pPr>
            <a:endParaRPr lang="en-US"/>
          </a:p>
        </c:txPr>
        <c:crossAx val="197171840"/>
        <c:crossesAt val="100"/>
        <c:auto val="1"/>
        <c:lblAlgn val="ctr"/>
        <c:lblOffset val="100"/>
        <c:noMultiLvlLbl val="0"/>
      </c:catAx>
      <c:valAx>
        <c:axId val="197171840"/>
        <c:scaling>
          <c:orientation val="minMax"/>
          <c:min val="80"/>
        </c:scaling>
        <c:delete val="0"/>
        <c:axPos val="l"/>
        <c:majorGridlines>
          <c:spPr>
            <a:ln>
              <a:solidFill>
                <a:schemeClr val="bg1">
                  <a:lumMod val="85000"/>
                </a:schemeClr>
              </a:solidFill>
            </a:ln>
          </c:spPr>
        </c:majorGridlines>
        <c:numFmt formatCode="#,##0_);[Red]\(#,##0\)" sourceLinked="0"/>
        <c:majorTickMark val="out"/>
        <c:minorTickMark val="none"/>
        <c:tickLblPos val="low"/>
        <c:crossAx val="197170304"/>
        <c:crosses val="autoZero"/>
        <c:crossBetween val="between"/>
      </c:valAx>
      <c:spPr>
        <a:noFill/>
      </c:spPr>
    </c:plotArea>
    <c:legend>
      <c:legendPos val="t"/>
      <c:layout>
        <c:manualLayout>
          <c:xMode val="edge"/>
          <c:yMode val="edge"/>
          <c:x val="1.0827084114485696E-2"/>
          <c:y val="4.6296296296296294E-2"/>
          <c:w val="0.42633557390692012"/>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Top 20 US P&amp;C groups by 2014Y direct premiums written ($B)</a:t>
            </a:r>
          </a:p>
        </c:rich>
      </c:tx>
      <c:layout>
        <c:manualLayout>
          <c:xMode val="edge"/>
          <c:yMode val="edge"/>
          <c:x val="2.1111111111111057E-3"/>
          <c:y val="2.3453534853984204E-3"/>
        </c:manualLayout>
      </c:layout>
      <c:overlay val="0"/>
    </c:title>
    <c:autoTitleDeleted val="0"/>
    <c:plotArea>
      <c:layout>
        <c:manualLayout>
          <c:layoutTarget val="inner"/>
          <c:xMode val="edge"/>
          <c:yMode val="edge"/>
          <c:x val="0.20881372788751401"/>
          <c:y val="6.9688762358812495E-2"/>
          <c:w val="0.67374448244967156"/>
          <c:h val="0.76145594373515446"/>
        </c:manualLayout>
      </c:layout>
      <c:barChart>
        <c:barDir val="bar"/>
        <c:grouping val="clustered"/>
        <c:varyColors val="0"/>
        <c:ser>
          <c:idx val="0"/>
          <c:order val="0"/>
          <c:spPr>
            <a:solidFill>
              <a:schemeClr val="accent1"/>
            </a:solidFill>
          </c:spPr>
          <c:invertIfNegative val="0"/>
          <c:dLbls>
            <c:numFmt formatCode="&quot;$&quot;#,##0.00" sourceLinked="0"/>
            <c:spPr>
              <a:noFill/>
              <a:ln>
                <a:noFill/>
              </a:ln>
              <a:effectLst/>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'P3'!$F$7:$F$26</c:f>
              <c:strCache>
                <c:ptCount val="20"/>
                <c:pt idx="0">
                  <c:v>State Farm</c:v>
                </c:pt>
                <c:pt idx="1">
                  <c:v>Liberty Mutual </c:v>
                </c:pt>
                <c:pt idx="2">
                  <c:v>Allstate</c:v>
                </c:pt>
                <c:pt idx="3">
                  <c:v>Berkshire Hathaway</c:v>
                </c:pt>
                <c:pt idx="4">
                  <c:v>Travelers</c:v>
                </c:pt>
                <c:pt idx="5">
                  <c:v>Progressive</c:v>
                </c:pt>
                <c:pt idx="6">
                  <c:v>Nationwide Mutual</c:v>
                </c:pt>
                <c:pt idx="7">
                  <c:v>AIG</c:v>
                </c:pt>
                <c:pt idx="8">
                  <c:v>Farmers</c:v>
                </c:pt>
                <c:pt idx="9">
                  <c:v>USAA </c:v>
                </c:pt>
                <c:pt idx="10">
                  <c:v>Zurich </c:v>
                </c:pt>
                <c:pt idx="11">
                  <c:v>The Hartford</c:v>
                </c:pt>
                <c:pt idx="12">
                  <c:v>Chubb</c:v>
                </c:pt>
                <c:pt idx="13">
                  <c:v>ACE</c:v>
                </c:pt>
                <c:pt idx="14">
                  <c:v>CNA Financial</c:v>
                </c:pt>
                <c:pt idx="15">
                  <c:v>American Family </c:v>
                </c:pt>
                <c:pt idx="16">
                  <c:v>Auto-Owners</c:v>
                </c:pt>
                <c:pt idx="17">
                  <c:v>Erie</c:v>
                </c:pt>
                <c:pt idx="18">
                  <c:v>American Financial</c:v>
                </c:pt>
                <c:pt idx="19">
                  <c:v>W. R. Berkley</c:v>
                </c:pt>
              </c:strCache>
            </c:strRef>
          </c:cat>
          <c:val>
            <c:numRef>
              <c:f>'P3'!$G$7:$G$26</c:f>
              <c:numCache>
                <c:formatCode>0.00</c:formatCode>
                <c:ptCount val="20"/>
                <c:pt idx="0">
                  <c:v>58.508587284000001</c:v>
                </c:pt>
                <c:pt idx="1">
                  <c:v>29.364558791</c:v>
                </c:pt>
                <c:pt idx="2">
                  <c:v>28.892088194999999</c:v>
                </c:pt>
                <c:pt idx="3">
                  <c:v>26.555514655</c:v>
                </c:pt>
                <c:pt idx="4">
                  <c:v>22.790775535000002</c:v>
                </c:pt>
                <c:pt idx="5">
                  <c:v>20.056859938000002</c:v>
                </c:pt>
                <c:pt idx="6">
                  <c:v>18.935862126000004</c:v>
                </c:pt>
                <c:pt idx="7">
                  <c:v>18.653980745000002</c:v>
                </c:pt>
                <c:pt idx="8">
                  <c:v>18.611694543999999</c:v>
                </c:pt>
                <c:pt idx="9">
                  <c:v>15.678175775</c:v>
                </c:pt>
                <c:pt idx="10">
                  <c:v>11.29339253</c:v>
                </c:pt>
                <c:pt idx="11">
                  <c:v>10.864926098</c:v>
                </c:pt>
                <c:pt idx="12">
                  <c:v>10.194172489</c:v>
                </c:pt>
                <c:pt idx="13">
                  <c:v>9.979584688000001</c:v>
                </c:pt>
                <c:pt idx="14">
                  <c:v>9.1375822769999999</c:v>
                </c:pt>
                <c:pt idx="15">
                  <c:v>6.851206039</c:v>
                </c:pt>
                <c:pt idx="16">
                  <c:v>5.7960750669999994</c:v>
                </c:pt>
                <c:pt idx="17">
                  <c:v>5.5139619410000007</c:v>
                </c:pt>
                <c:pt idx="18">
                  <c:v>5.207586976</c:v>
                </c:pt>
                <c:pt idx="19">
                  <c:v>5.0734308780000008</c:v>
                </c:pt>
              </c:numCache>
            </c:numRef>
          </c:val>
          <c:extLst>
            <c:ext xmlns:c16="http://schemas.microsoft.com/office/drawing/2014/chart" uri="{C3380CC4-5D6E-409C-BE32-E72D297353CC}">
              <c16:uniqueId val="{00000000-036C-4085-8412-13C5832E6036}"/>
            </c:ext>
          </c:extLst>
        </c:ser>
        <c:dLbls>
          <c:showLegendKey val="0"/>
          <c:showVal val="0"/>
          <c:showCatName val="0"/>
          <c:showSerName val="0"/>
          <c:showPercent val="0"/>
          <c:showBubbleSize val="0"/>
        </c:dLbls>
        <c:gapWidth val="25"/>
        <c:axId val="209730560"/>
        <c:axId val="238244992"/>
      </c:barChart>
      <c:catAx>
        <c:axId val="209730560"/>
        <c:scaling>
          <c:orientation val="maxMin"/>
        </c:scaling>
        <c:delete val="0"/>
        <c:axPos val="l"/>
        <c:numFmt formatCode="General" sourceLinked="0"/>
        <c:majorTickMark val="out"/>
        <c:minorTickMark val="none"/>
        <c:tickLblPos val="nextTo"/>
        <c:crossAx val="238244992"/>
        <c:crossesAt val="0"/>
        <c:auto val="1"/>
        <c:lblAlgn val="ctr"/>
        <c:lblOffset val="100"/>
        <c:noMultiLvlLbl val="0"/>
      </c:catAx>
      <c:valAx>
        <c:axId val="238244992"/>
        <c:scaling>
          <c:orientation val="minMax"/>
          <c:max val="60"/>
        </c:scaling>
        <c:delete val="1"/>
        <c:axPos val="b"/>
        <c:numFmt formatCode="0" sourceLinked="0"/>
        <c:majorTickMark val="out"/>
        <c:minorTickMark val="none"/>
        <c:tickLblPos val="nextTo"/>
        <c:crossAx val="209730560"/>
        <c:crosses val="max"/>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4707900062110553"/>
          <c:h val="0.70891423325447545"/>
        </c:manualLayout>
      </c:layout>
      <c:lineChart>
        <c:grouping val="standard"/>
        <c:varyColors val="0"/>
        <c:ser>
          <c:idx val="0"/>
          <c:order val="0"/>
          <c:tx>
            <c:strRef>
              <c:f>'P14'!$A$3</c:f>
              <c:strCache>
                <c:ptCount val="1"/>
                <c:pt idx="0">
                  <c:v>Direct premiums written growth (%)</c:v>
                </c:pt>
              </c:strCache>
            </c:strRef>
          </c:tx>
          <c:spPr>
            <a:ln w="25400"/>
          </c:spPr>
          <c:marker>
            <c:spPr>
              <a:ln>
                <a:noFill/>
              </a:ln>
            </c:spPr>
          </c:marker>
          <c:cat>
            <c:strRef>
              <c:f>'P14'!$B$2:$K$2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'P14'!$B$3:$K$3</c:f>
              <c:numCache>
                <c:formatCode>0.00</c:formatCode>
                <c:ptCount val="10"/>
                <c:pt idx="0">
                  <c:v>8.4618335226604096</c:v>
                </c:pt>
                <c:pt idx="1">
                  <c:v>2.5008070775604767</c:v>
                </c:pt>
                <c:pt idx="2">
                  <c:v>-2.1781230936255462</c:v>
                </c:pt>
                <c:pt idx="3">
                  <c:v>-9.8536017051393348</c:v>
                </c:pt>
                <c:pt idx="4">
                  <c:v>-10.027972753766091</c:v>
                </c:pt>
                <c:pt idx="5">
                  <c:v>-1.8886554058062954</c:v>
                </c:pt>
                <c:pt idx="6">
                  <c:v>9.3989780500584352</c:v>
                </c:pt>
                <c:pt idx="7">
                  <c:v>9.6167365914206915</c:v>
                </c:pt>
                <c:pt idx="8">
                  <c:v>7.7237467462239344</c:v>
                </c:pt>
                <c:pt idx="9">
                  <c:v>4.5355098777995755</c:v>
                </c:pt>
              </c:numCache>
            </c:numRef>
          </c:val>
          <c:smooth val="0"/>
          <c:extLst>
            <c:ext xmlns:c16="http://schemas.microsoft.com/office/drawing/2014/chart" uri="{C3380CC4-5D6E-409C-BE32-E72D297353CC}">
              <c16:uniqueId val="{00000000-B12A-4127-B13E-AD400802E8F1}"/>
            </c:ext>
          </c:extLst>
        </c:ser>
        <c:ser>
          <c:idx val="1"/>
          <c:order val="1"/>
          <c:tx>
            <c:strRef>
              <c:f>'P14'!$A$4</c:f>
              <c:strCache>
                <c:ptCount val="1"/>
                <c:pt idx="0">
                  <c:v>Net premiums written growth (%)</c:v>
                </c:pt>
              </c:strCache>
            </c:strRef>
          </c:tx>
          <c:spPr>
            <a:ln w="25400"/>
          </c:spPr>
          <c:marker>
            <c:spPr>
              <a:ln>
                <a:noFill/>
              </a:ln>
            </c:spPr>
          </c:marker>
          <c:cat>
            <c:strRef>
              <c:f>'P14'!$B$2:$K$2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'P14'!$B$4:$K$4</c:f>
              <c:numCache>
                <c:formatCode>0.00</c:formatCode>
                <c:ptCount val="10"/>
                <c:pt idx="0">
                  <c:v>8.7453730343794245</c:v>
                </c:pt>
                <c:pt idx="1">
                  <c:v>4.7313620654937738</c:v>
                </c:pt>
                <c:pt idx="2">
                  <c:v>-3.1977093338140419</c:v>
                </c:pt>
                <c:pt idx="3">
                  <c:v>-9.6618254134292201</c:v>
                </c:pt>
                <c:pt idx="4">
                  <c:v>-11.985124242436257</c:v>
                </c:pt>
                <c:pt idx="5">
                  <c:v>-1.3819813523156579</c:v>
                </c:pt>
                <c:pt idx="6">
                  <c:v>7.9643532614498334</c:v>
                </c:pt>
                <c:pt idx="7">
                  <c:v>8.7494400017201936</c:v>
                </c:pt>
                <c:pt idx="8">
                  <c:v>5.2019580313971545</c:v>
                </c:pt>
                <c:pt idx="9">
                  <c:v>4.4589710887224028</c:v>
                </c:pt>
              </c:numCache>
            </c:numRef>
          </c:val>
          <c:smooth val="0"/>
          <c:extLst>
            <c:ext xmlns:c16="http://schemas.microsoft.com/office/drawing/2014/chart" uri="{C3380CC4-5D6E-409C-BE32-E72D297353CC}">
              <c16:uniqueId val="{00000001-B12A-4127-B13E-AD400802E8F1}"/>
            </c:ext>
          </c:extLst>
        </c:ser>
        <c:dLbls>
          <c:showLegendKey val="0"/>
          <c:showVal val="0"/>
          <c:showCatName val="0"/>
          <c:showSerName val="0"/>
          <c:showPercent val="0"/>
          <c:showBubbleSize val="0"/>
        </c:dLbls>
        <c:marker val="1"/>
        <c:smooth val="0"/>
        <c:axId val="197196416"/>
        <c:axId val="197337856"/>
      </c:lineChart>
      <c:catAx>
        <c:axId val="197196416"/>
        <c:scaling>
          <c:orientation val="minMax"/>
        </c:scaling>
        <c:delete val="0"/>
        <c:axPos val="b"/>
        <c:numFmt formatCode="General" sourceLinked="0"/>
        <c:majorTickMark val="none"/>
        <c:minorTickMark val="none"/>
        <c:tickLblPos val="none"/>
        <c:crossAx val="197337856"/>
        <c:crosses val="autoZero"/>
        <c:auto val="1"/>
        <c:lblAlgn val="ctr"/>
        <c:lblOffset val="100"/>
        <c:noMultiLvlLbl val="0"/>
      </c:catAx>
      <c:valAx>
        <c:axId val="197337856"/>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7196416"/>
        <c:crosses val="autoZero"/>
        <c:crossBetween val="between"/>
      </c:valAx>
      <c:spPr>
        <a:noFill/>
      </c:spPr>
    </c:plotArea>
    <c:legend>
      <c:legendPos val="r"/>
      <c:layout>
        <c:manualLayout>
          <c:xMode val="edge"/>
          <c:yMode val="edge"/>
          <c:x val="6.6306362867432272E-2"/>
          <c:y val="1.0689158191378108E-2"/>
          <c:w val="0.57654331376516865"/>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79540300180924"/>
          <c:y val="0.12175047840135521"/>
          <c:w val="0.80366842494202784"/>
          <c:h val="0.65601086322543012"/>
        </c:manualLayout>
      </c:layout>
      <c:barChart>
        <c:barDir val="col"/>
        <c:grouping val="stacked"/>
        <c:varyColors val="0"/>
        <c:ser>
          <c:idx val="0"/>
          <c:order val="0"/>
          <c:tx>
            <c:strRef>
              <c:f>'P15'!$A$9</c:f>
              <c:strCache>
                <c:ptCount val="1"/>
                <c:pt idx="0">
                  <c:v>Combined ratio (%)</c:v>
                </c:pt>
              </c:strCache>
            </c:strRef>
          </c:tx>
          <c:spPr>
            <a:solidFill>
              <a:schemeClr val="accent3"/>
            </a:solidFill>
          </c:spPr>
          <c:invertIfNegative val="0"/>
          <c:cat>
            <c:strRef>
              <c:f>'P15'!$B$2:$K$2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'P15'!$B$9:$K$9</c:f>
              <c:numCache>
                <c:formatCode>0.00</c:formatCode>
                <c:ptCount val="10"/>
                <c:pt idx="0">
                  <c:v>112.94895671425074</c:v>
                </c:pt>
                <c:pt idx="1">
                  <c:v>95.669713012989774</c:v>
                </c:pt>
                <c:pt idx="2">
                  <c:v>99.365512182283595</c:v>
                </c:pt>
                <c:pt idx="3">
                  <c:v>95.166506677773867</c:v>
                </c:pt>
                <c:pt idx="4">
                  <c:v>104.92695679195613</c:v>
                </c:pt>
                <c:pt idx="5">
                  <c:v>109.38597319259863</c:v>
                </c:pt>
                <c:pt idx="6">
                  <c:v>100.46930009285049</c:v>
                </c:pt>
                <c:pt idx="7">
                  <c:v>104.05921744263652</c:v>
                </c:pt>
                <c:pt idx="8">
                  <c:v>99.805368566534938</c:v>
                </c:pt>
                <c:pt idx="9">
                  <c:v>97.529940189873699</c:v>
                </c:pt>
              </c:numCache>
            </c:numRef>
          </c:val>
          <c:extLst>
            <c:ext xmlns:c16="http://schemas.microsoft.com/office/drawing/2014/chart" uri="{C3380CC4-5D6E-409C-BE32-E72D297353CC}">
              <c16:uniqueId val="{00000000-542D-43F1-B990-02C9F4A3F865}"/>
            </c:ext>
          </c:extLst>
        </c:ser>
        <c:dLbls>
          <c:showLegendKey val="0"/>
          <c:showVal val="0"/>
          <c:showCatName val="0"/>
          <c:showSerName val="0"/>
          <c:showPercent val="0"/>
          <c:showBubbleSize val="0"/>
        </c:dLbls>
        <c:gapWidth val="25"/>
        <c:overlap val="100"/>
        <c:axId val="197354240"/>
        <c:axId val="197355776"/>
      </c:barChart>
      <c:catAx>
        <c:axId val="197354240"/>
        <c:scaling>
          <c:orientation val="minMax"/>
        </c:scaling>
        <c:delete val="0"/>
        <c:axPos val="b"/>
        <c:numFmt formatCode="General" sourceLinked="0"/>
        <c:majorTickMark val="cross"/>
        <c:minorTickMark val="none"/>
        <c:tickLblPos val="low"/>
        <c:txPr>
          <a:bodyPr rot="-2520000"/>
          <a:lstStyle/>
          <a:p>
            <a:pPr>
              <a:defRPr b="0"/>
            </a:pPr>
            <a:endParaRPr lang="en-US"/>
          </a:p>
        </c:txPr>
        <c:crossAx val="197355776"/>
        <c:crossesAt val="100"/>
        <c:auto val="1"/>
        <c:lblAlgn val="ctr"/>
        <c:lblOffset val="100"/>
        <c:noMultiLvlLbl val="0"/>
      </c:catAx>
      <c:valAx>
        <c:axId val="197355776"/>
        <c:scaling>
          <c:orientation val="minMax"/>
          <c:min val="80"/>
        </c:scaling>
        <c:delete val="0"/>
        <c:axPos val="l"/>
        <c:majorGridlines>
          <c:spPr>
            <a:ln>
              <a:solidFill>
                <a:schemeClr val="bg1">
                  <a:lumMod val="85000"/>
                </a:schemeClr>
              </a:solidFill>
            </a:ln>
          </c:spPr>
        </c:majorGridlines>
        <c:numFmt formatCode="#,##0_);[Red]\(#,##0\)" sourceLinked="0"/>
        <c:majorTickMark val="out"/>
        <c:minorTickMark val="none"/>
        <c:tickLblPos val="low"/>
        <c:crossAx val="197354240"/>
        <c:crosses val="autoZero"/>
        <c:crossBetween val="between"/>
      </c:valAx>
      <c:spPr>
        <a:noFill/>
      </c:spPr>
    </c:plotArea>
    <c:legend>
      <c:legendPos val="t"/>
      <c:layout>
        <c:manualLayout>
          <c:xMode val="edge"/>
          <c:yMode val="edge"/>
          <c:x val="1.0827084114485696E-2"/>
          <c:y val="4.6296296296296294E-2"/>
          <c:w val="0.42003669444232089"/>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154317248805431E-2"/>
          <c:y val="0.15740740740740741"/>
          <c:w val="0.85407308701796891"/>
          <c:h val="0.71489330649812266"/>
        </c:manualLayout>
      </c:layout>
      <c:lineChart>
        <c:grouping val="standard"/>
        <c:varyColors val="0"/>
        <c:ser>
          <c:idx val="0"/>
          <c:order val="0"/>
          <c:tx>
            <c:strRef>
              <c:f>'P15'!$A$3</c:f>
              <c:strCache>
                <c:ptCount val="1"/>
                <c:pt idx="0">
                  <c:v>Direct premiums written growth (%)</c:v>
                </c:pt>
              </c:strCache>
            </c:strRef>
          </c:tx>
          <c:spPr>
            <a:ln w="25400"/>
          </c:spPr>
          <c:marker>
            <c:spPr>
              <a:ln>
                <a:noFill/>
              </a:ln>
            </c:spPr>
          </c:marker>
          <c:cat>
            <c:strRef>
              <c:f>'P15'!$B$2:$K$2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'P15'!$B$3:$K$3</c:f>
              <c:numCache>
                <c:formatCode>0.00</c:formatCode>
                <c:ptCount val="10"/>
                <c:pt idx="0">
                  <c:v>2.6594280182983216</c:v>
                </c:pt>
                <c:pt idx="1">
                  <c:v>2.8153465464233975</c:v>
                </c:pt>
                <c:pt idx="2">
                  <c:v>-2.7933690456830798</c:v>
                </c:pt>
                <c:pt idx="3">
                  <c:v>-8.1466882548348956</c:v>
                </c:pt>
                <c:pt idx="4">
                  <c:v>-7.2444637860737906</c:v>
                </c:pt>
                <c:pt idx="5">
                  <c:v>-0.95766484016354658</c:v>
                </c:pt>
                <c:pt idx="6">
                  <c:v>2.5837192568091036</c:v>
                </c:pt>
                <c:pt idx="7">
                  <c:v>6.7911648290490412</c:v>
                </c:pt>
                <c:pt idx="8">
                  <c:v>8.3850831952362892</c:v>
                </c:pt>
                <c:pt idx="9">
                  <c:v>7.2394233241728445</c:v>
                </c:pt>
              </c:numCache>
            </c:numRef>
          </c:val>
          <c:smooth val="0"/>
          <c:extLst>
            <c:ext xmlns:c16="http://schemas.microsoft.com/office/drawing/2014/chart" uri="{C3380CC4-5D6E-409C-BE32-E72D297353CC}">
              <c16:uniqueId val="{00000000-9219-4459-A5C1-0197D8C2CE6D}"/>
            </c:ext>
          </c:extLst>
        </c:ser>
        <c:ser>
          <c:idx val="1"/>
          <c:order val="1"/>
          <c:tx>
            <c:strRef>
              <c:f>'P15'!$A$4</c:f>
              <c:strCache>
                <c:ptCount val="1"/>
                <c:pt idx="0">
                  <c:v>Net premiums written growth (%)</c:v>
                </c:pt>
              </c:strCache>
            </c:strRef>
          </c:tx>
          <c:spPr>
            <a:ln w="25400"/>
          </c:spPr>
          <c:marker>
            <c:spPr>
              <a:ln>
                <a:noFill/>
              </a:ln>
            </c:spPr>
          </c:marker>
          <c:cat>
            <c:strRef>
              <c:f>'P15'!$B$2:$K$2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'P15'!$B$4:$K$4</c:f>
              <c:numCache>
                <c:formatCode>0.00</c:formatCode>
                <c:ptCount val="10"/>
                <c:pt idx="0">
                  <c:v>-0.45648646721835762</c:v>
                </c:pt>
                <c:pt idx="1">
                  <c:v>6.888239509483765</c:v>
                </c:pt>
                <c:pt idx="2">
                  <c:v>-2.8712709613899343</c:v>
                </c:pt>
                <c:pt idx="3">
                  <c:v>-5.4259137348273976</c:v>
                </c:pt>
                <c:pt idx="4">
                  <c:v>-6.3835152847649246</c:v>
                </c:pt>
                <c:pt idx="5">
                  <c:v>-1.9891586954027916</c:v>
                </c:pt>
                <c:pt idx="6">
                  <c:v>2.4568408617860431</c:v>
                </c:pt>
                <c:pt idx="7">
                  <c:v>5.598727944052043</c:v>
                </c:pt>
                <c:pt idx="8">
                  <c:v>9.7455186168361987</c:v>
                </c:pt>
                <c:pt idx="9">
                  <c:v>4.6038235777879493</c:v>
                </c:pt>
              </c:numCache>
            </c:numRef>
          </c:val>
          <c:smooth val="0"/>
          <c:extLst>
            <c:ext xmlns:c16="http://schemas.microsoft.com/office/drawing/2014/chart" uri="{C3380CC4-5D6E-409C-BE32-E72D297353CC}">
              <c16:uniqueId val="{00000001-9219-4459-A5C1-0197D8C2CE6D}"/>
            </c:ext>
          </c:extLst>
        </c:ser>
        <c:dLbls>
          <c:showLegendKey val="0"/>
          <c:showVal val="0"/>
          <c:showCatName val="0"/>
          <c:showSerName val="0"/>
          <c:showPercent val="0"/>
          <c:showBubbleSize val="0"/>
        </c:dLbls>
        <c:marker val="1"/>
        <c:smooth val="0"/>
        <c:axId val="197368448"/>
        <c:axId val="197387008"/>
      </c:lineChart>
      <c:catAx>
        <c:axId val="197368448"/>
        <c:scaling>
          <c:orientation val="minMax"/>
        </c:scaling>
        <c:delete val="0"/>
        <c:axPos val="b"/>
        <c:numFmt formatCode="General" sourceLinked="0"/>
        <c:majorTickMark val="none"/>
        <c:minorTickMark val="none"/>
        <c:tickLblPos val="none"/>
        <c:crossAx val="197387008"/>
        <c:crosses val="autoZero"/>
        <c:auto val="1"/>
        <c:lblAlgn val="ctr"/>
        <c:lblOffset val="100"/>
        <c:noMultiLvlLbl val="0"/>
      </c:catAx>
      <c:valAx>
        <c:axId val="197387008"/>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7368448"/>
        <c:crosses val="autoZero"/>
        <c:crossBetween val="between"/>
      </c:valAx>
      <c:spPr>
        <a:noFill/>
      </c:spPr>
    </c:plotArea>
    <c:legend>
      <c:legendPos val="r"/>
      <c:layout>
        <c:manualLayout>
          <c:xMode val="edge"/>
          <c:yMode val="edge"/>
          <c:x val="6.6306362867432272E-2"/>
          <c:y val="1.0689158191378108E-2"/>
          <c:w val="0.54509563227673463"/>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92256308608076"/>
          <c:y val="0.12175047840135521"/>
          <c:w val="0.78494905226915923"/>
          <c:h val="0.72909267110841913"/>
        </c:manualLayout>
      </c:layout>
      <c:barChart>
        <c:barDir val="col"/>
        <c:grouping val="stacked"/>
        <c:varyColors val="0"/>
        <c:ser>
          <c:idx val="0"/>
          <c:order val="0"/>
          <c:tx>
            <c:strRef>
              <c:f>'P16'!$A$9</c:f>
              <c:strCache>
                <c:ptCount val="1"/>
                <c:pt idx="0">
                  <c:v>Combined ratio (%)</c:v>
                </c:pt>
              </c:strCache>
            </c:strRef>
          </c:tx>
          <c:spPr>
            <a:solidFill>
              <a:schemeClr val="accent3"/>
            </a:solidFill>
          </c:spPr>
          <c:invertIfNegative val="0"/>
          <c:cat>
            <c:strRef>
              <c:f>'P16'!$B$2:$K$2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'P16'!$B$9:$K$9</c:f>
              <c:numCache>
                <c:formatCode>0.00</c:formatCode>
                <c:ptCount val="10"/>
                <c:pt idx="0">
                  <c:v>92.000798073582018</c:v>
                </c:pt>
                <c:pt idx="1">
                  <c:v>92.271127577810674</c:v>
                </c:pt>
                <c:pt idx="2">
                  <c:v>94.311992691479091</c:v>
                </c:pt>
                <c:pt idx="3">
                  <c:v>96.780529695900157</c:v>
                </c:pt>
                <c:pt idx="4">
                  <c:v>99.473068255979243</c:v>
                </c:pt>
                <c:pt idx="5">
                  <c:v>98.309045814794175</c:v>
                </c:pt>
                <c:pt idx="6">
                  <c:v>103.6385472412863</c:v>
                </c:pt>
                <c:pt idx="7">
                  <c:v>107.01451252208906</c:v>
                </c:pt>
                <c:pt idx="8">
                  <c:v>107.19160232861088</c:v>
                </c:pt>
                <c:pt idx="9">
                  <c:v>103.43142963654407</c:v>
                </c:pt>
              </c:numCache>
            </c:numRef>
          </c:val>
          <c:extLst>
            <c:ext xmlns:c16="http://schemas.microsoft.com/office/drawing/2014/chart" uri="{C3380CC4-5D6E-409C-BE32-E72D297353CC}">
              <c16:uniqueId val="{00000000-9CE3-4BE5-82A4-5B88C2795B23}"/>
            </c:ext>
          </c:extLst>
        </c:ser>
        <c:dLbls>
          <c:showLegendKey val="0"/>
          <c:showVal val="0"/>
          <c:showCatName val="0"/>
          <c:showSerName val="0"/>
          <c:showPercent val="0"/>
          <c:showBubbleSize val="0"/>
        </c:dLbls>
        <c:gapWidth val="25"/>
        <c:overlap val="100"/>
        <c:axId val="199168768"/>
        <c:axId val="199170304"/>
      </c:barChart>
      <c:catAx>
        <c:axId val="199168768"/>
        <c:scaling>
          <c:orientation val="minMax"/>
        </c:scaling>
        <c:delete val="0"/>
        <c:axPos val="b"/>
        <c:numFmt formatCode="General" sourceLinked="0"/>
        <c:majorTickMark val="cross"/>
        <c:minorTickMark val="none"/>
        <c:tickLblPos val="low"/>
        <c:txPr>
          <a:bodyPr rot="-2520000"/>
          <a:lstStyle/>
          <a:p>
            <a:pPr>
              <a:defRPr b="0"/>
            </a:pPr>
            <a:endParaRPr lang="en-US"/>
          </a:p>
        </c:txPr>
        <c:crossAx val="199170304"/>
        <c:crossesAt val="100"/>
        <c:auto val="1"/>
        <c:lblAlgn val="ctr"/>
        <c:lblOffset val="100"/>
        <c:noMultiLvlLbl val="0"/>
      </c:catAx>
      <c:valAx>
        <c:axId val="199170304"/>
        <c:scaling>
          <c:orientation val="minMax"/>
          <c:min val="80"/>
        </c:scaling>
        <c:delete val="0"/>
        <c:axPos val="l"/>
        <c:majorGridlines>
          <c:spPr>
            <a:ln>
              <a:solidFill>
                <a:schemeClr val="bg1">
                  <a:lumMod val="85000"/>
                </a:schemeClr>
              </a:solidFill>
            </a:ln>
          </c:spPr>
        </c:majorGridlines>
        <c:numFmt formatCode="#,##0_);[Red]\(#,##0\)" sourceLinked="0"/>
        <c:majorTickMark val="out"/>
        <c:minorTickMark val="none"/>
        <c:tickLblPos val="low"/>
        <c:crossAx val="199168768"/>
        <c:crosses val="autoZero"/>
        <c:crossBetween val="between"/>
      </c:valAx>
      <c:spPr>
        <a:noFill/>
      </c:spPr>
    </c:plotArea>
    <c:legend>
      <c:legendPos val="t"/>
      <c:layout>
        <c:manualLayout>
          <c:xMode val="edge"/>
          <c:yMode val="edge"/>
          <c:x val="1.0827084114485696E-2"/>
          <c:y val="4.6296296296296294E-2"/>
          <c:w val="0.40976014256878401"/>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5332286082693531"/>
          <c:h val="0.77468403893459503"/>
        </c:manualLayout>
      </c:layout>
      <c:lineChart>
        <c:grouping val="standard"/>
        <c:varyColors val="0"/>
        <c:ser>
          <c:idx val="0"/>
          <c:order val="0"/>
          <c:tx>
            <c:strRef>
              <c:f>'P16'!$A$3</c:f>
              <c:strCache>
                <c:ptCount val="1"/>
                <c:pt idx="0">
                  <c:v>Direct premiums written growth (%)</c:v>
                </c:pt>
              </c:strCache>
            </c:strRef>
          </c:tx>
          <c:spPr>
            <a:ln w="25400"/>
          </c:spPr>
          <c:marker>
            <c:spPr>
              <a:ln>
                <a:noFill/>
              </a:ln>
            </c:spPr>
          </c:marker>
          <c:cat>
            <c:strRef>
              <c:f>'P16'!$B$2:$K$2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'P16'!$B$3:$K$3</c:f>
              <c:numCache>
                <c:formatCode>0.00</c:formatCode>
                <c:ptCount val="10"/>
                <c:pt idx="0">
                  <c:v>0.1818477802225571</c:v>
                </c:pt>
                <c:pt idx="1">
                  <c:v>-0.14321066632358462</c:v>
                </c:pt>
                <c:pt idx="2">
                  <c:v>-4.2322062211266251</c:v>
                </c:pt>
                <c:pt idx="3">
                  <c:v>-7.5023475357022331</c:v>
                </c:pt>
                <c:pt idx="4">
                  <c:v>-9.0619499230484912</c:v>
                </c:pt>
                <c:pt idx="5">
                  <c:v>-3.679247635778911</c:v>
                </c:pt>
                <c:pt idx="6">
                  <c:v>0.77092020643725856</c:v>
                </c:pt>
                <c:pt idx="7">
                  <c:v>5.0352780145445326</c:v>
                </c:pt>
                <c:pt idx="8">
                  <c:v>7.9082547218614545</c:v>
                </c:pt>
                <c:pt idx="9">
                  <c:v>8.7111817105684004</c:v>
                </c:pt>
              </c:numCache>
            </c:numRef>
          </c:val>
          <c:smooth val="0"/>
          <c:extLst>
            <c:ext xmlns:c16="http://schemas.microsoft.com/office/drawing/2014/chart" uri="{C3380CC4-5D6E-409C-BE32-E72D297353CC}">
              <c16:uniqueId val="{00000000-C527-448B-BE72-27D657ABDEB3}"/>
            </c:ext>
          </c:extLst>
        </c:ser>
        <c:ser>
          <c:idx val="1"/>
          <c:order val="1"/>
          <c:tx>
            <c:strRef>
              <c:f>'P16'!$A$4</c:f>
              <c:strCache>
                <c:ptCount val="1"/>
                <c:pt idx="0">
                  <c:v>Net premiums written growth (%)</c:v>
                </c:pt>
              </c:strCache>
            </c:strRef>
          </c:tx>
          <c:spPr>
            <a:ln w="25400"/>
          </c:spPr>
          <c:marker>
            <c:spPr>
              <a:ln>
                <a:noFill/>
              </a:ln>
            </c:spPr>
          </c:marker>
          <c:cat>
            <c:strRef>
              <c:f>'P16'!$B$2:$K$2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'P16'!$B$4:$K$4</c:f>
              <c:numCache>
                <c:formatCode>0.00</c:formatCode>
                <c:ptCount val="10"/>
                <c:pt idx="0">
                  <c:v>-9.762036072164447E-2</c:v>
                </c:pt>
                <c:pt idx="1">
                  <c:v>0.17561730533977318</c:v>
                </c:pt>
                <c:pt idx="2">
                  <c:v>-4.3097264206003905</c:v>
                </c:pt>
                <c:pt idx="3">
                  <c:v>-7.0734310040624626</c:v>
                </c:pt>
                <c:pt idx="4">
                  <c:v>-7.8968456026070726</c:v>
                </c:pt>
                <c:pt idx="5">
                  <c:v>-3.6778462758287769</c:v>
                </c:pt>
                <c:pt idx="6">
                  <c:v>-0.39965713000100261</c:v>
                </c:pt>
                <c:pt idx="7">
                  <c:v>4.9515763639886101</c:v>
                </c:pt>
                <c:pt idx="8">
                  <c:v>8.9466139370427555</c:v>
                </c:pt>
                <c:pt idx="9">
                  <c:v>7.2110674035936784</c:v>
                </c:pt>
              </c:numCache>
            </c:numRef>
          </c:val>
          <c:smooth val="0"/>
          <c:extLst>
            <c:ext xmlns:c16="http://schemas.microsoft.com/office/drawing/2014/chart" uri="{C3380CC4-5D6E-409C-BE32-E72D297353CC}">
              <c16:uniqueId val="{00000001-C527-448B-BE72-27D657ABDEB3}"/>
            </c:ext>
          </c:extLst>
        </c:ser>
        <c:dLbls>
          <c:showLegendKey val="0"/>
          <c:showVal val="0"/>
          <c:showCatName val="0"/>
          <c:showSerName val="0"/>
          <c:showPercent val="0"/>
          <c:showBubbleSize val="0"/>
        </c:dLbls>
        <c:marker val="1"/>
        <c:smooth val="0"/>
        <c:axId val="199182592"/>
        <c:axId val="199201152"/>
      </c:lineChart>
      <c:catAx>
        <c:axId val="199182592"/>
        <c:scaling>
          <c:orientation val="minMax"/>
        </c:scaling>
        <c:delete val="0"/>
        <c:axPos val="b"/>
        <c:numFmt formatCode="General" sourceLinked="0"/>
        <c:majorTickMark val="none"/>
        <c:minorTickMark val="none"/>
        <c:tickLblPos val="none"/>
        <c:crossAx val="199201152"/>
        <c:crosses val="autoZero"/>
        <c:auto val="1"/>
        <c:lblAlgn val="ctr"/>
        <c:lblOffset val="100"/>
        <c:noMultiLvlLbl val="0"/>
      </c:catAx>
      <c:valAx>
        <c:axId val="19920115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9182592"/>
        <c:crosses val="autoZero"/>
        <c:crossBetween val="between"/>
      </c:valAx>
      <c:spPr>
        <a:noFill/>
      </c:spPr>
    </c:plotArea>
    <c:legend>
      <c:legendPos val="r"/>
      <c:layout>
        <c:manualLayout>
          <c:xMode val="edge"/>
          <c:yMode val="edge"/>
          <c:x val="6.6306412446573856E-2"/>
          <c:y val="1.06892990835162E-2"/>
          <c:w val="0.57055707188721105"/>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32852143482059E-2"/>
          <c:y val="0.12175051035287256"/>
          <c:w val="0.87486582571827354"/>
          <c:h val="0.69319530277838781"/>
        </c:manualLayout>
      </c:layout>
      <c:barChart>
        <c:barDir val="col"/>
        <c:grouping val="stacked"/>
        <c:varyColors val="0"/>
        <c:ser>
          <c:idx val="0"/>
          <c:order val="0"/>
          <c:tx>
            <c:strRef>
              <c:f>'P17'!$A$9</c:f>
              <c:strCache>
                <c:ptCount val="1"/>
                <c:pt idx="0">
                  <c:v>Combined ratio (%)</c:v>
                </c:pt>
              </c:strCache>
            </c:strRef>
          </c:tx>
          <c:spPr>
            <a:solidFill>
              <a:schemeClr val="accent3"/>
            </a:solidFill>
          </c:spPr>
          <c:invertIfNegative val="0"/>
          <c:cat>
            <c:strRef>
              <c:f>'P17'!$B$2:$K$2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'P17'!$B$9:$K$9</c:f>
              <c:numCache>
                <c:formatCode>0.00</c:formatCode>
                <c:ptCount val="10"/>
                <c:pt idx="0">
                  <c:v>97.226221836286925</c:v>
                </c:pt>
                <c:pt idx="1">
                  <c:v>92.864540551862774</c:v>
                </c:pt>
                <c:pt idx="2">
                  <c:v>92.255836487672198</c:v>
                </c:pt>
                <c:pt idx="3">
                  <c:v>104.06473468293225</c:v>
                </c:pt>
                <c:pt idx="4">
                  <c:v>97.112462760794685</c:v>
                </c:pt>
                <c:pt idx="5">
                  <c:v>100.59009847922503</c:v>
                </c:pt>
                <c:pt idx="6">
                  <c:v>113.19990527240037</c:v>
                </c:pt>
                <c:pt idx="7">
                  <c:v>106.73988509184214</c:v>
                </c:pt>
                <c:pt idx="8">
                  <c:v>97.715694395729713</c:v>
                </c:pt>
                <c:pt idx="9">
                  <c:v>99.532156967905905</c:v>
                </c:pt>
              </c:numCache>
            </c:numRef>
          </c:val>
          <c:extLst>
            <c:ext xmlns:c16="http://schemas.microsoft.com/office/drawing/2014/chart" uri="{C3380CC4-5D6E-409C-BE32-E72D297353CC}">
              <c16:uniqueId val="{00000000-445B-4840-9280-9E63639FD9B5}"/>
            </c:ext>
          </c:extLst>
        </c:ser>
        <c:dLbls>
          <c:showLegendKey val="0"/>
          <c:showVal val="0"/>
          <c:showCatName val="0"/>
          <c:showSerName val="0"/>
          <c:showPercent val="0"/>
          <c:showBubbleSize val="0"/>
        </c:dLbls>
        <c:gapWidth val="25"/>
        <c:overlap val="100"/>
        <c:axId val="199225728"/>
        <c:axId val="199227264"/>
      </c:barChart>
      <c:catAx>
        <c:axId val="199225728"/>
        <c:scaling>
          <c:orientation val="minMax"/>
        </c:scaling>
        <c:delete val="0"/>
        <c:axPos val="b"/>
        <c:numFmt formatCode="General" sourceLinked="0"/>
        <c:majorTickMark val="cross"/>
        <c:minorTickMark val="none"/>
        <c:tickLblPos val="low"/>
        <c:txPr>
          <a:bodyPr/>
          <a:lstStyle/>
          <a:p>
            <a:pPr>
              <a:defRPr b="0"/>
            </a:pPr>
            <a:endParaRPr lang="en-US"/>
          </a:p>
        </c:txPr>
        <c:crossAx val="199227264"/>
        <c:crossesAt val="100"/>
        <c:auto val="1"/>
        <c:lblAlgn val="ctr"/>
        <c:lblOffset val="100"/>
        <c:noMultiLvlLbl val="0"/>
      </c:catAx>
      <c:valAx>
        <c:axId val="199227264"/>
        <c:scaling>
          <c:orientation val="minMax"/>
          <c:min val="80"/>
        </c:scaling>
        <c:delete val="0"/>
        <c:axPos val="l"/>
        <c:majorGridlines>
          <c:spPr>
            <a:ln>
              <a:solidFill>
                <a:schemeClr val="bg1">
                  <a:lumMod val="85000"/>
                </a:schemeClr>
              </a:solidFill>
            </a:ln>
          </c:spPr>
        </c:majorGridlines>
        <c:numFmt formatCode="#,##0_);[Red]\(#,##0\)" sourceLinked="0"/>
        <c:majorTickMark val="out"/>
        <c:minorTickMark val="none"/>
        <c:tickLblPos val="low"/>
        <c:crossAx val="199225728"/>
        <c:crosses val="autoZero"/>
        <c:crossBetween val="between"/>
      </c:valAx>
      <c:spPr>
        <a:noFill/>
      </c:spPr>
    </c:plotArea>
    <c:legend>
      <c:legendPos val="t"/>
      <c:layout>
        <c:manualLayout>
          <c:xMode val="edge"/>
          <c:yMode val="edge"/>
          <c:x val="1.0827084114485696E-2"/>
          <c:y val="4.6296296296296294E-2"/>
          <c:w val="0.46210799121807888"/>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77243947559990112"/>
          <c:h val="0.72087237974176999"/>
        </c:manualLayout>
      </c:layout>
      <c:lineChart>
        <c:grouping val="standard"/>
        <c:varyColors val="0"/>
        <c:ser>
          <c:idx val="0"/>
          <c:order val="0"/>
          <c:tx>
            <c:strRef>
              <c:f>'P17'!$A$3</c:f>
              <c:strCache>
                <c:ptCount val="1"/>
                <c:pt idx="0">
                  <c:v>Direct premiums written growth (%)</c:v>
                </c:pt>
              </c:strCache>
            </c:strRef>
          </c:tx>
          <c:spPr>
            <a:ln w="25400"/>
          </c:spPr>
          <c:marker>
            <c:spPr>
              <a:ln>
                <a:noFill/>
              </a:ln>
            </c:spPr>
          </c:marker>
          <c:cat>
            <c:strRef>
              <c:f>'P17'!$B$2:$K$2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'P17'!$B$3:$K$3</c:f>
              <c:numCache>
                <c:formatCode>0.00</c:formatCode>
                <c:ptCount val="10"/>
                <c:pt idx="0">
                  <c:v>3.5948195406242749</c:v>
                </c:pt>
                <c:pt idx="1">
                  <c:v>5.7057509511435534</c:v>
                </c:pt>
                <c:pt idx="2">
                  <c:v>-1.0504970021238578</c:v>
                </c:pt>
                <c:pt idx="3">
                  <c:v>-3.0849468245278224</c:v>
                </c:pt>
                <c:pt idx="4">
                  <c:v>-2.9502770919230263</c:v>
                </c:pt>
                <c:pt idx="5">
                  <c:v>-2.2462347849347339</c:v>
                </c:pt>
                <c:pt idx="6">
                  <c:v>2.16896510641911</c:v>
                </c:pt>
                <c:pt idx="7">
                  <c:v>6.6430623429264353</c:v>
                </c:pt>
                <c:pt idx="8">
                  <c:v>4.9349068588872562</c:v>
                </c:pt>
                <c:pt idx="9">
                  <c:v>3.3469242014624561</c:v>
                </c:pt>
              </c:numCache>
            </c:numRef>
          </c:val>
          <c:smooth val="0"/>
          <c:extLst>
            <c:ext xmlns:c16="http://schemas.microsoft.com/office/drawing/2014/chart" uri="{C3380CC4-5D6E-409C-BE32-E72D297353CC}">
              <c16:uniqueId val="{00000000-3A85-4121-A171-03C365A4A48B}"/>
            </c:ext>
          </c:extLst>
        </c:ser>
        <c:ser>
          <c:idx val="1"/>
          <c:order val="1"/>
          <c:tx>
            <c:strRef>
              <c:f>'P17'!$A$4</c:f>
              <c:strCache>
                <c:ptCount val="1"/>
                <c:pt idx="0">
                  <c:v>Net premiums written growth (%)</c:v>
                </c:pt>
              </c:strCache>
            </c:strRef>
          </c:tx>
          <c:spPr>
            <a:ln w="25400"/>
          </c:spPr>
          <c:marker>
            <c:spPr>
              <a:ln>
                <a:noFill/>
              </a:ln>
            </c:spPr>
          </c:marker>
          <c:cat>
            <c:strRef>
              <c:f>'P17'!$B$2:$K$2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'P17'!$B$4:$K$4</c:f>
              <c:numCache>
                <c:formatCode>0.00</c:formatCode>
                <c:ptCount val="10"/>
                <c:pt idx="0">
                  <c:v>2.0037943158804108</c:v>
                </c:pt>
                <c:pt idx="1">
                  <c:v>7.2384713815237607</c:v>
                </c:pt>
                <c:pt idx="2">
                  <c:v>-1.8890563547034036</c:v>
                </c:pt>
                <c:pt idx="3">
                  <c:v>-3.0830883098595065</c:v>
                </c:pt>
                <c:pt idx="4">
                  <c:v>-4.4761502716386872</c:v>
                </c:pt>
                <c:pt idx="5">
                  <c:v>-6.5265386408402681E-2</c:v>
                </c:pt>
                <c:pt idx="6">
                  <c:v>3.7728881879641731</c:v>
                </c:pt>
                <c:pt idx="7">
                  <c:v>4.9209734611626432</c:v>
                </c:pt>
                <c:pt idx="8">
                  <c:v>5.6226074636735222</c:v>
                </c:pt>
                <c:pt idx="9">
                  <c:v>3.4358632941895872</c:v>
                </c:pt>
              </c:numCache>
            </c:numRef>
          </c:val>
          <c:smooth val="0"/>
          <c:extLst>
            <c:ext xmlns:c16="http://schemas.microsoft.com/office/drawing/2014/chart" uri="{C3380CC4-5D6E-409C-BE32-E72D297353CC}">
              <c16:uniqueId val="{00000001-3A85-4121-A171-03C365A4A48B}"/>
            </c:ext>
          </c:extLst>
        </c:ser>
        <c:dLbls>
          <c:showLegendKey val="0"/>
          <c:showVal val="0"/>
          <c:showCatName val="0"/>
          <c:showSerName val="0"/>
          <c:showPercent val="0"/>
          <c:showBubbleSize val="0"/>
        </c:dLbls>
        <c:marker val="1"/>
        <c:smooth val="0"/>
        <c:axId val="199903104"/>
        <c:axId val="199909376"/>
      </c:lineChart>
      <c:catAx>
        <c:axId val="199903104"/>
        <c:scaling>
          <c:orientation val="minMax"/>
        </c:scaling>
        <c:delete val="0"/>
        <c:axPos val="b"/>
        <c:numFmt formatCode="General" sourceLinked="0"/>
        <c:majorTickMark val="none"/>
        <c:minorTickMark val="none"/>
        <c:tickLblPos val="none"/>
        <c:crossAx val="199909376"/>
        <c:crosses val="autoZero"/>
        <c:auto val="1"/>
        <c:lblAlgn val="ctr"/>
        <c:lblOffset val="100"/>
        <c:noMultiLvlLbl val="0"/>
      </c:catAx>
      <c:valAx>
        <c:axId val="199909376"/>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9903104"/>
        <c:crosses val="autoZero"/>
        <c:crossBetween val="between"/>
      </c:valAx>
      <c:spPr>
        <a:noFill/>
      </c:spPr>
    </c:plotArea>
    <c:legend>
      <c:legendPos val="r"/>
      <c:layout>
        <c:manualLayout>
          <c:xMode val="edge"/>
          <c:yMode val="edge"/>
          <c:x val="6.6306362867432272E-2"/>
          <c:y val="1.0689158191378108E-2"/>
          <c:w val="0.57654331376516865"/>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0393520603975"/>
          <c:y val="0.12175051035287256"/>
          <c:w val="0.78028144651254983"/>
          <c:h val="0.7278915786084359"/>
        </c:manualLayout>
      </c:layout>
      <c:barChart>
        <c:barDir val="col"/>
        <c:grouping val="stacked"/>
        <c:varyColors val="0"/>
        <c:ser>
          <c:idx val="0"/>
          <c:order val="0"/>
          <c:tx>
            <c:strRef>
              <c:f>'P18'!$A$9</c:f>
              <c:strCache>
                <c:ptCount val="1"/>
                <c:pt idx="0">
                  <c:v>Combined ratio (%)</c:v>
                </c:pt>
              </c:strCache>
            </c:strRef>
          </c:tx>
          <c:spPr>
            <a:solidFill>
              <a:schemeClr val="accent3"/>
            </a:solidFill>
          </c:spPr>
          <c:invertIfNegative val="0"/>
          <c:cat>
            <c:strRef>
              <c:f>'P18'!$B$2:$K$2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'P18'!$B$9:$K$9</c:f>
              <c:numCache>
                <c:formatCode>0.00</c:formatCode>
                <c:ptCount val="10"/>
                <c:pt idx="0">
                  <c:v>34.121911859479511</c:v>
                </c:pt>
                <c:pt idx="1">
                  <c:v>38.83324193949997</c:v>
                </c:pt>
                <c:pt idx="2">
                  <c:v>155.80569090146835</c:v>
                </c:pt>
                <c:pt idx="3">
                  <c:v>422.54208611301624</c:v>
                </c:pt>
                <c:pt idx="4">
                  <c:v>101.17870783636185</c:v>
                </c:pt>
                <c:pt idx="5">
                  <c:v>227.25677701016556</c:v>
                </c:pt>
                <c:pt idx="6">
                  <c:v>218.78832286168401</c:v>
                </c:pt>
                <c:pt idx="7">
                  <c:v>181.24939041105276</c:v>
                </c:pt>
                <c:pt idx="8">
                  <c:v>-3.3582191296165149</c:v>
                </c:pt>
                <c:pt idx="9">
                  <c:v>91.301162933454606</c:v>
                </c:pt>
              </c:numCache>
            </c:numRef>
          </c:val>
          <c:extLst>
            <c:ext xmlns:c16="http://schemas.microsoft.com/office/drawing/2014/chart" uri="{C3380CC4-5D6E-409C-BE32-E72D297353CC}">
              <c16:uniqueId val="{00000000-910C-4BA7-B88F-9A050B481977}"/>
            </c:ext>
          </c:extLst>
        </c:ser>
        <c:dLbls>
          <c:showLegendKey val="0"/>
          <c:showVal val="0"/>
          <c:showCatName val="0"/>
          <c:showSerName val="0"/>
          <c:showPercent val="0"/>
          <c:showBubbleSize val="0"/>
        </c:dLbls>
        <c:gapWidth val="25"/>
        <c:overlap val="100"/>
        <c:axId val="199979008"/>
        <c:axId val="199980544"/>
      </c:barChart>
      <c:catAx>
        <c:axId val="199979008"/>
        <c:scaling>
          <c:orientation val="minMax"/>
        </c:scaling>
        <c:delete val="0"/>
        <c:axPos val="b"/>
        <c:numFmt formatCode="General" sourceLinked="0"/>
        <c:majorTickMark val="cross"/>
        <c:minorTickMark val="none"/>
        <c:tickLblPos val="low"/>
        <c:txPr>
          <a:bodyPr rot="-2520000"/>
          <a:lstStyle/>
          <a:p>
            <a:pPr>
              <a:defRPr b="0"/>
            </a:pPr>
            <a:endParaRPr lang="en-US"/>
          </a:p>
        </c:txPr>
        <c:crossAx val="199980544"/>
        <c:crossesAt val="100"/>
        <c:auto val="1"/>
        <c:lblAlgn val="ctr"/>
        <c:lblOffset val="100"/>
        <c:noMultiLvlLbl val="0"/>
      </c:catAx>
      <c:valAx>
        <c:axId val="19998054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low"/>
        <c:crossAx val="199979008"/>
        <c:crosses val="autoZero"/>
        <c:crossBetween val="between"/>
      </c:valAx>
      <c:spPr>
        <a:noFill/>
      </c:spPr>
    </c:plotArea>
    <c:legend>
      <c:legendPos val="t"/>
      <c:layout>
        <c:manualLayout>
          <c:xMode val="edge"/>
          <c:yMode val="edge"/>
          <c:x val="1.0827084114485696E-2"/>
          <c:y val="4.6296296296296294E-2"/>
          <c:w val="0.46210799121807888"/>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5332286082693531"/>
          <c:h val="0.77468403893459503"/>
        </c:manualLayout>
      </c:layout>
      <c:lineChart>
        <c:grouping val="standard"/>
        <c:varyColors val="0"/>
        <c:ser>
          <c:idx val="0"/>
          <c:order val="0"/>
          <c:tx>
            <c:strRef>
              <c:f>'P18'!$A$3</c:f>
              <c:strCache>
                <c:ptCount val="1"/>
                <c:pt idx="0">
                  <c:v>Direct premiums written growth (%)</c:v>
                </c:pt>
              </c:strCache>
            </c:strRef>
          </c:tx>
          <c:spPr>
            <a:ln w="25400"/>
          </c:spPr>
          <c:marker>
            <c:spPr>
              <a:ln>
                <a:noFill/>
              </a:ln>
            </c:spPr>
          </c:marker>
          <c:cat>
            <c:strRef>
              <c:f>'P18'!$B$2:$K$2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'P18'!$B$3:$K$3</c:f>
              <c:numCache>
                <c:formatCode>0.00</c:formatCode>
                <c:ptCount val="10"/>
                <c:pt idx="0">
                  <c:v>1.3828837342322475</c:v>
                </c:pt>
                <c:pt idx="1">
                  <c:v>-6.6806983975125567</c:v>
                </c:pt>
                <c:pt idx="2">
                  <c:v>4.1386714001587634</c:v>
                </c:pt>
                <c:pt idx="3">
                  <c:v>-7.6815132945157654</c:v>
                </c:pt>
                <c:pt idx="4">
                  <c:v>-41.617773634171343</c:v>
                </c:pt>
                <c:pt idx="5">
                  <c:v>-24.519452813144348</c:v>
                </c:pt>
                <c:pt idx="6">
                  <c:v>-26.841952793186202</c:v>
                </c:pt>
                <c:pt idx="7">
                  <c:v>-27.7290649146417</c:v>
                </c:pt>
                <c:pt idx="8">
                  <c:v>-11.750198438903707</c:v>
                </c:pt>
                <c:pt idx="9">
                  <c:v>-21.211564421223265</c:v>
                </c:pt>
              </c:numCache>
            </c:numRef>
          </c:val>
          <c:smooth val="0"/>
          <c:extLst>
            <c:ext xmlns:c16="http://schemas.microsoft.com/office/drawing/2014/chart" uri="{C3380CC4-5D6E-409C-BE32-E72D297353CC}">
              <c16:uniqueId val="{00000000-952B-4EA4-B9A2-5D785128C50C}"/>
            </c:ext>
          </c:extLst>
        </c:ser>
        <c:ser>
          <c:idx val="1"/>
          <c:order val="1"/>
          <c:tx>
            <c:strRef>
              <c:f>'P18'!$A$4</c:f>
              <c:strCache>
                <c:ptCount val="1"/>
                <c:pt idx="0">
                  <c:v>Net premiums written growth (%)</c:v>
                </c:pt>
              </c:strCache>
            </c:strRef>
          </c:tx>
          <c:spPr>
            <a:ln w="25400"/>
          </c:spPr>
          <c:marker>
            <c:spPr>
              <a:ln>
                <a:noFill/>
              </a:ln>
            </c:spPr>
          </c:marker>
          <c:cat>
            <c:strRef>
              <c:f>'P18'!$B$2:$K$2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'P18'!$B$4:$K$4</c:f>
              <c:numCache>
                <c:formatCode>0.00</c:formatCode>
                <c:ptCount val="10"/>
                <c:pt idx="0">
                  <c:v>-3.5829608865100102</c:v>
                </c:pt>
                <c:pt idx="1">
                  <c:v>2.2863954019333925</c:v>
                </c:pt>
                <c:pt idx="2">
                  <c:v>-1.1903457465054537</c:v>
                </c:pt>
                <c:pt idx="3">
                  <c:v>4.363127338993813</c:v>
                </c:pt>
                <c:pt idx="4">
                  <c:v>-43.452829694904182</c:v>
                </c:pt>
                <c:pt idx="5">
                  <c:v>-23.503592003693491</c:v>
                </c:pt>
                <c:pt idx="6">
                  <c:v>-29.375803625315982</c:v>
                </c:pt>
                <c:pt idx="7">
                  <c:v>-28.522993624722488</c:v>
                </c:pt>
                <c:pt idx="8">
                  <c:v>2.5903196927253194</c:v>
                </c:pt>
                <c:pt idx="9">
                  <c:v>-31.246384481455465</c:v>
                </c:pt>
              </c:numCache>
            </c:numRef>
          </c:val>
          <c:smooth val="0"/>
          <c:extLst>
            <c:ext xmlns:c16="http://schemas.microsoft.com/office/drawing/2014/chart" uri="{C3380CC4-5D6E-409C-BE32-E72D297353CC}">
              <c16:uniqueId val="{00000001-952B-4EA4-B9A2-5D785128C50C}"/>
            </c:ext>
          </c:extLst>
        </c:ser>
        <c:dLbls>
          <c:showLegendKey val="0"/>
          <c:showVal val="0"/>
          <c:showCatName val="0"/>
          <c:showSerName val="0"/>
          <c:showPercent val="0"/>
          <c:showBubbleSize val="0"/>
        </c:dLbls>
        <c:marker val="1"/>
        <c:smooth val="0"/>
        <c:axId val="200001024"/>
        <c:axId val="200002944"/>
      </c:lineChart>
      <c:catAx>
        <c:axId val="200001024"/>
        <c:scaling>
          <c:orientation val="minMax"/>
        </c:scaling>
        <c:delete val="0"/>
        <c:axPos val="b"/>
        <c:numFmt formatCode="General" sourceLinked="0"/>
        <c:majorTickMark val="none"/>
        <c:minorTickMark val="none"/>
        <c:tickLblPos val="none"/>
        <c:crossAx val="200002944"/>
        <c:crosses val="autoZero"/>
        <c:auto val="1"/>
        <c:lblAlgn val="ctr"/>
        <c:lblOffset val="100"/>
        <c:noMultiLvlLbl val="0"/>
      </c:catAx>
      <c:valAx>
        <c:axId val="20000294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00001024"/>
        <c:crosses val="autoZero"/>
        <c:crossBetween val="between"/>
      </c:valAx>
      <c:spPr>
        <a:noFill/>
      </c:spPr>
    </c:plotArea>
    <c:legend>
      <c:legendPos val="r"/>
      <c:layout>
        <c:manualLayout>
          <c:xMode val="edge"/>
          <c:yMode val="edge"/>
          <c:x val="6.6306362867432272E-2"/>
          <c:y val="1.0689158191378108E-2"/>
          <c:w val="0.57055707188721105"/>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06493506493505"/>
          <c:y val="7.5454214056576277E-2"/>
          <c:w val="0.77962777380100223"/>
          <c:h val="0.72582837516237897"/>
        </c:manualLayout>
      </c:layout>
      <c:barChart>
        <c:barDir val="col"/>
        <c:grouping val="stacked"/>
        <c:varyColors val="0"/>
        <c:ser>
          <c:idx val="0"/>
          <c:order val="0"/>
          <c:tx>
            <c:strRef>
              <c:f>'P19'!$A$9</c:f>
              <c:strCache>
                <c:ptCount val="1"/>
                <c:pt idx="0">
                  <c:v>Combined ratio (%)</c:v>
                </c:pt>
              </c:strCache>
            </c:strRef>
          </c:tx>
          <c:spPr>
            <a:solidFill>
              <a:schemeClr val="accent3"/>
            </a:solidFill>
          </c:spPr>
          <c:invertIfNegative val="0"/>
          <c:cat>
            <c:strRef>
              <c:f>'P19'!$B$2:$K$2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'P19'!$B$9:$K$9</c:f>
              <c:numCache>
                <c:formatCode>0.00</c:formatCode>
                <c:ptCount val="10"/>
                <c:pt idx="0">
                  <c:v>71.835368427254963</c:v>
                </c:pt>
                <c:pt idx="1">
                  <c:v>71.761499577562674</c:v>
                </c:pt>
                <c:pt idx="2">
                  <c:v>129.51601008318727</c:v>
                </c:pt>
                <c:pt idx="3">
                  <c:v>219.94088635684543</c:v>
                </c:pt>
                <c:pt idx="4">
                  <c:v>202.39271102737112</c:v>
                </c:pt>
                <c:pt idx="5">
                  <c:v>198.90078065431535</c:v>
                </c:pt>
                <c:pt idx="6">
                  <c:v>219.0554725988822</c:v>
                </c:pt>
                <c:pt idx="7">
                  <c:v>189.69076328895773</c:v>
                </c:pt>
                <c:pt idx="8">
                  <c:v>97.972124099144807</c:v>
                </c:pt>
                <c:pt idx="9">
                  <c:v>70.221596878495447</c:v>
                </c:pt>
              </c:numCache>
            </c:numRef>
          </c:val>
          <c:extLst>
            <c:ext xmlns:c16="http://schemas.microsoft.com/office/drawing/2014/chart" uri="{C3380CC4-5D6E-409C-BE32-E72D297353CC}">
              <c16:uniqueId val="{00000000-17F1-4CFF-9B95-C45FA54B2979}"/>
            </c:ext>
          </c:extLst>
        </c:ser>
        <c:dLbls>
          <c:showLegendKey val="0"/>
          <c:showVal val="0"/>
          <c:showCatName val="0"/>
          <c:showSerName val="0"/>
          <c:showPercent val="0"/>
          <c:showBubbleSize val="0"/>
        </c:dLbls>
        <c:gapWidth val="25"/>
        <c:overlap val="100"/>
        <c:axId val="200011136"/>
        <c:axId val="200021120"/>
      </c:barChart>
      <c:catAx>
        <c:axId val="200011136"/>
        <c:scaling>
          <c:orientation val="minMax"/>
        </c:scaling>
        <c:delete val="0"/>
        <c:axPos val="b"/>
        <c:numFmt formatCode="General" sourceLinked="0"/>
        <c:majorTickMark val="cross"/>
        <c:minorTickMark val="none"/>
        <c:tickLblPos val="low"/>
        <c:txPr>
          <a:bodyPr rot="-2520000"/>
          <a:lstStyle/>
          <a:p>
            <a:pPr>
              <a:defRPr b="0"/>
            </a:pPr>
            <a:endParaRPr lang="en-US"/>
          </a:p>
        </c:txPr>
        <c:crossAx val="200021120"/>
        <c:crossesAt val="100"/>
        <c:auto val="1"/>
        <c:lblAlgn val="ctr"/>
        <c:lblOffset val="100"/>
        <c:noMultiLvlLbl val="0"/>
      </c:catAx>
      <c:valAx>
        <c:axId val="200021120"/>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low"/>
        <c:crossAx val="200011136"/>
        <c:crosses val="autoZero"/>
        <c:crossBetween val="between"/>
      </c:valAx>
      <c:spPr>
        <a:noFill/>
      </c:spPr>
    </c:plotArea>
    <c:legend>
      <c:legendPos val="t"/>
      <c:layout>
        <c:manualLayout>
          <c:xMode val="edge"/>
          <c:yMode val="edge"/>
          <c:x val="4.2539127053562747E-2"/>
          <c:y val="4.6296296296296294E-3"/>
          <c:w val="0.37237349604803671"/>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55341108677205E-2"/>
          <c:y val="8.4946214677559403E-2"/>
          <c:w val="0.92038142600595974"/>
          <c:h val="0.8073610412226695"/>
        </c:manualLayout>
      </c:layout>
      <c:barChart>
        <c:barDir val="col"/>
        <c:grouping val="clustered"/>
        <c:varyColors val="0"/>
        <c:ser>
          <c:idx val="0"/>
          <c:order val="0"/>
          <c:tx>
            <c:strRef>
              <c:f>'P5 Bar'!$M$5</c:f>
              <c:strCache>
                <c:ptCount val="1"/>
                <c:pt idx="0">
                  <c:v>P&amp;C industry</c:v>
                </c:pt>
              </c:strCache>
            </c:strRef>
          </c:tx>
          <c:spPr>
            <a:solidFill>
              <a:schemeClr val="accent1"/>
            </a:solidFill>
          </c:spPr>
          <c:invertIfNegative val="0"/>
          <c:cat>
            <c:strRef>
              <c:f>'P5 Bar'!$N$4:$W$4</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'P5 Bar'!$N$5:$W$5</c:f>
              <c:numCache>
                <c:formatCode>General</c:formatCode>
                <c:ptCount val="10"/>
                <c:pt idx="0">
                  <c:v>478.56410799999998</c:v>
                </c:pt>
                <c:pt idx="1">
                  <c:v>495.63376299999999</c:v>
                </c:pt>
                <c:pt idx="2">
                  <c:v>498.78117099999997</c:v>
                </c:pt>
                <c:pt idx="3">
                  <c:v>488.91077100000001</c:v>
                </c:pt>
                <c:pt idx="4">
                  <c:v>474.92557699999998</c:v>
                </c:pt>
                <c:pt idx="5">
                  <c:v>476.42651999999998</c:v>
                </c:pt>
                <c:pt idx="6">
                  <c:v>494.74875700000001</c:v>
                </c:pt>
                <c:pt idx="7">
                  <c:v>515.88284499999997</c:v>
                </c:pt>
                <c:pt idx="8">
                  <c:v>538.45922700000006</c:v>
                </c:pt>
                <c:pt idx="9">
                  <c:v>563.648597</c:v>
                </c:pt>
              </c:numCache>
            </c:numRef>
          </c:val>
          <c:extLst>
            <c:ext xmlns:c16="http://schemas.microsoft.com/office/drawing/2014/chart" uri="{C3380CC4-5D6E-409C-BE32-E72D297353CC}">
              <c16:uniqueId val="{00000000-F4C4-42B5-9922-14C176A1567A}"/>
            </c:ext>
          </c:extLst>
        </c:ser>
        <c:ser>
          <c:idx val="1"/>
          <c:order val="1"/>
          <c:tx>
            <c:strRef>
              <c:f>'P5 Bar'!$M$6</c:f>
              <c:strCache>
                <c:ptCount val="1"/>
                <c:pt idx="0">
                  <c:v>P&amp;C industry as adjusted to exclude state funds/residual markets and select other entities</c:v>
                </c:pt>
              </c:strCache>
            </c:strRef>
          </c:tx>
          <c:spPr>
            <a:solidFill>
              <a:schemeClr val="bg1">
                <a:lumMod val="65000"/>
              </a:schemeClr>
            </a:solidFill>
          </c:spPr>
          <c:invertIfNegative val="0"/>
          <c:cat>
            <c:strRef>
              <c:f>'P5 Bar'!$N$4:$W$4</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'P5 Bar'!$N$6:$W$6</c:f>
              <c:numCache>
                <c:formatCode>General</c:formatCode>
                <c:ptCount val="10"/>
                <c:pt idx="0">
                  <c:v>473.52084600000001</c:v>
                </c:pt>
                <c:pt idx="1">
                  <c:v>490.55573399999997</c:v>
                </c:pt>
                <c:pt idx="2">
                  <c:v>493.93948399999999</c:v>
                </c:pt>
                <c:pt idx="3">
                  <c:v>483.87069400000001</c:v>
                </c:pt>
                <c:pt idx="4">
                  <c:v>470.38134500000001</c:v>
                </c:pt>
                <c:pt idx="5">
                  <c:v>471.83906400000001</c:v>
                </c:pt>
                <c:pt idx="6">
                  <c:v>488.090554</c:v>
                </c:pt>
                <c:pt idx="7">
                  <c:v>509.33194600000002</c:v>
                </c:pt>
                <c:pt idx="8">
                  <c:v>536.65393600000004</c:v>
                </c:pt>
                <c:pt idx="9">
                  <c:v>558.49134200000003</c:v>
                </c:pt>
              </c:numCache>
            </c:numRef>
          </c:val>
          <c:extLst>
            <c:ext xmlns:c16="http://schemas.microsoft.com/office/drawing/2014/chart" uri="{C3380CC4-5D6E-409C-BE32-E72D297353CC}">
              <c16:uniqueId val="{00000001-F4C4-42B5-9922-14C176A1567A}"/>
            </c:ext>
          </c:extLst>
        </c:ser>
        <c:dLbls>
          <c:showLegendKey val="0"/>
          <c:showVal val="0"/>
          <c:showCatName val="0"/>
          <c:showSerName val="0"/>
          <c:showPercent val="0"/>
          <c:showBubbleSize val="0"/>
        </c:dLbls>
        <c:gapWidth val="25"/>
        <c:axId val="280923136"/>
        <c:axId val="282354816"/>
      </c:barChart>
      <c:catAx>
        <c:axId val="280923136"/>
        <c:scaling>
          <c:orientation val="minMax"/>
        </c:scaling>
        <c:delete val="0"/>
        <c:axPos val="b"/>
        <c:numFmt formatCode="General" sourceLinked="1"/>
        <c:majorTickMark val="out"/>
        <c:minorTickMark val="none"/>
        <c:tickLblPos val="nextTo"/>
        <c:crossAx val="282354816"/>
        <c:crosses val="autoZero"/>
        <c:auto val="1"/>
        <c:lblAlgn val="ctr"/>
        <c:lblOffset val="100"/>
        <c:noMultiLvlLbl val="0"/>
      </c:catAx>
      <c:valAx>
        <c:axId val="2823548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80923136"/>
        <c:crosses val="autoZero"/>
        <c:crossBetween val="between"/>
      </c:valAx>
      <c:spPr>
        <a:noFill/>
      </c:spPr>
    </c:plotArea>
    <c:legend>
      <c:legendPos val="r"/>
      <c:layout>
        <c:manualLayout>
          <c:xMode val="edge"/>
          <c:yMode val="edge"/>
          <c:x val="3.1371408762583923E-2"/>
          <c:y val="2.3955496684821217E-2"/>
          <c:w val="0.74363011227370168"/>
          <c:h val="5.875546806649168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0272754968128979"/>
          <c:h val="0.72566427358344909"/>
        </c:manualLayout>
      </c:layout>
      <c:lineChart>
        <c:grouping val="standard"/>
        <c:varyColors val="0"/>
        <c:ser>
          <c:idx val="0"/>
          <c:order val="0"/>
          <c:tx>
            <c:strRef>
              <c:f>'P19'!$A$3</c:f>
              <c:strCache>
                <c:ptCount val="1"/>
                <c:pt idx="0">
                  <c:v>Direct premiums written growth (%)</c:v>
                </c:pt>
              </c:strCache>
            </c:strRef>
          </c:tx>
          <c:spPr>
            <a:ln w="25400"/>
          </c:spPr>
          <c:marker>
            <c:spPr>
              <a:ln>
                <a:noFill/>
              </a:ln>
            </c:spPr>
          </c:marker>
          <c:cat>
            <c:strRef>
              <c:f>'P19'!$B$2:$K$2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'P19'!$B$3:$K$3</c:f>
              <c:numCache>
                <c:formatCode>0.00</c:formatCode>
                <c:ptCount val="10"/>
                <c:pt idx="0">
                  <c:v>3.1737500332942798</c:v>
                </c:pt>
                <c:pt idx="1">
                  <c:v>4.3017114524400313</c:v>
                </c:pt>
                <c:pt idx="2">
                  <c:v>13.636001769537176</c:v>
                </c:pt>
                <c:pt idx="3">
                  <c:v>4.4894594134631198</c:v>
                </c:pt>
                <c:pt idx="4">
                  <c:v>-15.445161623528064</c:v>
                </c:pt>
                <c:pt idx="5">
                  <c:v>-10.259124648255929</c:v>
                </c:pt>
                <c:pt idx="6">
                  <c:v>-6.2073000697652185</c:v>
                </c:pt>
                <c:pt idx="7">
                  <c:v>-5.8729051958356324</c:v>
                </c:pt>
                <c:pt idx="8">
                  <c:v>5.6522918387004841</c:v>
                </c:pt>
                <c:pt idx="9">
                  <c:v>-0.26265294863652505</c:v>
                </c:pt>
              </c:numCache>
            </c:numRef>
          </c:val>
          <c:smooth val="0"/>
          <c:extLst>
            <c:ext xmlns:c16="http://schemas.microsoft.com/office/drawing/2014/chart" uri="{C3380CC4-5D6E-409C-BE32-E72D297353CC}">
              <c16:uniqueId val="{00000000-6648-4E19-9D1B-D7C8FD35DC01}"/>
            </c:ext>
          </c:extLst>
        </c:ser>
        <c:ser>
          <c:idx val="1"/>
          <c:order val="1"/>
          <c:tx>
            <c:strRef>
              <c:f>'P19'!$A$4</c:f>
              <c:strCache>
                <c:ptCount val="1"/>
                <c:pt idx="0">
                  <c:v>Net premiums written growth (%)</c:v>
                </c:pt>
              </c:strCache>
            </c:strRef>
          </c:tx>
          <c:spPr>
            <a:ln w="25400"/>
          </c:spPr>
          <c:marker>
            <c:spPr>
              <a:ln>
                <a:noFill/>
              </a:ln>
            </c:spPr>
          </c:marker>
          <c:cat>
            <c:strRef>
              <c:f>'P19'!$B$2:$K$2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'P19'!$B$4:$K$4</c:f>
              <c:numCache>
                <c:formatCode>0.00</c:formatCode>
                <c:ptCount val="10"/>
                <c:pt idx="0">
                  <c:v>2.5948644360213486</c:v>
                </c:pt>
                <c:pt idx="1">
                  <c:v>3.0338120179611301</c:v>
                </c:pt>
                <c:pt idx="2">
                  <c:v>13.713206303314237</c:v>
                </c:pt>
                <c:pt idx="3">
                  <c:v>3.45399539328512</c:v>
                </c:pt>
                <c:pt idx="4">
                  <c:v>-14.859780420900929</c:v>
                </c:pt>
                <c:pt idx="5">
                  <c:v>-7.0937959235831611</c:v>
                </c:pt>
                <c:pt idx="6">
                  <c:v>-0.13076147124554258</c:v>
                </c:pt>
                <c:pt idx="7">
                  <c:v>-6.516589326298063</c:v>
                </c:pt>
                <c:pt idx="8">
                  <c:v>9.1946536105636198</c:v>
                </c:pt>
                <c:pt idx="9">
                  <c:v>-3.4554934632074512</c:v>
                </c:pt>
              </c:numCache>
            </c:numRef>
          </c:val>
          <c:smooth val="0"/>
          <c:extLst>
            <c:ext xmlns:c16="http://schemas.microsoft.com/office/drawing/2014/chart" uri="{C3380CC4-5D6E-409C-BE32-E72D297353CC}">
              <c16:uniqueId val="{00000001-6648-4E19-9D1B-D7C8FD35DC01}"/>
            </c:ext>
          </c:extLst>
        </c:ser>
        <c:dLbls>
          <c:showLegendKey val="0"/>
          <c:showVal val="0"/>
          <c:showCatName val="0"/>
          <c:showSerName val="0"/>
          <c:showPercent val="0"/>
          <c:showBubbleSize val="0"/>
        </c:dLbls>
        <c:marker val="1"/>
        <c:smooth val="0"/>
        <c:axId val="200049792"/>
        <c:axId val="200051712"/>
      </c:lineChart>
      <c:catAx>
        <c:axId val="200049792"/>
        <c:scaling>
          <c:orientation val="minMax"/>
        </c:scaling>
        <c:delete val="0"/>
        <c:axPos val="b"/>
        <c:numFmt formatCode="General" sourceLinked="0"/>
        <c:majorTickMark val="none"/>
        <c:minorTickMark val="none"/>
        <c:tickLblPos val="none"/>
        <c:crossAx val="200051712"/>
        <c:crosses val="autoZero"/>
        <c:auto val="1"/>
        <c:lblAlgn val="ctr"/>
        <c:lblOffset val="100"/>
        <c:noMultiLvlLbl val="0"/>
      </c:catAx>
      <c:valAx>
        <c:axId val="20005171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00049792"/>
        <c:crosses val="autoZero"/>
        <c:crossBetween val="between"/>
      </c:valAx>
      <c:spPr>
        <a:noFill/>
      </c:spPr>
    </c:plotArea>
    <c:legend>
      <c:legendPos val="r"/>
      <c:layout>
        <c:manualLayout>
          <c:xMode val="edge"/>
          <c:yMode val="edge"/>
          <c:x val="6.6306362867432272E-2"/>
          <c:y val="1.0689158191378108E-2"/>
          <c:w val="0.51698561117360331"/>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71701206840672"/>
          <c:y val="0.12175051035287256"/>
          <c:w val="0.8102976111036968"/>
          <c:h val="0.62945028285806903"/>
        </c:manualLayout>
      </c:layout>
      <c:barChart>
        <c:barDir val="col"/>
        <c:grouping val="stacked"/>
        <c:varyColors val="0"/>
        <c:ser>
          <c:idx val="0"/>
          <c:order val="0"/>
          <c:tx>
            <c:strRef>
              <c:f>'P20'!$A$9</c:f>
              <c:strCache>
                <c:ptCount val="1"/>
                <c:pt idx="0">
                  <c:v>Combined ratio (%)</c:v>
                </c:pt>
              </c:strCache>
            </c:strRef>
          </c:tx>
          <c:spPr>
            <a:solidFill>
              <a:schemeClr val="accent3"/>
            </a:solidFill>
          </c:spPr>
          <c:invertIfNegative val="0"/>
          <c:cat>
            <c:strRef>
              <c:f>'P20'!$B$2:$K$2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'P20'!$B$9:$K$9</c:f>
              <c:numCache>
                <c:formatCode>0.00</c:formatCode>
                <c:ptCount val="10"/>
                <c:pt idx="0">
                  <c:v>97.002145951781756</c:v>
                </c:pt>
                <c:pt idx="1">
                  <c:v>82.650436352040117</c:v>
                </c:pt>
                <c:pt idx="2">
                  <c:v>88.302214544168265</c:v>
                </c:pt>
                <c:pt idx="3">
                  <c:v>95.676507122958711</c:v>
                </c:pt>
                <c:pt idx="4">
                  <c:v>89.217902159485277</c:v>
                </c:pt>
                <c:pt idx="5">
                  <c:v>88.942981576292269</c:v>
                </c:pt>
                <c:pt idx="6">
                  <c:v>97.964191303412534</c:v>
                </c:pt>
                <c:pt idx="7">
                  <c:v>99.12366009527787</c:v>
                </c:pt>
                <c:pt idx="8">
                  <c:v>87.012454956345138</c:v>
                </c:pt>
                <c:pt idx="9">
                  <c:v>84.496312719959832</c:v>
                </c:pt>
              </c:numCache>
            </c:numRef>
          </c:val>
          <c:extLst>
            <c:ext xmlns:c16="http://schemas.microsoft.com/office/drawing/2014/chart" uri="{C3380CC4-5D6E-409C-BE32-E72D297353CC}">
              <c16:uniqueId val="{00000000-20C8-470F-8DF8-6E359B164107}"/>
            </c:ext>
          </c:extLst>
        </c:ser>
        <c:dLbls>
          <c:showLegendKey val="0"/>
          <c:showVal val="0"/>
          <c:showCatName val="0"/>
          <c:showSerName val="0"/>
          <c:showPercent val="0"/>
          <c:showBubbleSize val="0"/>
        </c:dLbls>
        <c:gapWidth val="25"/>
        <c:overlap val="100"/>
        <c:axId val="202669056"/>
        <c:axId val="202670848"/>
      </c:barChart>
      <c:catAx>
        <c:axId val="202669056"/>
        <c:scaling>
          <c:orientation val="minMax"/>
        </c:scaling>
        <c:delete val="0"/>
        <c:axPos val="b"/>
        <c:numFmt formatCode="General" sourceLinked="0"/>
        <c:majorTickMark val="cross"/>
        <c:minorTickMark val="none"/>
        <c:tickLblPos val="low"/>
        <c:txPr>
          <a:bodyPr rot="-2520000"/>
          <a:lstStyle/>
          <a:p>
            <a:pPr>
              <a:defRPr b="0"/>
            </a:pPr>
            <a:endParaRPr lang="en-US"/>
          </a:p>
        </c:txPr>
        <c:crossAx val="202670848"/>
        <c:crossesAt val="100"/>
        <c:auto val="1"/>
        <c:lblAlgn val="ctr"/>
        <c:lblOffset val="100"/>
        <c:noMultiLvlLbl val="0"/>
      </c:catAx>
      <c:valAx>
        <c:axId val="202670848"/>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low"/>
        <c:crossAx val="202669056"/>
        <c:crosses val="autoZero"/>
        <c:crossBetween val="between"/>
      </c:valAx>
      <c:spPr>
        <a:noFill/>
      </c:spPr>
    </c:plotArea>
    <c:legend>
      <c:legendPos val="t"/>
      <c:layout>
        <c:manualLayout>
          <c:xMode val="edge"/>
          <c:yMode val="edge"/>
          <c:x val="1.0827084114485696E-2"/>
          <c:y val="4.6296296296296294E-2"/>
          <c:w val="0.43352968634022787"/>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636572367512233"/>
          <c:h val="0.798600331909184"/>
        </c:manualLayout>
      </c:layout>
      <c:lineChart>
        <c:grouping val="standard"/>
        <c:varyColors val="0"/>
        <c:ser>
          <c:idx val="0"/>
          <c:order val="0"/>
          <c:tx>
            <c:strRef>
              <c:f>'P20'!$A$3</c:f>
              <c:strCache>
                <c:ptCount val="1"/>
                <c:pt idx="0">
                  <c:v>Direct premiums written growth (%)</c:v>
                </c:pt>
              </c:strCache>
            </c:strRef>
          </c:tx>
          <c:spPr>
            <a:ln w="25400"/>
          </c:spPr>
          <c:marker>
            <c:spPr>
              <a:ln>
                <a:noFill/>
              </a:ln>
            </c:spPr>
          </c:marker>
          <c:cat>
            <c:strRef>
              <c:f>'P20'!$B$2:$K$2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'P20'!$B$3:$K$3</c:f>
              <c:numCache>
                <c:formatCode>0.00</c:formatCode>
                <c:ptCount val="10"/>
                <c:pt idx="0">
                  <c:v>6.4985489029114785</c:v>
                </c:pt>
                <c:pt idx="1">
                  <c:v>12.080233053779644</c:v>
                </c:pt>
                <c:pt idx="2">
                  <c:v>7.3933167248166436</c:v>
                </c:pt>
                <c:pt idx="3">
                  <c:v>-3.6109911357214379</c:v>
                </c:pt>
                <c:pt idx="4">
                  <c:v>-7.2545434057089171</c:v>
                </c:pt>
                <c:pt idx="5">
                  <c:v>-1.0255395733833927</c:v>
                </c:pt>
                <c:pt idx="6">
                  <c:v>6.8558739237781845</c:v>
                </c:pt>
                <c:pt idx="7">
                  <c:v>9.0222285935759157</c:v>
                </c:pt>
                <c:pt idx="8">
                  <c:v>7.4160904952119484</c:v>
                </c:pt>
                <c:pt idx="9">
                  <c:v>7.4899246689601418</c:v>
                </c:pt>
              </c:numCache>
            </c:numRef>
          </c:val>
          <c:smooth val="0"/>
          <c:extLst>
            <c:ext xmlns:c16="http://schemas.microsoft.com/office/drawing/2014/chart" uri="{C3380CC4-5D6E-409C-BE32-E72D297353CC}">
              <c16:uniqueId val="{00000000-1E5D-4BD6-98C4-6E9663EA8CC0}"/>
            </c:ext>
          </c:extLst>
        </c:ser>
        <c:ser>
          <c:idx val="1"/>
          <c:order val="1"/>
          <c:tx>
            <c:strRef>
              <c:f>'P20'!$A$4</c:f>
              <c:strCache>
                <c:ptCount val="1"/>
                <c:pt idx="0">
                  <c:v>Net premiums written growth (%)</c:v>
                </c:pt>
              </c:strCache>
            </c:strRef>
          </c:tx>
          <c:spPr>
            <a:ln w="25400"/>
          </c:spPr>
          <c:marker>
            <c:spPr>
              <a:ln>
                <a:noFill/>
              </a:ln>
            </c:spPr>
          </c:marker>
          <c:cat>
            <c:strRef>
              <c:f>'P20'!$B$2:$K$2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'P20'!$B$4:$K$4</c:f>
              <c:numCache>
                <c:formatCode>0.00</c:formatCode>
                <c:ptCount val="10"/>
                <c:pt idx="0">
                  <c:v>5.4809842980665318</c:v>
                </c:pt>
                <c:pt idx="1">
                  <c:v>9.7930008963995867</c:v>
                </c:pt>
                <c:pt idx="2">
                  <c:v>5.1231646896483793</c:v>
                </c:pt>
                <c:pt idx="3">
                  <c:v>-4.1023191165822075</c:v>
                </c:pt>
                <c:pt idx="4">
                  <c:v>-6.9410731828838808</c:v>
                </c:pt>
                <c:pt idx="5">
                  <c:v>-2.9379564407530525</c:v>
                </c:pt>
                <c:pt idx="6">
                  <c:v>3.7936197138188112</c:v>
                </c:pt>
                <c:pt idx="7">
                  <c:v>5.2076284879400152</c:v>
                </c:pt>
                <c:pt idx="8">
                  <c:v>5.7690255166164404</c:v>
                </c:pt>
                <c:pt idx="9">
                  <c:v>6.8982971271121238</c:v>
                </c:pt>
              </c:numCache>
            </c:numRef>
          </c:val>
          <c:smooth val="0"/>
          <c:extLst>
            <c:ext xmlns:c16="http://schemas.microsoft.com/office/drawing/2014/chart" uri="{C3380CC4-5D6E-409C-BE32-E72D297353CC}">
              <c16:uniqueId val="{00000001-1E5D-4BD6-98C4-6E9663EA8CC0}"/>
            </c:ext>
          </c:extLst>
        </c:ser>
        <c:dLbls>
          <c:showLegendKey val="0"/>
          <c:showVal val="0"/>
          <c:showCatName val="0"/>
          <c:showSerName val="0"/>
          <c:showPercent val="0"/>
          <c:showBubbleSize val="0"/>
        </c:dLbls>
        <c:marker val="1"/>
        <c:smooth val="0"/>
        <c:axId val="202699136"/>
        <c:axId val="202701056"/>
      </c:lineChart>
      <c:catAx>
        <c:axId val="202699136"/>
        <c:scaling>
          <c:orientation val="minMax"/>
        </c:scaling>
        <c:delete val="0"/>
        <c:axPos val="b"/>
        <c:numFmt formatCode="General" sourceLinked="0"/>
        <c:majorTickMark val="none"/>
        <c:minorTickMark val="none"/>
        <c:tickLblPos val="none"/>
        <c:crossAx val="202701056"/>
        <c:crosses val="autoZero"/>
        <c:auto val="1"/>
        <c:lblAlgn val="ctr"/>
        <c:lblOffset val="100"/>
        <c:noMultiLvlLbl val="0"/>
      </c:catAx>
      <c:valAx>
        <c:axId val="202701056"/>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02699136"/>
        <c:crosses val="autoZero"/>
        <c:crossBetween val="between"/>
      </c:valAx>
      <c:spPr>
        <a:noFill/>
      </c:spPr>
    </c:plotArea>
    <c:legend>
      <c:legendPos val="r"/>
      <c:layout>
        <c:manualLayout>
          <c:xMode val="edge"/>
          <c:yMode val="edge"/>
          <c:x val="7.4543367501057251E-2"/>
          <c:y val="1.0689033436037887E-2"/>
          <c:w val="0.56445455826973034"/>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54916681926386"/>
          <c:y val="0.12175051035287256"/>
          <c:w val="0.7725403161814075"/>
          <c:h val="0.72506781273854715"/>
        </c:manualLayout>
      </c:layout>
      <c:barChart>
        <c:barDir val="col"/>
        <c:grouping val="stacked"/>
        <c:varyColors val="0"/>
        <c:ser>
          <c:idx val="0"/>
          <c:order val="0"/>
          <c:tx>
            <c:strRef>
              <c:f>'P21'!$A$9</c:f>
              <c:strCache>
                <c:ptCount val="1"/>
                <c:pt idx="0">
                  <c:v>Combined ratio (%)</c:v>
                </c:pt>
              </c:strCache>
            </c:strRef>
          </c:tx>
          <c:spPr>
            <a:solidFill>
              <a:schemeClr val="accent3"/>
            </a:solidFill>
          </c:spPr>
          <c:invertIfNegative val="0"/>
          <c:cat>
            <c:strRef>
              <c:f>'P21'!$B$2:$K$2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'P21'!$B$9:$K$9</c:f>
              <c:numCache>
                <c:formatCode>0.00</c:formatCode>
                <c:ptCount val="10"/>
                <c:pt idx="0">
                  <c:v>100.31432542229211</c:v>
                </c:pt>
                <c:pt idx="1">
                  <c:v>90.694183974609416</c:v>
                </c:pt>
                <c:pt idx="2">
                  <c:v>84.829152609128869</c:v>
                </c:pt>
                <c:pt idx="3">
                  <c:v>79.171918485338551</c:v>
                </c:pt>
                <c:pt idx="4">
                  <c:v>85.474070793079889</c:v>
                </c:pt>
                <c:pt idx="5">
                  <c:v>88.872457717081119</c:v>
                </c:pt>
                <c:pt idx="6">
                  <c:v>87.818255686244044</c:v>
                </c:pt>
                <c:pt idx="7">
                  <c:v>93.031243862931049</c:v>
                </c:pt>
                <c:pt idx="8">
                  <c:v>89.332896166194246</c:v>
                </c:pt>
                <c:pt idx="9">
                  <c:v>94.500893825080297</c:v>
                </c:pt>
              </c:numCache>
            </c:numRef>
          </c:val>
          <c:extLst>
            <c:ext xmlns:c16="http://schemas.microsoft.com/office/drawing/2014/chart" uri="{C3380CC4-5D6E-409C-BE32-E72D297353CC}">
              <c16:uniqueId val="{00000000-EAF6-4C2D-9358-DA8343929940}"/>
            </c:ext>
          </c:extLst>
        </c:ser>
        <c:dLbls>
          <c:showLegendKey val="0"/>
          <c:showVal val="0"/>
          <c:showCatName val="0"/>
          <c:showSerName val="0"/>
          <c:showPercent val="0"/>
          <c:showBubbleSize val="0"/>
        </c:dLbls>
        <c:gapWidth val="25"/>
        <c:overlap val="100"/>
        <c:axId val="208627968"/>
        <c:axId val="208629760"/>
      </c:barChart>
      <c:catAx>
        <c:axId val="208627968"/>
        <c:scaling>
          <c:orientation val="minMax"/>
        </c:scaling>
        <c:delete val="0"/>
        <c:axPos val="b"/>
        <c:numFmt formatCode="General" sourceLinked="0"/>
        <c:majorTickMark val="cross"/>
        <c:minorTickMark val="none"/>
        <c:tickLblPos val="low"/>
        <c:txPr>
          <a:bodyPr rot="-2520000"/>
          <a:lstStyle/>
          <a:p>
            <a:pPr>
              <a:defRPr b="0"/>
            </a:pPr>
            <a:endParaRPr lang="en-US"/>
          </a:p>
        </c:txPr>
        <c:crossAx val="208629760"/>
        <c:crossesAt val="100"/>
        <c:auto val="1"/>
        <c:lblAlgn val="ctr"/>
        <c:lblOffset val="100"/>
        <c:noMultiLvlLbl val="0"/>
      </c:catAx>
      <c:valAx>
        <c:axId val="208629760"/>
        <c:scaling>
          <c:orientation val="minMax"/>
          <c:min val="70"/>
        </c:scaling>
        <c:delete val="0"/>
        <c:axPos val="l"/>
        <c:majorGridlines>
          <c:spPr>
            <a:ln>
              <a:solidFill>
                <a:schemeClr val="bg1">
                  <a:lumMod val="85000"/>
                </a:schemeClr>
              </a:solidFill>
            </a:ln>
          </c:spPr>
        </c:majorGridlines>
        <c:numFmt formatCode="#,##0_);[Red]\(#,##0\)" sourceLinked="0"/>
        <c:majorTickMark val="out"/>
        <c:minorTickMark val="none"/>
        <c:tickLblPos val="low"/>
        <c:crossAx val="208627968"/>
        <c:crosses val="autoZero"/>
        <c:crossBetween val="between"/>
      </c:valAx>
      <c:spPr>
        <a:noFill/>
      </c:spPr>
    </c:plotArea>
    <c:legend>
      <c:legendPos val="t"/>
      <c:layout>
        <c:manualLayout>
          <c:xMode val="edge"/>
          <c:yMode val="edge"/>
          <c:x val="6.9741805530122672E-2"/>
          <c:y val="4.6296296296296294E-2"/>
          <c:w val="0.36531258011353229"/>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636572367512233"/>
          <c:h val="0.77468403893459503"/>
        </c:manualLayout>
      </c:layout>
      <c:lineChart>
        <c:grouping val="standard"/>
        <c:varyColors val="0"/>
        <c:ser>
          <c:idx val="0"/>
          <c:order val="0"/>
          <c:tx>
            <c:strRef>
              <c:f>'P21'!$A$3</c:f>
              <c:strCache>
                <c:ptCount val="1"/>
                <c:pt idx="0">
                  <c:v>Direct premiums written growth (%)</c:v>
                </c:pt>
              </c:strCache>
            </c:strRef>
          </c:tx>
          <c:spPr>
            <a:ln w="25400"/>
          </c:spPr>
          <c:marker>
            <c:spPr>
              <a:ln>
                <a:noFill/>
              </a:ln>
            </c:spPr>
          </c:marker>
          <c:cat>
            <c:strRef>
              <c:f>'P21'!$B$2:$K$2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'P21'!$B$3:$K$3</c:f>
              <c:numCache>
                <c:formatCode>0.00</c:formatCode>
                <c:ptCount val="10"/>
                <c:pt idx="0">
                  <c:v>1.2555720602590488</c:v>
                </c:pt>
                <c:pt idx="1">
                  <c:v>1.5238840318177562</c:v>
                </c:pt>
                <c:pt idx="2">
                  <c:v>-5.711910686505731</c:v>
                </c:pt>
                <c:pt idx="3">
                  <c:v>-3.4445714039917834</c:v>
                </c:pt>
                <c:pt idx="4">
                  <c:v>-3.884497611848102</c:v>
                </c:pt>
                <c:pt idx="5">
                  <c:v>-1.3359428133545037</c:v>
                </c:pt>
                <c:pt idx="6">
                  <c:v>-2.588486210674172</c:v>
                </c:pt>
                <c:pt idx="7">
                  <c:v>-2.7038205432052598</c:v>
                </c:pt>
                <c:pt idx="8">
                  <c:v>-1.7241991991505137</c:v>
                </c:pt>
                <c:pt idx="9">
                  <c:v>-5.2738103363564814</c:v>
                </c:pt>
              </c:numCache>
            </c:numRef>
          </c:val>
          <c:smooth val="0"/>
          <c:extLst>
            <c:ext xmlns:c16="http://schemas.microsoft.com/office/drawing/2014/chart" uri="{C3380CC4-5D6E-409C-BE32-E72D297353CC}">
              <c16:uniqueId val="{00000000-9BB0-4AE5-88C5-BCC61EB3DC10}"/>
            </c:ext>
          </c:extLst>
        </c:ser>
        <c:ser>
          <c:idx val="1"/>
          <c:order val="1"/>
          <c:tx>
            <c:strRef>
              <c:f>'P21'!$A$4</c:f>
              <c:strCache>
                <c:ptCount val="1"/>
                <c:pt idx="0">
                  <c:v>Net premiums written growth (%)</c:v>
                </c:pt>
              </c:strCache>
            </c:strRef>
          </c:tx>
          <c:spPr>
            <a:ln w="25400"/>
          </c:spPr>
          <c:marker>
            <c:spPr>
              <a:ln>
                <a:noFill/>
              </a:ln>
            </c:spPr>
          </c:marker>
          <c:cat>
            <c:strRef>
              <c:f>'P21'!$B$2:$K$2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'P21'!$B$4:$K$4</c:f>
              <c:numCache>
                <c:formatCode>0.00</c:formatCode>
                <c:ptCount val="10"/>
                <c:pt idx="0">
                  <c:v>9.4166569717000179</c:v>
                </c:pt>
                <c:pt idx="1">
                  <c:v>4.1536324636651134</c:v>
                </c:pt>
                <c:pt idx="2">
                  <c:v>-4.2756819047819414</c:v>
                </c:pt>
                <c:pt idx="3">
                  <c:v>-4.3903664362473007</c:v>
                </c:pt>
                <c:pt idx="4">
                  <c:v>-3.3321996201182098</c:v>
                </c:pt>
                <c:pt idx="5">
                  <c:v>-1.2027490471965714</c:v>
                </c:pt>
                <c:pt idx="6">
                  <c:v>-3.1136535369530893</c:v>
                </c:pt>
                <c:pt idx="7">
                  <c:v>-1.3516306548574559</c:v>
                </c:pt>
                <c:pt idx="8">
                  <c:v>-2.1022680679092103</c:v>
                </c:pt>
                <c:pt idx="9">
                  <c:v>-4.8153053056182689</c:v>
                </c:pt>
              </c:numCache>
            </c:numRef>
          </c:val>
          <c:smooth val="0"/>
          <c:extLst>
            <c:ext xmlns:c16="http://schemas.microsoft.com/office/drawing/2014/chart" uri="{C3380CC4-5D6E-409C-BE32-E72D297353CC}">
              <c16:uniqueId val="{00000001-9BB0-4AE5-88C5-BCC61EB3DC10}"/>
            </c:ext>
          </c:extLst>
        </c:ser>
        <c:dLbls>
          <c:showLegendKey val="0"/>
          <c:showVal val="0"/>
          <c:showCatName val="0"/>
          <c:showSerName val="0"/>
          <c:showPercent val="0"/>
          <c:showBubbleSize val="0"/>
        </c:dLbls>
        <c:marker val="1"/>
        <c:smooth val="0"/>
        <c:axId val="208650240"/>
        <c:axId val="208652160"/>
      </c:lineChart>
      <c:catAx>
        <c:axId val="208650240"/>
        <c:scaling>
          <c:orientation val="minMax"/>
        </c:scaling>
        <c:delete val="0"/>
        <c:axPos val="b"/>
        <c:numFmt formatCode="General" sourceLinked="0"/>
        <c:majorTickMark val="none"/>
        <c:minorTickMark val="none"/>
        <c:tickLblPos val="none"/>
        <c:crossAx val="208652160"/>
        <c:crosses val="autoZero"/>
        <c:auto val="1"/>
        <c:lblAlgn val="ctr"/>
        <c:lblOffset val="100"/>
        <c:noMultiLvlLbl val="0"/>
      </c:catAx>
      <c:valAx>
        <c:axId val="208652160"/>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08650240"/>
        <c:crosses val="autoZero"/>
        <c:crossBetween val="between"/>
      </c:valAx>
      <c:spPr>
        <a:noFill/>
      </c:spPr>
    </c:plotArea>
    <c:legend>
      <c:legendPos val="r"/>
      <c:layout>
        <c:manualLayout>
          <c:xMode val="edge"/>
          <c:yMode val="edge"/>
          <c:x val="6.7502481878884302E-2"/>
          <c:y val="1.0689358897402398E-2"/>
          <c:w val="0.58814817836889555"/>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08600531516633"/>
          <c:y val="0.15740740740740741"/>
          <c:w val="0.8636572367512233"/>
          <c:h val="0.7627258924473006"/>
        </c:manualLayout>
      </c:layout>
      <c:lineChart>
        <c:grouping val="standard"/>
        <c:varyColors val="0"/>
        <c:ser>
          <c:idx val="0"/>
          <c:order val="0"/>
          <c:tx>
            <c:strRef>
              <c:f>'P22'!$A$3</c:f>
              <c:strCache>
                <c:ptCount val="1"/>
                <c:pt idx="0">
                  <c:v>Net premiums written growth (%)</c:v>
                </c:pt>
              </c:strCache>
            </c:strRef>
          </c:tx>
          <c:spPr>
            <a:ln w="25400"/>
          </c:spPr>
          <c:marker>
            <c:spPr>
              <a:ln>
                <a:noFill/>
              </a:ln>
            </c:spPr>
          </c:marker>
          <c:cat>
            <c:strRef>
              <c:f>'P22'!$B$2:$K$2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'P22'!$B$3:$K$3</c:f>
              <c:numCache>
                <c:formatCode>0.00</c:formatCode>
                <c:ptCount val="10"/>
                <c:pt idx="0">
                  <c:v>-48.535327514442699</c:v>
                </c:pt>
                <c:pt idx="1">
                  <c:v>85.630195730494179</c:v>
                </c:pt>
                <c:pt idx="2">
                  <c:v>-5.3128837492474892</c:v>
                </c:pt>
                <c:pt idx="3">
                  <c:v>5.8913327940352875</c:v>
                </c:pt>
                <c:pt idx="4">
                  <c:v>-9.2370891696641966</c:v>
                </c:pt>
                <c:pt idx="5">
                  <c:v>-2.3185380709367247</c:v>
                </c:pt>
                <c:pt idx="6">
                  <c:v>14.247498564771988</c:v>
                </c:pt>
                <c:pt idx="7">
                  <c:v>12.757191434276557</c:v>
                </c:pt>
                <c:pt idx="8">
                  <c:v>-14.397727895057495</c:v>
                </c:pt>
                <c:pt idx="9">
                  <c:v>-7.7509648323850113</c:v>
                </c:pt>
              </c:numCache>
            </c:numRef>
          </c:val>
          <c:smooth val="0"/>
          <c:extLst>
            <c:ext xmlns:c16="http://schemas.microsoft.com/office/drawing/2014/chart" uri="{C3380CC4-5D6E-409C-BE32-E72D297353CC}">
              <c16:uniqueId val="{00000000-892A-46AA-948F-4AA0CCBFC6D8}"/>
            </c:ext>
          </c:extLst>
        </c:ser>
        <c:dLbls>
          <c:showLegendKey val="0"/>
          <c:showVal val="0"/>
          <c:showCatName val="0"/>
          <c:showSerName val="0"/>
          <c:showPercent val="0"/>
          <c:showBubbleSize val="0"/>
        </c:dLbls>
        <c:marker val="1"/>
        <c:smooth val="0"/>
        <c:axId val="209073664"/>
        <c:axId val="209075584"/>
      </c:lineChart>
      <c:catAx>
        <c:axId val="209073664"/>
        <c:scaling>
          <c:orientation val="minMax"/>
        </c:scaling>
        <c:delete val="0"/>
        <c:axPos val="b"/>
        <c:numFmt formatCode="General" sourceLinked="0"/>
        <c:majorTickMark val="none"/>
        <c:minorTickMark val="none"/>
        <c:tickLblPos val="none"/>
        <c:crossAx val="209075584"/>
        <c:crosses val="autoZero"/>
        <c:auto val="1"/>
        <c:lblAlgn val="ctr"/>
        <c:lblOffset val="100"/>
        <c:noMultiLvlLbl val="0"/>
      </c:catAx>
      <c:valAx>
        <c:axId val="20907558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09073664"/>
        <c:crosses val="autoZero"/>
        <c:crossBetween val="between"/>
      </c:valAx>
      <c:spPr>
        <a:noFill/>
      </c:spPr>
    </c:plotArea>
    <c:legend>
      <c:legendPos val="r"/>
      <c:layout>
        <c:manualLayout>
          <c:xMode val="edge"/>
          <c:yMode val="edge"/>
          <c:x val="8.4773558429849988E-2"/>
          <c:y val="6.4501018090227513E-2"/>
          <c:w val="0.5502568688609214"/>
          <c:h val="8.6847215846898057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32852143482059E-2"/>
          <c:y val="0.12175051035287256"/>
          <c:w val="0.86556086472096971"/>
          <c:h val="0.68788321778502792"/>
        </c:manualLayout>
      </c:layout>
      <c:barChart>
        <c:barDir val="col"/>
        <c:grouping val="stacked"/>
        <c:varyColors val="0"/>
        <c:ser>
          <c:idx val="0"/>
          <c:order val="0"/>
          <c:tx>
            <c:strRef>
              <c:f>'P22'!$A$8</c:f>
              <c:strCache>
                <c:ptCount val="1"/>
                <c:pt idx="0">
                  <c:v>Combined ratio (%)</c:v>
                </c:pt>
              </c:strCache>
            </c:strRef>
          </c:tx>
          <c:spPr>
            <a:solidFill>
              <a:schemeClr val="accent3"/>
            </a:solidFill>
          </c:spPr>
          <c:invertIfNegative val="0"/>
          <c:cat>
            <c:strRef>
              <c:f>'P22'!$B$2:$K$2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'P22'!$B$8:$K$8</c:f>
              <c:numCache>
                <c:formatCode>0.00</c:formatCode>
                <c:ptCount val="10"/>
                <c:pt idx="0">
                  <c:v>256.72311602394717</c:v>
                </c:pt>
                <c:pt idx="1">
                  <c:v>88.258734856388827</c:v>
                </c:pt>
                <c:pt idx="2">
                  <c:v>77.814970448222027</c:v>
                </c:pt>
                <c:pt idx="3">
                  <c:v>97.787036339012019</c:v>
                </c:pt>
                <c:pt idx="4">
                  <c:v>69.430783651525175</c:v>
                </c:pt>
                <c:pt idx="5">
                  <c:v>79.567157887107456</c:v>
                </c:pt>
                <c:pt idx="6">
                  <c:v>114.3638366323645</c:v>
                </c:pt>
                <c:pt idx="7">
                  <c:v>79.79073696758519</c:v>
                </c:pt>
                <c:pt idx="8">
                  <c:v>72.930038583390683</c:v>
                </c:pt>
                <c:pt idx="9">
                  <c:v>63.170640978577751</c:v>
                </c:pt>
              </c:numCache>
            </c:numRef>
          </c:val>
          <c:extLst>
            <c:ext xmlns:c16="http://schemas.microsoft.com/office/drawing/2014/chart" uri="{C3380CC4-5D6E-409C-BE32-E72D297353CC}">
              <c16:uniqueId val="{00000000-A90C-41ED-BBAE-A576F10F348E}"/>
            </c:ext>
          </c:extLst>
        </c:ser>
        <c:dLbls>
          <c:showLegendKey val="0"/>
          <c:showVal val="0"/>
          <c:showCatName val="0"/>
          <c:showSerName val="0"/>
          <c:showPercent val="0"/>
          <c:showBubbleSize val="0"/>
        </c:dLbls>
        <c:gapWidth val="25"/>
        <c:overlap val="100"/>
        <c:axId val="209103872"/>
        <c:axId val="209720064"/>
      </c:barChart>
      <c:catAx>
        <c:axId val="209103872"/>
        <c:scaling>
          <c:orientation val="minMax"/>
        </c:scaling>
        <c:delete val="0"/>
        <c:axPos val="b"/>
        <c:numFmt formatCode="General" sourceLinked="0"/>
        <c:majorTickMark val="cross"/>
        <c:minorTickMark val="none"/>
        <c:tickLblPos val="low"/>
        <c:txPr>
          <a:bodyPr rot="-2520000"/>
          <a:lstStyle/>
          <a:p>
            <a:pPr>
              <a:defRPr b="0"/>
            </a:pPr>
            <a:endParaRPr lang="en-US"/>
          </a:p>
        </c:txPr>
        <c:crossAx val="209720064"/>
        <c:crossesAt val="100"/>
        <c:auto val="1"/>
        <c:lblAlgn val="ctr"/>
        <c:lblOffset val="100"/>
        <c:noMultiLvlLbl val="0"/>
      </c:catAx>
      <c:valAx>
        <c:axId val="209720064"/>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low"/>
        <c:crossAx val="209103872"/>
        <c:crosses val="autoZero"/>
        <c:crossBetween val="between"/>
      </c:valAx>
      <c:spPr>
        <a:noFill/>
      </c:spPr>
    </c:plotArea>
    <c:legend>
      <c:legendPos val="t"/>
      <c:layout>
        <c:manualLayout>
          <c:xMode val="edge"/>
          <c:yMode val="edge"/>
          <c:x val="1.0827084114485696E-2"/>
          <c:y val="4.6296296296296294E-2"/>
          <c:w val="0.43352968634022787"/>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78859009036084227"/>
          <c:h val="0.7627258924473006"/>
        </c:manualLayout>
      </c:layout>
      <c:lineChart>
        <c:grouping val="standard"/>
        <c:varyColors val="0"/>
        <c:ser>
          <c:idx val="0"/>
          <c:order val="0"/>
          <c:tx>
            <c:strRef>
              <c:f>'P23 Top'!$A$3</c:f>
              <c:strCache>
                <c:ptCount val="1"/>
                <c:pt idx="0">
                  <c:v>Direct premiums written growth (%)</c:v>
                </c:pt>
              </c:strCache>
            </c:strRef>
          </c:tx>
          <c:spPr>
            <a:ln w="25400"/>
          </c:spPr>
          <c:marker>
            <c:spPr>
              <a:ln>
                <a:noFill/>
              </a:ln>
            </c:spPr>
          </c:marker>
          <c:cat>
            <c:strRef>
              <c:f>'P23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'P23 Top'!$B$3:$K$3</c:f>
              <c:numCache>
                <c:formatCode>0.00</c:formatCode>
                <c:ptCount val="10"/>
                <c:pt idx="0">
                  <c:v>2.2943310445327691</c:v>
                </c:pt>
                <c:pt idx="1">
                  <c:v>4.4549105360868984</c:v>
                </c:pt>
                <c:pt idx="2">
                  <c:v>-1.7975677638817955</c:v>
                </c:pt>
                <c:pt idx="3">
                  <c:v>-37.117242531762543</c:v>
                </c:pt>
                <c:pt idx="4">
                  <c:v>5.3060420718518335</c:v>
                </c:pt>
                <c:pt idx="5">
                  <c:v>-6.9630943332488746</c:v>
                </c:pt>
                <c:pt idx="6">
                  <c:v>-2.7726808056313872</c:v>
                </c:pt>
                <c:pt idx="7">
                  <c:v>5.5574573648924996</c:v>
                </c:pt>
                <c:pt idx="8">
                  <c:v>-8.8311941288576783</c:v>
                </c:pt>
                <c:pt idx="9">
                  <c:v>-4.2702176743863687</c:v>
                </c:pt>
              </c:numCache>
            </c:numRef>
          </c:val>
          <c:smooth val="0"/>
          <c:extLst>
            <c:ext xmlns:c16="http://schemas.microsoft.com/office/drawing/2014/chart" uri="{C3380CC4-5D6E-409C-BE32-E72D297353CC}">
              <c16:uniqueId val="{00000000-4A65-46E6-BBAD-B79211492BCD}"/>
            </c:ext>
          </c:extLst>
        </c:ser>
        <c:ser>
          <c:idx val="1"/>
          <c:order val="1"/>
          <c:tx>
            <c:strRef>
              <c:f>'P23 Top'!$A$4</c:f>
              <c:strCache>
                <c:ptCount val="1"/>
                <c:pt idx="0">
                  <c:v>Net premiums written growth (%)</c:v>
                </c:pt>
              </c:strCache>
            </c:strRef>
          </c:tx>
          <c:spPr>
            <a:ln w="25400"/>
          </c:spPr>
          <c:marker>
            <c:spPr>
              <a:ln>
                <a:noFill/>
              </a:ln>
            </c:spPr>
          </c:marker>
          <c:cat>
            <c:strRef>
              <c:f>'P23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'P23 Top'!$B$4:$K$4</c:f>
              <c:numCache>
                <c:formatCode>0.00</c:formatCode>
                <c:ptCount val="10"/>
                <c:pt idx="0">
                  <c:v>-8.9467310065549519</c:v>
                </c:pt>
                <c:pt idx="1">
                  <c:v>0.21984572407138478</c:v>
                </c:pt>
                <c:pt idx="2">
                  <c:v>-11.551966256737916</c:v>
                </c:pt>
                <c:pt idx="3">
                  <c:v>-27.893933004319727</c:v>
                </c:pt>
                <c:pt idx="4">
                  <c:v>-3.8760774346109974</c:v>
                </c:pt>
                <c:pt idx="5">
                  <c:v>-9.2748828142022468</c:v>
                </c:pt>
                <c:pt idx="6">
                  <c:v>1.6752354256330582</c:v>
                </c:pt>
                <c:pt idx="7">
                  <c:v>3.4437638602671057</c:v>
                </c:pt>
                <c:pt idx="8">
                  <c:v>-8.0024264399231964</c:v>
                </c:pt>
                <c:pt idx="9">
                  <c:v>-5.8090656716082423</c:v>
                </c:pt>
              </c:numCache>
            </c:numRef>
          </c:val>
          <c:smooth val="0"/>
          <c:extLst>
            <c:ext xmlns:c16="http://schemas.microsoft.com/office/drawing/2014/chart" uri="{C3380CC4-5D6E-409C-BE32-E72D297353CC}">
              <c16:uniqueId val="{00000001-4A65-46E6-BBAD-B79211492BCD}"/>
            </c:ext>
          </c:extLst>
        </c:ser>
        <c:dLbls>
          <c:showLegendKey val="0"/>
          <c:showVal val="0"/>
          <c:showCatName val="0"/>
          <c:showSerName val="0"/>
          <c:showPercent val="0"/>
          <c:showBubbleSize val="0"/>
        </c:dLbls>
        <c:marker val="1"/>
        <c:smooth val="0"/>
        <c:axId val="209745024"/>
        <c:axId val="209746944"/>
      </c:lineChart>
      <c:catAx>
        <c:axId val="209745024"/>
        <c:scaling>
          <c:orientation val="minMax"/>
        </c:scaling>
        <c:delete val="0"/>
        <c:axPos val="b"/>
        <c:numFmt formatCode="General" sourceLinked="0"/>
        <c:majorTickMark val="none"/>
        <c:minorTickMark val="none"/>
        <c:tickLblPos val="none"/>
        <c:crossAx val="209746944"/>
        <c:crosses val="autoZero"/>
        <c:auto val="1"/>
        <c:lblAlgn val="ctr"/>
        <c:lblOffset val="100"/>
        <c:noMultiLvlLbl val="0"/>
      </c:catAx>
      <c:valAx>
        <c:axId val="20974694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09745024"/>
        <c:crosses val="autoZero"/>
        <c:crossBetween val="between"/>
      </c:valAx>
      <c:spPr>
        <a:noFill/>
      </c:spPr>
    </c:plotArea>
    <c:legend>
      <c:legendPos val="r"/>
      <c:layout>
        <c:manualLayout>
          <c:xMode val="edge"/>
          <c:yMode val="edge"/>
          <c:x val="8.4773558429850002E-2"/>
          <c:y val="1.0689158191378108E-2"/>
          <c:w val="0.54768180694970392"/>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05431051887745"/>
          <c:y val="0.12175051035287256"/>
          <c:w val="0.8267159874246488"/>
          <c:h val="0.66663487781158826"/>
        </c:manualLayout>
      </c:layout>
      <c:barChart>
        <c:barDir val="col"/>
        <c:grouping val="stacked"/>
        <c:varyColors val="0"/>
        <c:ser>
          <c:idx val="0"/>
          <c:order val="0"/>
          <c:tx>
            <c:strRef>
              <c:f>'P23 Top'!$A$9</c:f>
              <c:strCache>
                <c:ptCount val="1"/>
                <c:pt idx="0">
                  <c:v>Combined ratio (%)</c:v>
                </c:pt>
              </c:strCache>
            </c:strRef>
          </c:tx>
          <c:spPr>
            <a:solidFill>
              <a:schemeClr val="accent3"/>
            </a:solidFill>
          </c:spPr>
          <c:invertIfNegative val="0"/>
          <c:cat>
            <c:strRef>
              <c:f>'P23 Top'!$B$2:$K$2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'P23 Top'!$B$9:$K$9</c:f>
              <c:numCache>
                <c:formatCode>0.00</c:formatCode>
                <c:ptCount val="10"/>
                <c:pt idx="0">
                  <c:v>62.38638149121121</c:v>
                </c:pt>
                <c:pt idx="1">
                  <c:v>81.757589551249723</c:v>
                </c:pt>
                <c:pt idx="2">
                  <c:v>80.586981241902919</c:v>
                </c:pt>
                <c:pt idx="3">
                  <c:v>96.070563294282437</c:v>
                </c:pt>
                <c:pt idx="4">
                  <c:v>97.595765764111007</c:v>
                </c:pt>
                <c:pt idx="5">
                  <c:v>94.108135226585617</c:v>
                </c:pt>
                <c:pt idx="6">
                  <c:v>102.64640856959987</c:v>
                </c:pt>
                <c:pt idx="7">
                  <c:v>98.470071381513407</c:v>
                </c:pt>
                <c:pt idx="8">
                  <c:v>99.457723592556633</c:v>
                </c:pt>
                <c:pt idx="9">
                  <c:v>108.27941881667024</c:v>
                </c:pt>
              </c:numCache>
            </c:numRef>
          </c:val>
          <c:extLst>
            <c:ext xmlns:c16="http://schemas.microsoft.com/office/drawing/2014/chart" uri="{C3380CC4-5D6E-409C-BE32-E72D297353CC}">
              <c16:uniqueId val="{00000000-DFC9-4186-A4C6-7F9F1B22D75A}"/>
            </c:ext>
          </c:extLst>
        </c:ser>
        <c:dLbls>
          <c:showLegendKey val="0"/>
          <c:showVal val="0"/>
          <c:showCatName val="0"/>
          <c:showSerName val="0"/>
          <c:showPercent val="0"/>
          <c:showBubbleSize val="0"/>
        </c:dLbls>
        <c:gapWidth val="25"/>
        <c:overlap val="100"/>
        <c:axId val="209767040"/>
        <c:axId val="209777024"/>
      </c:barChart>
      <c:catAx>
        <c:axId val="209767040"/>
        <c:scaling>
          <c:orientation val="minMax"/>
        </c:scaling>
        <c:delete val="0"/>
        <c:axPos val="b"/>
        <c:numFmt formatCode="General" sourceLinked="0"/>
        <c:majorTickMark val="cross"/>
        <c:minorTickMark val="none"/>
        <c:tickLblPos val="low"/>
        <c:txPr>
          <a:bodyPr rot="-2520000"/>
          <a:lstStyle/>
          <a:p>
            <a:pPr>
              <a:defRPr b="0"/>
            </a:pPr>
            <a:endParaRPr lang="en-US"/>
          </a:p>
        </c:txPr>
        <c:crossAx val="209777024"/>
        <c:crossesAt val="100"/>
        <c:auto val="1"/>
        <c:lblAlgn val="ctr"/>
        <c:lblOffset val="100"/>
        <c:noMultiLvlLbl val="0"/>
      </c:catAx>
      <c:valAx>
        <c:axId val="209777024"/>
        <c:scaling>
          <c:orientation val="minMax"/>
          <c:min val="50"/>
        </c:scaling>
        <c:delete val="0"/>
        <c:axPos val="l"/>
        <c:majorGridlines>
          <c:spPr>
            <a:ln>
              <a:solidFill>
                <a:schemeClr val="bg1">
                  <a:lumMod val="85000"/>
                </a:schemeClr>
              </a:solidFill>
            </a:ln>
          </c:spPr>
        </c:majorGridlines>
        <c:numFmt formatCode="#,##0_);[Red]\(#,##0\)" sourceLinked="0"/>
        <c:majorTickMark val="out"/>
        <c:minorTickMark val="none"/>
        <c:tickLblPos val="low"/>
        <c:crossAx val="209767040"/>
        <c:crosses val="autoZero"/>
        <c:crossBetween val="between"/>
      </c:valAx>
      <c:spPr>
        <a:noFill/>
      </c:spPr>
    </c:plotArea>
    <c:legend>
      <c:legendPos val="t"/>
      <c:layout>
        <c:manualLayout>
          <c:xMode val="edge"/>
          <c:yMode val="edge"/>
          <c:x val="1.0827084114485696E-2"/>
          <c:y val="4.6296296296296294E-2"/>
          <c:w val="0.43352968634022787"/>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5983680406711338"/>
          <c:h val="0.51160481621411669"/>
        </c:manualLayout>
      </c:layout>
      <c:lineChart>
        <c:grouping val="standard"/>
        <c:varyColors val="0"/>
        <c:ser>
          <c:idx val="0"/>
          <c:order val="0"/>
          <c:tx>
            <c:strRef>
              <c:f>'P23 Bottom'!$A$3</c:f>
              <c:strCache>
                <c:ptCount val="1"/>
                <c:pt idx="0">
                  <c:v>Direct premiums written growth (%)</c:v>
                </c:pt>
              </c:strCache>
            </c:strRef>
          </c:tx>
          <c:spPr>
            <a:ln w="25400"/>
          </c:spPr>
          <c:marker>
            <c:spPr>
              <a:ln>
                <a:noFill/>
              </a:ln>
            </c:spPr>
          </c:marker>
          <c:cat>
            <c:strRef>
              <c:f>'P23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'P23 Bottom'!$B$3:$K$3</c:f>
              <c:numCache>
                <c:formatCode>0.00</c:formatCode>
                <c:ptCount val="10"/>
                <c:pt idx="0">
                  <c:v>3.6177156737903822</c:v>
                </c:pt>
                <c:pt idx="1">
                  <c:v>7.8987767632647667</c:v>
                </c:pt>
                <c:pt idx="2">
                  <c:v>6.6998834937693443</c:v>
                </c:pt>
                <c:pt idx="3">
                  <c:v>-1.0553558028110397</c:v>
                </c:pt>
                <c:pt idx="4">
                  <c:v>-5.4882094939064912</c:v>
                </c:pt>
                <c:pt idx="5">
                  <c:v>3.9782658883280191E-2</c:v>
                </c:pt>
                <c:pt idx="6">
                  <c:v>-1.6848206220766184E-2</c:v>
                </c:pt>
                <c:pt idx="7">
                  <c:v>-1.5171172062330212</c:v>
                </c:pt>
                <c:pt idx="8">
                  <c:v>3.933594644741873</c:v>
                </c:pt>
                <c:pt idx="9">
                  <c:v>4.3891745959275106</c:v>
                </c:pt>
              </c:numCache>
            </c:numRef>
          </c:val>
          <c:smooth val="0"/>
          <c:extLst>
            <c:ext xmlns:c16="http://schemas.microsoft.com/office/drawing/2014/chart" uri="{C3380CC4-5D6E-409C-BE32-E72D297353CC}">
              <c16:uniqueId val="{00000000-8292-44EB-B14A-84F828DF388B}"/>
            </c:ext>
          </c:extLst>
        </c:ser>
        <c:ser>
          <c:idx val="1"/>
          <c:order val="1"/>
          <c:tx>
            <c:strRef>
              <c:f>'P23 Bottom'!$A$4</c:f>
              <c:strCache>
                <c:ptCount val="1"/>
                <c:pt idx="0">
                  <c:v>Net premiums written growth (%)</c:v>
                </c:pt>
              </c:strCache>
            </c:strRef>
          </c:tx>
          <c:spPr>
            <a:ln w="25400"/>
          </c:spPr>
          <c:marker>
            <c:spPr>
              <a:ln>
                <a:noFill/>
              </a:ln>
            </c:spPr>
          </c:marker>
          <c:cat>
            <c:strRef>
              <c:f>'P23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'P23 Bottom'!$B$4:$K$4</c:f>
              <c:numCache>
                <c:formatCode>0.00</c:formatCode>
                <c:ptCount val="10"/>
                <c:pt idx="0">
                  <c:v>-0.92271786751729257</c:v>
                </c:pt>
                <c:pt idx="1">
                  <c:v>11.669732906369958</c:v>
                </c:pt>
                <c:pt idx="2">
                  <c:v>6.7009364085005032</c:v>
                </c:pt>
                <c:pt idx="3">
                  <c:v>0.75208308374884569</c:v>
                </c:pt>
                <c:pt idx="4">
                  <c:v>-2.5403301395926907</c:v>
                </c:pt>
                <c:pt idx="5">
                  <c:v>-0.19475463322669667</c:v>
                </c:pt>
                <c:pt idx="6">
                  <c:v>0.27296596600511952</c:v>
                </c:pt>
                <c:pt idx="7">
                  <c:v>-2.6119877954553266</c:v>
                </c:pt>
                <c:pt idx="8">
                  <c:v>3.4834401570127702</c:v>
                </c:pt>
                <c:pt idx="9">
                  <c:v>2.875689990571261</c:v>
                </c:pt>
              </c:numCache>
            </c:numRef>
          </c:val>
          <c:smooth val="0"/>
          <c:extLst>
            <c:ext xmlns:c16="http://schemas.microsoft.com/office/drawing/2014/chart" uri="{C3380CC4-5D6E-409C-BE32-E72D297353CC}">
              <c16:uniqueId val="{00000001-8292-44EB-B14A-84F828DF388B}"/>
            </c:ext>
          </c:extLst>
        </c:ser>
        <c:dLbls>
          <c:showLegendKey val="0"/>
          <c:showVal val="0"/>
          <c:showCatName val="0"/>
          <c:showSerName val="0"/>
          <c:showPercent val="0"/>
          <c:showBubbleSize val="0"/>
        </c:dLbls>
        <c:marker val="1"/>
        <c:smooth val="0"/>
        <c:axId val="211145472"/>
        <c:axId val="211147392"/>
      </c:lineChart>
      <c:catAx>
        <c:axId val="211145472"/>
        <c:scaling>
          <c:orientation val="minMax"/>
        </c:scaling>
        <c:delete val="0"/>
        <c:axPos val="b"/>
        <c:numFmt formatCode="General" sourceLinked="0"/>
        <c:majorTickMark val="none"/>
        <c:minorTickMark val="none"/>
        <c:tickLblPos val="none"/>
        <c:crossAx val="211147392"/>
        <c:crosses val="autoZero"/>
        <c:auto val="1"/>
        <c:lblAlgn val="ctr"/>
        <c:lblOffset val="100"/>
        <c:noMultiLvlLbl val="0"/>
      </c:catAx>
      <c:valAx>
        <c:axId val="21114739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11145472"/>
        <c:crosses val="autoZero"/>
        <c:crossBetween val="between"/>
      </c:valAx>
      <c:spPr>
        <a:noFill/>
      </c:spPr>
    </c:plotArea>
    <c:legend>
      <c:legendPos val="r"/>
      <c:layout>
        <c:manualLayout>
          <c:xMode val="edge"/>
          <c:yMode val="edge"/>
          <c:x val="8.4773558429850002E-2"/>
          <c:y val="1.0689158191378108E-2"/>
          <c:w val="0.57714245825654764"/>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73503493222765"/>
          <c:y val="0"/>
          <c:w val="0.89656157177883633"/>
          <c:h val="1"/>
        </c:manualLayout>
      </c:layout>
      <c:doughnutChart>
        <c:varyColors val="1"/>
        <c:ser>
          <c:idx val="0"/>
          <c:order val="0"/>
          <c:dLbls>
            <c:dLbl>
              <c:idx val="0"/>
              <c:spPr/>
              <c:txPr>
                <a:bodyPr/>
                <a:lstStyle/>
                <a:p>
                  <a:pPr>
                    <a:defRPr sz="800" b="1">
                      <a:solidFill>
                        <a:schemeClr val="tx1"/>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FB51-40E6-AC04-F4F3195CA38B}"/>
                </c:ext>
              </c:extLst>
            </c:dLbl>
            <c:dLbl>
              <c:idx val="2"/>
              <c:layout>
                <c:manualLayout>
                  <c:x val="2.1470746108427268E-3"/>
                  <c:y val="0.14636321013000944"/>
                </c:manualLayout>
              </c:layout>
              <c:spPr/>
              <c:txPr>
                <a:bodyPr/>
                <a:lstStyle/>
                <a:p>
                  <a:pPr>
                    <a:defRPr sz="800" b="1">
                      <a:solidFill>
                        <a:schemeClr val="accent3"/>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51-40E6-AC04-F4F3195CA38B}"/>
                </c:ext>
              </c:extLst>
            </c:dLbl>
            <c:spPr>
              <a:noFill/>
              <a:ln>
                <a:noFill/>
              </a:ln>
              <a:effectLst/>
            </c:spPr>
            <c:txPr>
              <a:bodyPr/>
              <a:lstStyle/>
              <a:p>
                <a:pPr>
                  <a:defRPr sz="800" b="1">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'P5 Circle'!$G$6:$G$8</c:f>
              <c:strCache>
                <c:ptCount val="3"/>
                <c:pt idx="0">
                  <c:v>Private auto</c:v>
                </c:pt>
                <c:pt idx="1">
                  <c:v>Homeowners</c:v>
                </c:pt>
                <c:pt idx="2">
                  <c:v>Farmowners</c:v>
                </c:pt>
              </c:strCache>
            </c:strRef>
          </c:cat>
          <c:val>
            <c:numRef>
              <c:f>'P5 Circle'!$H$6:$H$8</c:f>
              <c:numCache>
                <c:formatCode>0.00%</c:formatCode>
                <c:ptCount val="3"/>
                <c:pt idx="0">
                  <c:v>0.67943097155428556</c:v>
                </c:pt>
                <c:pt idx="1">
                  <c:v>0.30662527311971038</c:v>
                </c:pt>
                <c:pt idx="2">
                  <c:v>1.3943755326004132E-2</c:v>
                </c:pt>
              </c:numCache>
            </c:numRef>
          </c:val>
          <c:extLst>
            <c:ext xmlns:c16="http://schemas.microsoft.com/office/drawing/2014/chart" uri="{C3380CC4-5D6E-409C-BE32-E72D297353CC}">
              <c16:uniqueId val="{00000002-FB51-40E6-AC04-F4F3195CA38B}"/>
            </c:ext>
          </c:extLst>
        </c:ser>
        <c:dLbls>
          <c:showLegendKey val="0"/>
          <c:showVal val="0"/>
          <c:showCatName val="0"/>
          <c:showSerName val="0"/>
          <c:showPercent val="0"/>
          <c:showBubbleSize val="0"/>
          <c:showLeaderLines val="1"/>
        </c:dLbls>
        <c:firstSliceAng val="0"/>
        <c:holeSize val="50"/>
      </c:doughnutChart>
      <c:spPr>
        <a:noFill/>
      </c:spPr>
    </c:plotArea>
    <c:legend>
      <c:legendPos val="r"/>
      <c:layout>
        <c:manualLayout>
          <c:xMode val="edge"/>
          <c:yMode val="edge"/>
          <c:x val="0.42995794607799631"/>
          <c:y val="0.3533079153628807"/>
          <c:w val="0.23366708791030752"/>
          <c:h val="0.27670545324528867"/>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0132874015748"/>
          <c:y val="0.12175051035287256"/>
          <c:w val="0.82676399825021873"/>
          <c:h val="0.49544102441740245"/>
        </c:manualLayout>
      </c:layout>
      <c:barChart>
        <c:barDir val="col"/>
        <c:grouping val="stacked"/>
        <c:varyColors val="0"/>
        <c:ser>
          <c:idx val="0"/>
          <c:order val="0"/>
          <c:tx>
            <c:strRef>
              <c:f>'P23 Bottom'!$A$9</c:f>
              <c:strCache>
                <c:ptCount val="1"/>
                <c:pt idx="0">
                  <c:v>Combined ratio (%)</c:v>
                </c:pt>
              </c:strCache>
            </c:strRef>
          </c:tx>
          <c:spPr>
            <a:solidFill>
              <a:schemeClr val="accent3"/>
            </a:solidFill>
          </c:spPr>
          <c:invertIfNegative val="0"/>
          <c:cat>
            <c:strRef>
              <c:f>'P23 Bottom'!$B$2:$K$2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'P23 Bottom'!$B$9:$K$9</c:f>
              <c:numCache>
                <c:formatCode>0.00</c:formatCode>
                <c:ptCount val="10"/>
                <c:pt idx="0">
                  <c:v>97.544946671786178</c:v>
                </c:pt>
                <c:pt idx="1">
                  <c:v>82.941519935260345</c:v>
                </c:pt>
                <c:pt idx="2">
                  <c:v>73.299165848509006</c:v>
                </c:pt>
                <c:pt idx="3">
                  <c:v>70.385369906583691</c:v>
                </c:pt>
                <c:pt idx="4">
                  <c:v>84.369385126234263</c:v>
                </c:pt>
                <c:pt idx="5">
                  <c:v>75.102850812513424</c:v>
                </c:pt>
                <c:pt idx="6">
                  <c:v>77.716470446869238</c:v>
                </c:pt>
                <c:pt idx="7">
                  <c:v>80.966503931007026</c:v>
                </c:pt>
                <c:pt idx="8">
                  <c:v>76.437496480276081</c:v>
                </c:pt>
                <c:pt idx="9">
                  <c:v>74.776043238552973</c:v>
                </c:pt>
              </c:numCache>
            </c:numRef>
          </c:val>
          <c:extLst>
            <c:ext xmlns:c16="http://schemas.microsoft.com/office/drawing/2014/chart" uri="{C3380CC4-5D6E-409C-BE32-E72D297353CC}">
              <c16:uniqueId val="{00000000-27D6-4713-A961-421C02686026}"/>
            </c:ext>
          </c:extLst>
        </c:ser>
        <c:dLbls>
          <c:showLegendKey val="0"/>
          <c:showVal val="0"/>
          <c:showCatName val="0"/>
          <c:showSerName val="0"/>
          <c:showPercent val="0"/>
          <c:showBubbleSize val="0"/>
        </c:dLbls>
        <c:gapWidth val="25"/>
        <c:overlap val="100"/>
        <c:axId val="211159296"/>
        <c:axId val="211177472"/>
      </c:barChart>
      <c:catAx>
        <c:axId val="211159296"/>
        <c:scaling>
          <c:orientation val="minMax"/>
        </c:scaling>
        <c:delete val="0"/>
        <c:axPos val="b"/>
        <c:numFmt formatCode="General" sourceLinked="0"/>
        <c:majorTickMark val="cross"/>
        <c:minorTickMark val="none"/>
        <c:tickLblPos val="low"/>
        <c:txPr>
          <a:bodyPr rot="-2520000"/>
          <a:lstStyle/>
          <a:p>
            <a:pPr>
              <a:defRPr b="0"/>
            </a:pPr>
            <a:endParaRPr lang="en-US"/>
          </a:p>
        </c:txPr>
        <c:crossAx val="211177472"/>
        <c:crossesAt val="100"/>
        <c:auto val="1"/>
        <c:lblAlgn val="ctr"/>
        <c:lblOffset val="100"/>
        <c:noMultiLvlLbl val="0"/>
      </c:catAx>
      <c:valAx>
        <c:axId val="211177472"/>
        <c:scaling>
          <c:orientation val="minMax"/>
          <c:min val="50"/>
        </c:scaling>
        <c:delete val="0"/>
        <c:axPos val="l"/>
        <c:majorGridlines>
          <c:spPr>
            <a:ln>
              <a:solidFill>
                <a:schemeClr val="bg1">
                  <a:lumMod val="85000"/>
                </a:schemeClr>
              </a:solidFill>
            </a:ln>
          </c:spPr>
        </c:majorGridlines>
        <c:numFmt formatCode="#,##0_);[Red]\(#,##0\)" sourceLinked="0"/>
        <c:majorTickMark val="out"/>
        <c:minorTickMark val="none"/>
        <c:tickLblPos val="low"/>
        <c:crossAx val="211159296"/>
        <c:crosses val="autoZero"/>
        <c:crossBetween val="between"/>
      </c:valAx>
      <c:spPr>
        <a:noFill/>
      </c:spPr>
    </c:plotArea>
    <c:legend>
      <c:legendPos val="t"/>
      <c:layout>
        <c:manualLayout>
          <c:xMode val="edge"/>
          <c:yMode val="edge"/>
          <c:x val="1.0827084114485696E-2"/>
          <c:y val="4.6296296296296294E-2"/>
          <c:w val="0.43352968634022787"/>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636572367512233"/>
          <c:h val="0.73283052622906442"/>
        </c:manualLayout>
      </c:layout>
      <c:lineChart>
        <c:grouping val="standard"/>
        <c:varyColors val="0"/>
        <c:ser>
          <c:idx val="0"/>
          <c:order val="0"/>
          <c:tx>
            <c:strRef>
              <c:f>'P24'!$A$3</c:f>
              <c:strCache>
                <c:ptCount val="1"/>
                <c:pt idx="0">
                  <c:v>Direct premiums written growth (%)</c:v>
                </c:pt>
              </c:strCache>
            </c:strRef>
          </c:tx>
          <c:spPr>
            <a:ln w="25400"/>
          </c:spPr>
          <c:marker>
            <c:spPr>
              <a:ln>
                <a:noFill/>
              </a:ln>
            </c:spPr>
          </c:marker>
          <c:cat>
            <c:strRef>
              <c:f>'P24'!$B$2:$K$2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'P24'!$B$3:$K$3</c:f>
              <c:numCache>
                <c:formatCode>0.00</c:formatCode>
                <c:ptCount val="10"/>
                <c:pt idx="0">
                  <c:v>-1.3926076910336502</c:v>
                </c:pt>
                <c:pt idx="1">
                  <c:v>5.0083765179726178</c:v>
                </c:pt>
                <c:pt idx="2">
                  <c:v>3.5322678596621153</c:v>
                </c:pt>
                <c:pt idx="3">
                  <c:v>-0.76206097525759686</c:v>
                </c:pt>
                <c:pt idx="4">
                  <c:v>1.7560207287013365</c:v>
                </c:pt>
                <c:pt idx="5">
                  <c:v>1.7212362855558831</c:v>
                </c:pt>
                <c:pt idx="6">
                  <c:v>3.7221649901231522</c:v>
                </c:pt>
                <c:pt idx="7">
                  <c:v>-6.5098149324066074E-2</c:v>
                </c:pt>
                <c:pt idx="8">
                  <c:v>-4.0573241879927462</c:v>
                </c:pt>
                <c:pt idx="9">
                  <c:v>2.5511145860621611</c:v>
                </c:pt>
              </c:numCache>
            </c:numRef>
          </c:val>
          <c:smooth val="0"/>
          <c:extLst>
            <c:ext xmlns:c16="http://schemas.microsoft.com/office/drawing/2014/chart" uri="{C3380CC4-5D6E-409C-BE32-E72D297353CC}">
              <c16:uniqueId val="{00000000-DAE7-44CA-B3FA-95D1ACA84C95}"/>
            </c:ext>
          </c:extLst>
        </c:ser>
        <c:ser>
          <c:idx val="1"/>
          <c:order val="1"/>
          <c:tx>
            <c:strRef>
              <c:f>'P24'!$A$4</c:f>
              <c:strCache>
                <c:ptCount val="1"/>
                <c:pt idx="0">
                  <c:v>Net premiums written growth (%)</c:v>
                </c:pt>
              </c:strCache>
            </c:strRef>
          </c:tx>
          <c:spPr>
            <a:ln w="25400"/>
          </c:spPr>
          <c:marker>
            <c:spPr>
              <a:ln>
                <a:noFill/>
              </a:ln>
            </c:spPr>
          </c:marker>
          <c:cat>
            <c:strRef>
              <c:f>'P24'!$B$2:$K$2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'P24'!$B$4:$K$4</c:f>
              <c:numCache>
                <c:formatCode>0.00</c:formatCode>
                <c:ptCount val="10"/>
                <c:pt idx="0">
                  <c:v>-1.1096711706954785</c:v>
                </c:pt>
                <c:pt idx="1">
                  <c:v>8.1860603353461148</c:v>
                </c:pt>
                <c:pt idx="2">
                  <c:v>2.223963187371774</c:v>
                </c:pt>
                <c:pt idx="3">
                  <c:v>3.175026776778938</c:v>
                </c:pt>
                <c:pt idx="4">
                  <c:v>-1.9006439316097796</c:v>
                </c:pt>
                <c:pt idx="5">
                  <c:v>-1.3331923397246053</c:v>
                </c:pt>
                <c:pt idx="6">
                  <c:v>-2.2085206336630168</c:v>
                </c:pt>
                <c:pt idx="7">
                  <c:v>-1.5007561217704861</c:v>
                </c:pt>
                <c:pt idx="8">
                  <c:v>-6.5970775019759458</c:v>
                </c:pt>
                <c:pt idx="9">
                  <c:v>-2.049226796773211</c:v>
                </c:pt>
              </c:numCache>
            </c:numRef>
          </c:val>
          <c:smooth val="0"/>
          <c:extLst>
            <c:ext xmlns:c16="http://schemas.microsoft.com/office/drawing/2014/chart" uri="{C3380CC4-5D6E-409C-BE32-E72D297353CC}">
              <c16:uniqueId val="{00000001-DAE7-44CA-B3FA-95D1ACA84C95}"/>
            </c:ext>
          </c:extLst>
        </c:ser>
        <c:dLbls>
          <c:showLegendKey val="0"/>
          <c:showVal val="0"/>
          <c:showCatName val="0"/>
          <c:showSerName val="0"/>
          <c:showPercent val="0"/>
          <c:showBubbleSize val="0"/>
        </c:dLbls>
        <c:marker val="1"/>
        <c:smooth val="0"/>
        <c:axId val="211202432"/>
        <c:axId val="211204352"/>
      </c:lineChart>
      <c:catAx>
        <c:axId val="211202432"/>
        <c:scaling>
          <c:orientation val="minMax"/>
        </c:scaling>
        <c:delete val="0"/>
        <c:axPos val="b"/>
        <c:numFmt formatCode="General" sourceLinked="0"/>
        <c:majorTickMark val="none"/>
        <c:minorTickMark val="none"/>
        <c:tickLblPos val="none"/>
        <c:crossAx val="211204352"/>
        <c:crosses val="autoZero"/>
        <c:auto val="1"/>
        <c:lblAlgn val="ctr"/>
        <c:lblOffset val="100"/>
        <c:noMultiLvlLbl val="0"/>
      </c:catAx>
      <c:valAx>
        <c:axId val="21120435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11202432"/>
        <c:crosses val="autoZero"/>
        <c:crossBetween val="between"/>
      </c:valAx>
      <c:spPr>
        <a:noFill/>
      </c:spPr>
    </c:plotArea>
    <c:legend>
      <c:legendPos val="r"/>
      <c:layout>
        <c:manualLayout>
          <c:xMode val="edge"/>
          <c:yMode val="edge"/>
          <c:x val="8.4773558429850002E-2"/>
          <c:y val="1.0689158191378108E-2"/>
          <c:w val="0.57352062992125985"/>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72872679426822"/>
          <c:y val="0.12175051035287256"/>
          <c:w val="0.84379460400348127"/>
          <c:h val="0.66132279281822837"/>
        </c:manualLayout>
      </c:layout>
      <c:barChart>
        <c:barDir val="col"/>
        <c:grouping val="stacked"/>
        <c:varyColors val="0"/>
        <c:ser>
          <c:idx val="0"/>
          <c:order val="0"/>
          <c:tx>
            <c:strRef>
              <c:f>'P24'!$A$9</c:f>
              <c:strCache>
                <c:ptCount val="1"/>
                <c:pt idx="0">
                  <c:v>Combined ratio (%)</c:v>
                </c:pt>
              </c:strCache>
            </c:strRef>
          </c:tx>
          <c:spPr>
            <a:solidFill>
              <a:schemeClr val="accent3"/>
            </a:solidFill>
          </c:spPr>
          <c:invertIfNegative val="0"/>
          <c:cat>
            <c:strRef>
              <c:f>'P24'!$B$2:$K$2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'P24'!$B$9:$K$9</c:f>
              <c:numCache>
                <c:formatCode>0.00</c:formatCode>
                <c:ptCount val="10"/>
                <c:pt idx="0">
                  <c:v>81.29569448736342</c:v>
                </c:pt>
                <c:pt idx="1">
                  <c:v>88.382511727508842</c:v>
                </c:pt>
                <c:pt idx="2">
                  <c:v>99.803286291438937</c:v>
                </c:pt>
                <c:pt idx="3">
                  <c:v>109.08415283648449</c:v>
                </c:pt>
                <c:pt idx="4">
                  <c:v>95.907335174769585</c:v>
                </c:pt>
                <c:pt idx="5">
                  <c:v>97.126862625142778</c:v>
                </c:pt>
                <c:pt idx="6">
                  <c:v>86.402252450748136</c:v>
                </c:pt>
                <c:pt idx="7">
                  <c:v>83.405923611673273</c:v>
                </c:pt>
                <c:pt idx="8">
                  <c:v>78.950287976938213</c:v>
                </c:pt>
                <c:pt idx="9">
                  <c:v>89.275658143776269</c:v>
                </c:pt>
              </c:numCache>
            </c:numRef>
          </c:val>
          <c:extLst>
            <c:ext xmlns:c16="http://schemas.microsoft.com/office/drawing/2014/chart" uri="{C3380CC4-5D6E-409C-BE32-E72D297353CC}">
              <c16:uniqueId val="{00000000-32AC-4D76-96C9-6298C473B6B1}"/>
            </c:ext>
          </c:extLst>
        </c:ser>
        <c:dLbls>
          <c:showLegendKey val="0"/>
          <c:showVal val="0"/>
          <c:showCatName val="0"/>
          <c:showSerName val="0"/>
          <c:showPercent val="0"/>
          <c:showBubbleSize val="0"/>
        </c:dLbls>
        <c:gapWidth val="25"/>
        <c:overlap val="100"/>
        <c:axId val="211220352"/>
        <c:axId val="211221888"/>
      </c:barChart>
      <c:catAx>
        <c:axId val="211220352"/>
        <c:scaling>
          <c:orientation val="minMax"/>
        </c:scaling>
        <c:delete val="0"/>
        <c:axPos val="b"/>
        <c:numFmt formatCode="General" sourceLinked="0"/>
        <c:majorTickMark val="cross"/>
        <c:minorTickMark val="none"/>
        <c:tickLblPos val="low"/>
        <c:txPr>
          <a:bodyPr rot="-2520000"/>
          <a:lstStyle/>
          <a:p>
            <a:pPr>
              <a:defRPr b="0"/>
            </a:pPr>
            <a:endParaRPr lang="en-US"/>
          </a:p>
        </c:txPr>
        <c:crossAx val="211221888"/>
        <c:crossesAt val="100"/>
        <c:auto val="1"/>
        <c:lblAlgn val="ctr"/>
        <c:lblOffset val="100"/>
        <c:noMultiLvlLbl val="0"/>
      </c:catAx>
      <c:valAx>
        <c:axId val="211221888"/>
        <c:scaling>
          <c:orientation val="minMax"/>
          <c:min val="60"/>
        </c:scaling>
        <c:delete val="0"/>
        <c:axPos val="l"/>
        <c:majorGridlines>
          <c:spPr>
            <a:ln>
              <a:solidFill>
                <a:schemeClr val="bg1">
                  <a:lumMod val="85000"/>
                </a:schemeClr>
              </a:solidFill>
            </a:ln>
          </c:spPr>
        </c:majorGridlines>
        <c:numFmt formatCode="#,##0_);[Red]\(#,##0\)" sourceLinked="0"/>
        <c:majorTickMark val="out"/>
        <c:minorTickMark val="none"/>
        <c:tickLblPos val="low"/>
        <c:crossAx val="211220352"/>
        <c:crosses val="autoZero"/>
        <c:crossBetween val="between"/>
      </c:valAx>
      <c:spPr>
        <a:noFill/>
      </c:spPr>
    </c:plotArea>
    <c:legend>
      <c:legendPos val="t"/>
      <c:layout>
        <c:manualLayout>
          <c:xMode val="edge"/>
          <c:yMode val="edge"/>
          <c:x val="3.1714808494891139E-2"/>
          <c:y val="4.6296296296296294E-2"/>
          <c:w val="0.39871685752074726"/>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8600531516633"/>
          <c:y val="0.15740740740740741"/>
          <c:w val="0.84994676436653649"/>
          <c:h val="0.80260331865296497"/>
        </c:manualLayout>
      </c:layout>
      <c:lineChart>
        <c:grouping val="standard"/>
        <c:varyColors val="0"/>
        <c:ser>
          <c:idx val="0"/>
          <c:order val="0"/>
          <c:tx>
            <c:strRef>
              <c:f>'P25'!$A$3</c:f>
              <c:strCache>
                <c:ptCount val="1"/>
                <c:pt idx="0">
                  <c:v>Direct premiums written growth (%)</c:v>
                </c:pt>
              </c:strCache>
            </c:strRef>
          </c:tx>
          <c:spPr>
            <a:ln w="25400"/>
          </c:spPr>
          <c:marker>
            <c:spPr>
              <a:ln>
                <a:noFill/>
              </a:ln>
            </c:spPr>
          </c:marker>
          <c:cat>
            <c:strRef>
              <c:f>'P25'!$B$2:$K$2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'P25'!$B$3:$K$3</c:f>
              <c:numCache>
                <c:formatCode>0.00</c:formatCode>
                <c:ptCount val="10"/>
                <c:pt idx="0">
                  <c:v>-0.56024207676694471</c:v>
                </c:pt>
                <c:pt idx="1">
                  <c:v>21.623493389907637</c:v>
                </c:pt>
                <c:pt idx="2">
                  <c:v>9.4069461764856044</c:v>
                </c:pt>
                <c:pt idx="3">
                  <c:v>12.538926224047476</c:v>
                </c:pt>
                <c:pt idx="4">
                  <c:v>-1.8275708963412882</c:v>
                </c:pt>
                <c:pt idx="5">
                  <c:v>-1.3621090670465008</c:v>
                </c:pt>
                <c:pt idx="6">
                  <c:v>14.750133390045084</c:v>
                </c:pt>
                <c:pt idx="7">
                  <c:v>-0.15189930149520531</c:v>
                </c:pt>
                <c:pt idx="8">
                  <c:v>4.0493639360492955</c:v>
                </c:pt>
                <c:pt idx="9">
                  <c:v>-2.729040444050451</c:v>
                </c:pt>
              </c:numCache>
            </c:numRef>
          </c:val>
          <c:smooth val="0"/>
          <c:extLst>
            <c:ext xmlns:c16="http://schemas.microsoft.com/office/drawing/2014/chart" uri="{C3380CC4-5D6E-409C-BE32-E72D297353CC}">
              <c16:uniqueId val="{00000000-DF08-406F-AC4A-E414ACB8D9D9}"/>
            </c:ext>
          </c:extLst>
        </c:ser>
        <c:ser>
          <c:idx val="1"/>
          <c:order val="1"/>
          <c:tx>
            <c:strRef>
              <c:f>'P25'!$A$4</c:f>
              <c:strCache>
                <c:ptCount val="1"/>
                <c:pt idx="0">
                  <c:v>Net premiums written growth (%)</c:v>
                </c:pt>
              </c:strCache>
            </c:strRef>
          </c:tx>
          <c:spPr>
            <a:ln w="25400"/>
          </c:spPr>
          <c:marker>
            <c:spPr>
              <a:ln>
                <a:noFill/>
              </a:ln>
            </c:spPr>
          </c:marker>
          <c:cat>
            <c:strRef>
              <c:f>'P25'!$B$2:$K$2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'P25'!$B$4:$K$4</c:f>
              <c:numCache>
                <c:formatCode>0.00</c:formatCode>
                <c:ptCount val="10"/>
                <c:pt idx="0">
                  <c:v>-1.0693121476597296</c:v>
                </c:pt>
                <c:pt idx="1">
                  <c:v>16.906768146693423</c:v>
                </c:pt>
                <c:pt idx="2">
                  <c:v>8.1049377172377763</c:v>
                </c:pt>
                <c:pt idx="3">
                  <c:v>10.358766568179409</c:v>
                </c:pt>
                <c:pt idx="4">
                  <c:v>-3.3374522535903179</c:v>
                </c:pt>
                <c:pt idx="5">
                  <c:v>-1.9785712276757965</c:v>
                </c:pt>
                <c:pt idx="6">
                  <c:v>10.646630658371384</c:v>
                </c:pt>
                <c:pt idx="7">
                  <c:v>3.1746043162363096</c:v>
                </c:pt>
                <c:pt idx="8">
                  <c:v>4.7078408814798145</c:v>
                </c:pt>
                <c:pt idx="9">
                  <c:v>0.15022784389886032</c:v>
                </c:pt>
              </c:numCache>
            </c:numRef>
          </c:val>
          <c:smooth val="0"/>
          <c:extLst>
            <c:ext xmlns:c16="http://schemas.microsoft.com/office/drawing/2014/chart" uri="{C3380CC4-5D6E-409C-BE32-E72D297353CC}">
              <c16:uniqueId val="{00000001-DF08-406F-AC4A-E414ACB8D9D9}"/>
            </c:ext>
          </c:extLst>
        </c:ser>
        <c:dLbls>
          <c:showLegendKey val="0"/>
          <c:showVal val="0"/>
          <c:showCatName val="0"/>
          <c:showSerName val="0"/>
          <c:showPercent val="0"/>
          <c:showBubbleSize val="0"/>
        </c:dLbls>
        <c:marker val="1"/>
        <c:smooth val="0"/>
        <c:axId val="235479040"/>
        <c:axId val="235480960"/>
      </c:lineChart>
      <c:catAx>
        <c:axId val="235479040"/>
        <c:scaling>
          <c:orientation val="minMax"/>
        </c:scaling>
        <c:delete val="0"/>
        <c:axPos val="b"/>
        <c:numFmt formatCode="General" sourceLinked="0"/>
        <c:majorTickMark val="none"/>
        <c:minorTickMark val="none"/>
        <c:tickLblPos val="none"/>
        <c:crossAx val="235480960"/>
        <c:crosses val="autoZero"/>
        <c:auto val="1"/>
        <c:lblAlgn val="ctr"/>
        <c:lblOffset val="100"/>
        <c:noMultiLvlLbl val="0"/>
      </c:catAx>
      <c:valAx>
        <c:axId val="235480960"/>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35479040"/>
        <c:crosses val="autoZero"/>
        <c:crossBetween val="between"/>
      </c:valAx>
      <c:spPr>
        <a:noFill/>
      </c:spPr>
    </c:plotArea>
    <c:legend>
      <c:legendPos val="r"/>
      <c:layout>
        <c:manualLayout>
          <c:xMode val="edge"/>
          <c:yMode val="edge"/>
          <c:x val="8.4773558429850002E-2"/>
          <c:y val="1.0689158191378108E-2"/>
          <c:w val="0.54369599686928594"/>
          <c:h val="0.1406590842811315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6120606875361"/>
          <c:y val="0.12175051035287256"/>
          <c:w val="0.80982523526022665"/>
          <c:h val="0.69319530277838781"/>
        </c:manualLayout>
      </c:layout>
      <c:barChart>
        <c:barDir val="col"/>
        <c:grouping val="stacked"/>
        <c:varyColors val="0"/>
        <c:ser>
          <c:idx val="0"/>
          <c:order val="0"/>
          <c:tx>
            <c:strRef>
              <c:f>'P25'!$A$9</c:f>
              <c:strCache>
                <c:ptCount val="1"/>
                <c:pt idx="0">
                  <c:v>Combined ratio (%)</c:v>
                </c:pt>
              </c:strCache>
            </c:strRef>
          </c:tx>
          <c:spPr>
            <a:solidFill>
              <a:schemeClr val="accent3"/>
            </a:solidFill>
          </c:spPr>
          <c:invertIfNegative val="0"/>
          <c:cat>
            <c:strRef>
              <c:f>'P25'!$B$2:$K$2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'P25'!$B$9:$K$9</c:f>
              <c:numCache>
                <c:formatCode>0.00</c:formatCode>
                <c:ptCount val="10"/>
                <c:pt idx="0">
                  <c:v>105.33667410134866</c:v>
                </c:pt>
                <c:pt idx="1">
                  <c:v>79.342192306325828</c:v>
                </c:pt>
                <c:pt idx="2">
                  <c:v>70.191512347223934</c:v>
                </c:pt>
                <c:pt idx="3">
                  <c:v>98.951478161202999</c:v>
                </c:pt>
                <c:pt idx="4">
                  <c:v>80.782609081148479</c:v>
                </c:pt>
                <c:pt idx="5">
                  <c:v>83.140976527972597</c:v>
                </c:pt>
                <c:pt idx="6">
                  <c:v>101.99044348242418</c:v>
                </c:pt>
                <c:pt idx="7">
                  <c:v>103.17432800993217</c:v>
                </c:pt>
                <c:pt idx="8">
                  <c:v>84.289135058662751</c:v>
                </c:pt>
                <c:pt idx="9">
                  <c:v>87.184949985569304</c:v>
                </c:pt>
              </c:numCache>
            </c:numRef>
          </c:val>
          <c:extLst>
            <c:ext xmlns:c16="http://schemas.microsoft.com/office/drawing/2014/chart" uri="{C3380CC4-5D6E-409C-BE32-E72D297353CC}">
              <c16:uniqueId val="{00000000-E051-49C5-8F40-F036558F6AD1}"/>
            </c:ext>
          </c:extLst>
        </c:ser>
        <c:dLbls>
          <c:showLegendKey val="0"/>
          <c:showVal val="0"/>
          <c:showCatName val="0"/>
          <c:showSerName val="0"/>
          <c:showPercent val="0"/>
          <c:showBubbleSize val="0"/>
        </c:dLbls>
        <c:gapWidth val="25"/>
        <c:overlap val="100"/>
        <c:axId val="235501056"/>
        <c:axId val="235502592"/>
      </c:barChart>
      <c:catAx>
        <c:axId val="235501056"/>
        <c:scaling>
          <c:orientation val="minMax"/>
        </c:scaling>
        <c:delete val="0"/>
        <c:axPos val="b"/>
        <c:numFmt formatCode="General" sourceLinked="0"/>
        <c:majorTickMark val="cross"/>
        <c:minorTickMark val="none"/>
        <c:tickLblPos val="low"/>
        <c:txPr>
          <a:bodyPr rot="-2520000"/>
          <a:lstStyle/>
          <a:p>
            <a:pPr>
              <a:defRPr b="0"/>
            </a:pPr>
            <a:endParaRPr lang="en-US"/>
          </a:p>
        </c:txPr>
        <c:crossAx val="235502592"/>
        <c:crossesAt val="100"/>
        <c:auto val="1"/>
        <c:lblAlgn val="ctr"/>
        <c:lblOffset val="100"/>
        <c:noMultiLvlLbl val="0"/>
      </c:catAx>
      <c:valAx>
        <c:axId val="235502592"/>
        <c:scaling>
          <c:orientation val="minMax"/>
          <c:min val="60"/>
        </c:scaling>
        <c:delete val="0"/>
        <c:axPos val="l"/>
        <c:majorGridlines>
          <c:spPr>
            <a:ln>
              <a:solidFill>
                <a:schemeClr val="bg1">
                  <a:lumMod val="85000"/>
                </a:schemeClr>
              </a:solidFill>
            </a:ln>
          </c:spPr>
        </c:majorGridlines>
        <c:numFmt formatCode="#,##0_);[Red]\(#,##0\)" sourceLinked="0"/>
        <c:majorTickMark val="out"/>
        <c:minorTickMark val="none"/>
        <c:tickLblPos val="low"/>
        <c:crossAx val="235501056"/>
        <c:crosses val="autoZero"/>
        <c:crossBetween val="between"/>
      </c:valAx>
      <c:spPr>
        <a:noFill/>
      </c:spPr>
    </c:plotArea>
    <c:legend>
      <c:legendPos val="t"/>
      <c:layout>
        <c:manualLayout>
          <c:xMode val="edge"/>
          <c:yMode val="edge"/>
          <c:x val="3.0339158824659117E-2"/>
          <c:y val="4.6296296296296294E-2"/>
          <c:w val="0.4140175404903656"/>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Accident and health, P&amp;C filers only</a:t>
            </a:r>
            <a:r>
              <a:rPr lang="en-US" baseline="0"/>
              <a:t>, combined ratio (%)</a:t>
            </a:r>
            <a:endParaRPr lang="en-US"/>
          </a:p>
        </c:rich>
      </c:tx>
      <c:layout>
        <c:manualLayout>
          <c:xMode val="edge"/>
          <c:yMode val="edge"/>
          <c:x val="1.0823392584908907E-2"/>
          <c:y val="1.3888888888888888E-2"/>
        </c:manualLayout>
      </c:layout>
      <c:overlay val="0"/>
    </c:title>
    <c:autoTitleDeleted val="0"/>
    <c:plotArea>
      <c:layout>
        <c:manualLayout>
          <c:layoutTarget val="inner"/>
          <c:xMode val="edge"/>
          <c:yMode val="edge"/>
          <c:x val="5.7796061420466158E-2"/>
          <c:y val="0.18055555555555555"/>
          <c:w val="0.91632231599792546"/>
          <c:h val="0.75776240481061841"/>
        </c:manualLayout>
      </c:layout>
      <c:barChart>
        <c:barDir val="col"/>
        <c:grouping val="stacked"/>
        <c:varyColors val="0"/>
        <c:ser>
          <c:idx val="0"/>
          <c:order val="0"/>
          <c:tx>
            <c:strRef>
              <c:f>'P26'!$A$3</c:f>
              <c:strCache>
                <c:ptCount val="1"/>
                <c:pt idx="0">
                  <c:v>Loss ratio</c:v>
                </c:pt>
              </c:strCache>
            </c:strRef>
          </c:tx>
          <c:invertIfNegative val="0"/>
          <c:cat>
            <c:strRef>
              <c:f>'P26'!$B$2:$K$2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'P26'!$B$3:$K$3</c:f>
              <c:numCache>
                <c:formatCode>0.00</c:formatCode>
                <c:ptCount val="10"/>
                <c:pt idx="0">
                  <c:v>65.621036822499647</c:v>
                </c:pt>
                <c:pt idx="1">
                  <c:v>68.033326938307027</c:v>
                </c:pt>
                <c:pt idx="2">
                  <c:v>71.054411347334749</c:v>
                </c:pt>
                <c:pt idx="3">
                  <c:v>61.85212157541887</c:v>
                </c:pt>
                <c:pt idx="4">
                  <c:v>67.150212471119119</c:v>
                </c:pt>
                <c:pt idx="5">
                  <c:v>70.592387648759995</c:v>
                </c:pt>
                <c:pt idx="6">
                  <c:v>72.522780959533733</c:v>
                </c:pt>
                <c:pt idx="7">
                  <c:v>72.052394156280968</c:v>
                </c:pt>
                <c:pt idx="8">
                  <c:v>72.08474945514503</c:v>
                </c:pt>
                <c:pt idx="9">
                  <c:v>77.76773105514863</c:v>
                </c:pt>
              </c:numCache>
            </c:numRef>
          </c:val>
          <c:extLst>
            <c:ext xmlns:c16="http://schemas.microsoft.com/office/drawing/2014/chart" uri="{C3380CC4-5D6E-409C-BE32-E72D297353CC}">
              <c16:uniqueId val="{00000000-ADA7-4A45-85E2-AD61BB7F6F71}"/>
            </c:ext>
          </c:extLst>
        </c:ser>
        <c:ser>
          <c:idx val="1"/>
          <c:order val="1"/>
          <c:tx>
            <c:strRef>
              <c:f>'P26'!$A$4</c:f>
              <c:strCache>
                <c:ptCount val="1"/>
                <c:pt idx="0">
                  <c:v>LAE ratio</c:v>
                </c:pt>
              </c:strCache>
            </c:strRef>
          </c:tx>
          <c:invertIfNegative val="0"/>
          <c:cat>
            <c:strRef>
              <c:f>'P26'!$B$2:$K$2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'P26'!$B$4:$K$4</c:f>
              <c:numCache>
                <c:formatCode>0.00</c:formatCode>
                <c:ptCount val="10"/>
                <c:pt idx="0">
                  <c:v>5.795604535379983</c:v>
                </c:pt>
                <c:pt idx="1">
                  <c:v>5.8519137614106418</c:v>
                </c:pt>
                <c:pt idx="2">
                  <c:v>3.884681872129625</c:v>
                </c:pt>
                <c:pt idx="3">
                  <c:v>4.6901049274566775</c:v>
                </c:pt>
                <c:pt idx="4">
                  <c:v>4.8631412099057378</c:v>
                </c:pt>
                <c:pt idx="5">
                  <c:v>4.4207571862336472</c:v>
                </c:pt>
                <c:pt idx="6">
                  <c:v>3.6876529396526214</c:v>
                </c:pt>
                <c:pt idx="7">
                  <c:v>4.0528261835884294</c:v>
                </c:pt>
                <c:pt idx="8">
                  <c:v>4.4982779546056868</c:v>
                </c:pt>
                <c:pt idx="9">
                  <c:v>3.1933423939859407</c:v>
                </c:pt>
              </c:numCache>
            </c:numRef>
          </c:val>
          <c:extLst>
            <c:ext xmlns:c16="http://schemas.microsoft.com/office/drawing/2014/chart" uri="{C3380CC4-5D6E-409C-BE32-E72D297353CC}">
              <c16:uniqueId val="{00000001-ADA7-4A45-85E2-AD61BB7F6F71}"/>
            </c:ext>
          </c:extLst>
        </c:ser>
        <c:ser>
          <c:idx val="2"/>
          <c:order val="2"/>
          <c:tx>
            <c:strRef>
              <c:f>'P26'!$A$5</c:f>
              <c:strCache>
                <c:ptCount val="1"/>
                <c:pt idx="0">
                  <c:v>Expense ratio</c:v>
                </c:pt>
              </c:strCache>
            </c:strRef>
          </c:tx>
          <c:invertIfNegative val="0"/>
          <c:cat>
            <c:strRef>
              <c:f>'P26'!$B$2:$K$2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'P26'!$B$5:$K$5</c:f>
              <c:numCache>
                <c:formatCode>0.00</c:formatCode>
                <c:ptCount val="10"/>
                <c:pt idx="0">
                  <c:v>26.927467052516825</c:v>
                </c:pt>
                <c:pt idx="1">
                  <c:v>31.78274252164826</c:v>
                </c:pt>
                <c:pt idx="2">
                  <c:v>30.14683672814526</c:v>
                </c:pt>
                <c:pt idx="3">
                  <c:v>32.794646016594648</c:v>
                </c:pt>
                <c:pt idx="4">
                  <c:v>30.356256426964944</c:v>
                </c:pt>
                <c:pt idx="5">
                  <c:v>35.837788696544337</c:v>
                </c:pt>
                <c:pt idx="6">
                  <c:v>28.146958904818618</c:v>
                </c:pt>
                <c:pt idx="7">
                  <c:v>31.845921798236898</c:v>
                </c:pt>
                <c:pt idx="8">
                  <c:v>33.402632299182542</c:v>
                </c:pt>
                <c:pt idx="9">
                  <c:v>28.460723252333331</c:v>
                </c:pt>
              </c:numCache>
            </c:numRef>
          </c:val>
          <c:extLst>
            <c:ext xmlns:c16="http://schemas.microsoft.com/office/drawing/2014/chart" uri="{C3380CC4-5D6E-409C-BE32-E72D297353CC}">
              <c16:uniqueId val="{00000002-ADA7-4A45-85E2-AD61BB7F6F71}"/>
            </c:ext>
          </c:extLst>
        </c:ser>
        <c:ser>
          <c:idx val="3"/>
          <c:order val="3"/>
          <c:tx>
            <c:strRef>
              <c:f>'P26'!$A$6</c:f>
              <c:strCache>
                <c:ptCount val="1"/>
                <c:pt idx="0">
                  <c:v>Dividend ratio</c:v>
                </c:pt>
              </c:strCache>
            </c:strRef>
          </c:tx>
          <c:spPr>
            <a:solidFill>
              <a:schemeClr val="tx1"/>
            </a:solidFill>
          </c:spPr>
          <c:invertIfNegative val="0"/>
          <c:cat>
            <c:strRef>
              <c:f>'P26'!$B$2:$K$2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'P26'!$B$6:$K$6</c:f>
              <c:numCache>
                <c:formatCode>0.00</c:formatCode>
                <c:ptCount val="10"/>
                <c:pt idx="0">
                  <c:v>-1.1393205364397221E-2</c:v>
                </c:pt>
                <c:pt idx="1">
                  <c:v>2.1060436981662649E-2</c:v>
                </c:pt>
                <c:pt idx="2">
                  <c:v>2.1479436503431551E-2</c:v>
                </c:pt>
                <c:pt idx="3">
                  <c:v>2.3657719109627849E-2</c:v>
                </c:pt>
                <c:pt idx="4">
                  <c:v>1.9660697046285348E-2</c:v>
                </c:pt>
                <c:pt idx="5">
                  <c:v>1.8260620448708274E-2</c:v>
                </c:pt>
                <c:pt idx="6">
                  <c:v>6.5762322061445971E-2</c:v>
                </c:pt>
                <c:pt idx="7">
                  <c:v>-6.0614560330503869E-3</c:v>
                </c:pt>
                <c:pt idx="8">
                  <c:v>1.7864581168432047E-2</c:v>
                </c:pt>
                <c:pt idx="9">
                  <c:v>1.2386370364724163E-3</c:v>
                </c:pt>
              </c:numCache>
            </c:numRef>
          </c:val>
          <c:extLst>
            <c:ext xmlns:c16="http://schemas.microsoft.com/office/drawing/2014/chart" uri="{C3380CC4-5D6E-409C-BE32-E72D297353CC}">
              <c16:uniqueId val="{00000003-ADA7-4A45-85E2-AD61BB7F6F71}"/>
            </c:ext>
          </c:extLst>
        </c:ser>
        <c:dLbls>
          <c:showLegendKey val="0"/>
          <c:showVal val="0"/>
          <c:showCatName val="0"/>
          <c:showSerName val="0"/>
          <c:showPercent val="0"/>
          <c:showBubbleSize val="0"/>
        </c:dLbls>
        <c:gapWidth val="25"/>
        <c:overlap val="100"/>
        <c:axId val="235542016"/>
        <c:axId val="235543552"/>
      </c:barChart>
      <c:catAx>
        <c:axId val="235542016"/>
        <c:scaling>
          <c:orientation val="minMax"/>
        </c:scaling>
        <c:delete val="1"/>
        <c:axPos val="b"/>
        <c:numFmt formatCode="General" sourceLinked="0"/>
        <c:majorTickMark val="cross"/>
        <c:minorTickMark val="none"/>
        <c:tickLblPos val="low"/>
        <c:crossAx val="235543552"/>
        <c:crossesAt val="100"/>
        <c:auto val="1"/>
        <c:lblAlgn val="ctr"/>
        <c:lblOffset val="100"/>
        <c:noMultiLvlLbl val="0"/>
      </c:catAx>
      <c:valAx>
        <c:axId val="235543552"/>
        <c:scaling>
          <c:orientation val="minMax"/>
          <c:min val="0"/>
        </c:scaling>
        <c:delete val="0"/>
        <c:axPos val="l"/>
        <c:majorGridlines>
          <c:spPr>
            <a:ln>
              <a:solidFill>
                <a:schemeClr val="bg1">
                  <a:lumMod val="85000"/>
                </a:schemeClr>
              </a:solidFill>
            </a:ln>
          </c:spPr>
        </c:majorGridlines>
        <c:numFmt formatCode="#,##0_);[Red]\(#,##0\)" sourceLinked="0"/>
        <c:majorTickMark val="out"/>
        <c:minorTickMark val="none"/>
        <c:tickLblPos val="nextTo"/>
        <c:crossAx val="235542016"/>
        <c:crosses val="autoZero"/>
        <c:crossBetween val="between"/>
      </c:valAx>
      <c:spPr>
        <a:noFill/>
      </c:spPr>
    </c:plotArea>
    <c:legend>
      <c:legendPos val="r"/>
      <c:layout>
        <c:manualLayout>
          <c:xMode val="edge"/>
          <c:yMode val="edge"/>
          <c:x val="0"/>
          <c:y val="0.13105943619526075"/>
          <c:w val="0.60491282589676287"/>
          <c:h val="3.880723242927967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05074365704285E-2"/>
          <c:y val="0.18198334207597139"/>
          <c:w val="0.92093297830761134"/>
          <c:h val="0.67214655721937444"/>
        </c:manualLayout>
      </c:layout>
      <c:lineChart>
        <c:grouping val="standard"/>
        <c:varyColors val="0"/>
        <c:ser>
          <c:idx val="0"/>
          <c:order val="0"/>
          <c:tx>
            <c:strRef>
              <c:f>'P26'!$A$9</c:f>
              <c:strCache>
                <c:ptCount val="1"/>
                <c:pt idx="0">
                  <c:v>Pretax income, excluding investments</c:v>
                </c:pt>
              </c:strCache>
            </c:strRef>
          </c:tx>
          <c:spPr>
            <a:ln w="25400">
              <a:solidFill>
                <a:schemeClr val="bg1">
                  <a:lumMod val="65000"/>
                </a:schemeClr>
              </a:solidFill>
            </a:ln>
          </c:spPr>
          <c:marker>
            <c:spPr>
              <a:solidFill>
                <a:schemeClr val="bg1">
                  <a:lumMod val="50000"/>
                </a:schemeClr>
              </a:solidFill>
              <a:ln>
                <a:noFill/>
              </a:ln>
            </c:spPr>
          </c:marker>
          <c:cat>
            <c:strRef>
              <c:f>'P26'!$B$8:$K$8</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'P26'!$B$9:$K$9</c:f>
              <c:numCache>
                <c:formatCode>0.00</c:formatCode>
                <c:ptCount val="10"/>
                <c:pt idx="0">
                  <c:v>-0.12015000000000001</c:v>
                </c:pt>
                <c:pt idx="1">
                  <c:v>-0.59083799999999997</c:v>
                </c:pt>
                <c:pt idx="2">
                  <c:v>-0.563114</c:v>
                </c:pt>
                <c:pt idx="3">
                  <c:v>-6.2338999999999999E-2</c:v>
                </c:pt>
                <c:pt idx="4">
                  <c:v>-0.33559800000000001</c:v>
                </c:pt>
                <c:pt idx="5">
                  <c:v>-0.93499299999999996</c:v>
                </c:pt>
                <c:pt idx="6">
                  <c:v>-0.57437000000000005</c:v>
                </c:pt>
                <c:pt idx="7">
                  <c:v>-1.6693229999999999</c:v>
                </c:pt>
                <c:pt idx="8">
                  <c:v>-1.0664290000000001</c:v>
                </c:pt>
                <c:pt idx="9">
                  <c:v>-1.01644</c:v>
                </c:pt>
              </c:numCache>
            </c:numRef>
          </c:val>
          <c:smooth val="0"/>
          <c:extLst>
            <c:ext xmlns:c16="http://schemas.microsoft.com/office/drawing/2014/chart" uri="{C3380CC4-5D6E-409C-BE32-E72D297353CC}">
              <c16:uniqueId val="{00000000-C84E-4E7D-9FD5-7C6D26497333}"/>
            </c:ext>
          </c:extLst>
        </c:ser>
        <c:dLbls>
          <c:showLegendKey val="0"/>
          <c:showVal val="0"/>
          <c:showCatName val="0"/>
          <c:showSerName val="0"/>
          <c:showPercent val="0"/>
          <c:showBubbleSize val="0"/>
        </c:dLbls>
        <c:marker val="1"/>
        <c:smooth val="0"/>
        <c:axId val="235559552"/>
        <c:axId val="235574016"/>
      </c:lineChart>
      <c:catAx>
        <c:axId val="235559552"/>
        <c:scaling>
          <c:orientation val="minMax"/>
        </c:scaling>
        <c:delete val="0"/>
        <c:axPos val="b"/>
        <c:numFmt formatCode="General" sourceLinked="0"/>
        <c:majorTickMark val="cross"/>
        <c:minorTickMark val="none"/>
        <c:tickLblPos val="low"/>
        <c:txPr>
          <a:bodyPr/>
          <a:lstStyle/>
          <a:p>
            <a:pPr>
              <a:defRPr b="0"/>
            </a:pPr>
            <a:endParaRPr lang="en-US"/>
          </a:p>
        </c:txPr>
        <c:crossAx val="235574016"/>
        <c:crosses val="autoZero"/>
        <c:auto val="1"/>
        <c:lblAlgn val="ctr"/>
        <c:lblOffset val="100"/>
        <c:noMultiLvlLbl val="0"/>
      </c:catAx>
      <c:valAx>
        <c:axId val="235574016"/>
        <c:scaling>
          <c:orientation val="minMax"/>
        </c:scaling>
        <c:delete val="0"/>
        <c:axPos val="l"/>
        <c:majorGridlines>
          <c:spPr>
            <a:ln>
              <a:solidFill>
                <a:schemeClr val="bg1">
                  <a:lumMod val="85000"/>
                </a:schemeClr>
              </a:solidFill>
            </a:ln>
          </c:spPr>
        </c:majorGridlines>
        <c:numFmt formatCode="#,##0.0" sourceLinked="0"/>
        <c:majorTickMark val="out"/>
        <c:minorTickMark val="none"/>
        <c:tickLblPos val="nextTo"/>
        <c:crossAx val="235559552"/>
        <c:crosses val="autoZero"/>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P&amp;C industry, excluding state funds and residual markets </a:t>
            </a:r>
            <a:r>
              <a:rPr lang="en-US" baseline="0"/>
              <a:t>(%)</a:t>
            </a:r>
            <a:endParaRPr lang="en-US"/>
          </a:p>
        </c:rich>
      </c:tx>
      <c:layout>
        <c:manualLayout>
          <c:xMode val="edge"/>
          <c:yMode val="edge"/>
          <c:x val="3.0185010453621188E-3"/>
          <c:y val="1.3889040385073869E-2"/>
        </c:manualLayout>
      </c:layout>
      <c:overlay val="0"/>
    </c:title>
    <c:autoTitleDeleted val="0"/>
    <c:plotArea>
      <c:layout>
        <c:manualLayout>
          <c:layoutTarget val="inner"/>
          <c:xMode val="edge"/>
          <c:yMode val="edge"/>
          <c:x val="5.7796073806215743E-2"/>
          <c:y val="0.19539787486345866"/>
          <c:w val="0.90349575868233867"/>
          <c:h val="0.68904813871018122"/>
        </c:manualLayout>
      </c:layout>
      <c:barChart>
        <c:barDir val="col"/>
        <c:grouping val="stacked"/>
        <c:varyColors val="0"/>
        <c:ser>
          <c:idx val="0"/>
          <c:order val="0"/>
          <c:tx>
            <c:strRef>
              <c:f>'P27'!$A$3</c:f>
              <c:strCache>
                <c:ptCount val="1"/>
                <c:pt idx="0">
                  <c:v>Loss ratio</c:v>
                </c:pt>
              </c:strCache>
            </c:strRef>
          </c:tx>
          <c:invertIfNegative val="0"/>
          <c:dPt>
            <c:idx val="10"/>
            <c:invertIfNegative val="0"/>
            <c:bubble3D val="0"/>
            <c:spPr>
              <a:solidFill>
                <a:schemeClr val="accent1">
                  <a:lumMod val="40000"/>
                  <a:lumOff val="60000"/>
                </a:schemeClr>
              </a:solidFill>
            </c:spPr>
            <c:extLst>
              <c:ext xmlns:c16="http://schemas.microsoft.com/office/drawing/2014/chart" uri="{C3380CC4-5D6E-409C-BE32-E72D297353CC}">
                <c16:uniqueId val="{00000001-237B-40DF-A7FB-9CE616A3C796}"/>
              </c:ext>
            </c:extLst>
          </c:dPt>
          <c:dPt>
            <c:idx val="11"/>
            <c:invertIfNegative val="0"/>
            <c:bubble3D val="0"/>
            <c:spPr>
              <a:solidFill>
                <a:schemeClr val="accent1">
                  <a:lumMod val="40000"/>
                  <a:lumOff val="60000"/>
                </a:schemeClr>
              </a:solidFill>
            </c:spPr>
            <c:extLst>
              <c:ext xmlns:c16="http://schemas.microsoft.com/office/drawing/2014/chart" uri="{C3380CC4-5D6E-409C-BE32-E72D297353CC}">
                <c16:uniqueId val="{00000003-237B-40DF-A7FB-9CE616A3C796}"/>
              </c:ext>
            </c:extLst>
          </c:dPt>
          <c:dPt>
            <c:idx val="12"/>
            <c:invertIfNegative val="0"/>
            <c:bubble3D val="0"/>
            <c:spPr>
              <a:solidFill>
                <a:schemeClr val="accent1">
                  <a:lumMod val="40000"/>
                  <a:lumOff val="60000"/>
                </a:schemeClr>
              </a:solidFill>
            </c:spPr>
            <c:extLst>
              <c:ext xmlns:c16="http://schemas.microsoft.com/office/drawing/2014/chart" uri="{C3380CC4-5D6E-409C-BE32-E72D297353CC}">
                <c16:uniqueId val="{00000005-237B-40DF-A7FB-9CE616A3C796}"/>
              </c:ext>
            </c:extLst>
          </c:dPt>
          <c:dPt>
            <c:idx val="13"/>
            <c:invertIfNegative val="0"/>
            <c:bubble3D val="0"/>
            <c:spPr>
              <a:solidFill>
                <a:schemeClr val="accent1">
                  <a:lumMod val="40000"/>
                  <a:lumOff val="60000"/>
                </a:schemeClr>
              </a:solidFill>
            </c:spPr>
            <c:extLst>
              <c:ext xmlns:c16="http://schemas.microsoft.com/office/drawing/2014/chart" uri="{C3380CC4-5D6E-409C-BE32-E72D297353CC}">
                <c16:uniqueId val="{00000007-237B-40DF-A7FB-9CE616A3C796}"/>
              </c:ext>
            </c:extLst>
          </c:dPt>
          <c:dPt>
            <c:idx val="14"/>
            <c:invertIfNegative val="0"/>
            <c:bubble3D val="0"/>
            <c:spPr>
              <a:solidFill>
                <a:schemeClr val="accent1">
                  <a:lumMod val="40000"/>
                  <a:lumOff val="60000"/>
                </a:schemeClr>
              </a:solidFill>
            </c:spPr>
            <c:extLst>
              <c:ext xmlns:c16="http://schemas.microsoft.com/office/drawing/2014/chart" uri="{C3380CC4-5D6E-409C-BE32-E72D297353CC}">
                <c16:uniqueId val="{00000009-237B-40DF-A7FB-9CE616A3C796}"/>
              </c:ext>
            </c:extLst>
          </c:dPt>
          <c:cat>
            <c:strRef>
              <c:f>'P27'!$B$2:$P$2</c:f>
              <c:strCache>
                <c:ptCount val="15"/>
                <c:pt idx="0">
                  <c:v>2005A</c:v>
                </c:pt>
                <c:pt idx="1">
                  <c:v>2006A</c:v>
                </c:pt>
                <c:pt idx="2">
                  <c:v>2007A</c:v>
                </c:pt>
                <c:pt idx="3">
                  <c:v>2008A</c:v>
                </c:pt>
                <c:pt idx="4">
                  <c:v>2009A</c:v>
                </c:pt>
                <c:pt idx="5">
                  <c:v>2010A</c:v>
                </c:pt>
                <c:pt idx="6">
                  <c:v>2011A</c:v>
                </c:pt>
                <c:pt idx="7">
                  <c:v>2012A</c:v>
                </c:pt>
                <c:pt idx="8">
                  <c:v>2013A</c:v>
                </c:pt>
                <c:pt idx="9">
                  <c:v>2014A</c:v>
                </c:pt>
                <c:pt idx="10">
                  <c:v>2015P</c:v>
                </c:pt>
                <c:pt idx="11">
                  <c:v>2016P</c:v>
                </c:pt>
                <c:pt idx="12">
                  <c:v>2017P</c:v>
                </c:pt>
                <c:pt idx="13">
                  <c:v>2018P</c:v>
                </c:pt>
                <c:pt idx="14">
                  <c:v>2019P</c:v>
                </c:pt>
              </c:strCache>
            </c:strRef>
          </c:cat>
          <c:val>
            <c:numRef>
              <c:f>'P27'!$B$3:$P$3</c:f>
              <c:numCache>
                <c:formatCode>#,##0.00</c:formatCode>
                <c:ptCount val="15"/>
                <c:pt idx="0">
                  <c:v>61.26808850237169</c:v>
                </c:pt>
                <c:pt idx="1">
                  <c:v>53.084520453116944</c:v>
                </c:pt>
                <c:pt idx="2">
                  <c:v>55.759067510642154</c:v>
                </c:pt>
                <c:pt idx="3">
                  <c:v>65.273893890490058</c:v>
                </c:pt>
                <c:pt idx="4">
                  <c:v>59.348866542716358</c:v>
                </c:pt>
                <c:pt idx="5">
                  <c:v>61.104427043574475</c:v>
                </c:pt>
                <c:pt idx="6">
                  <c:v>66.959566519631792</c:v>
                </c:pt>
                <c:pt idx="7">
                  <c:v>62.123466261279745</c:v>
                </c:pt>
                <c:pt idx="8">
                  <c:v>55.508497367957119</c:v>
                </c:pt>
                <c:pt idx="9">
                  <c:v>56.916411440897605</c:v>
                </c:pt>
                <c:pt idx="10" formatCode="#,##0.0">
                  <c:v>57.565773154161469</c:v>
                </c:pt>
                <c:pt idx="11" formatCode="#,##0.0">
                  <c:v>57.955412913668759</c:v>
                </c:pt>
                <c:pt idx="12" formatCode="#,##0.0">
                  <c:v>58.346141146368922</c:v>
                </c:pt>
                <c:pt idx="13" formatCode="#,##0.0">
                  <c:v>58.464393869553277</c:v>
                </c:pt>
                <c:pt idx="14" formatCode="#,##0.0">
                  <c:v>58.739566183012414</c:v>
                </c:pt>
              </c:numCache>
            </c:numRef>
          </c:val>
          <c:extLst>
            <c:ext xmlns:c16="http://schemas.microsoft.com/office/drawing/2014/chart" uri="{C3380CC4-5D6E-409C-BE32-E72D297353CC}">
              <c16:uniqueId val="{0000000A-237B-40DF-A7FB-9CE616A3C796}"/>
            </c:ext>
          </c:extLst>
        </c:ser>
        <c:ser>
          <c:idx val="1"/>
          <c:order val="1"/>
          <c:tx>
            <c:strRef>
              <c:f>'P27'!$A$4</c:f>
              <c:strCache>
                <c:ptCount val="1"/>
                <c:pt idx="0">
                  <c:v>LAE ratio</c:v>
                </c:pt>
              </c:strCache>
            </c:strRef>
          </c:tx>
          <c:invertIfNegative val="0"/>
          <c:dPt>
            <c:idx val="10"/>
            <c:invertIfNegative val="0"/>
            <c:bubble3D val="0"/>
            <c:spPr>
              <a:solidFill>
                <a:schemeClr val="accent2">
                  <a:lumMod val="40000"/>
                  <a:lumOff val="60000"/>
                </a:schemeClr>
              </a:solidFill>
            </c:spPr>
            <c:extLst>
              <c:ext xmlns:c16="http://schemas.microsoft.com/office/drawing/2014/chart" uri="{C3380CC4-5D6E-409C-BE32-E72D297353CC}">
                <c16:uniqueId val="{0000000C-237B-40DF-A7FB-9CE616A3C796}"/>
              </c:ext>
            </c:extLst>
          </c:dPt>
          <c:dPt>
            <c:idx val="11"/>
            <c:invertIfNegative val="0"/>
            <c:bubble3D val="0"/>
            <c:spPr>
              <a:solidFill>
                <a:schemeClr val="accent2">
                  <a:lumMod val="40000"/>
                  <a:lumOff val="60000"/>
                </a:schemeClr>
              </a:solidFill>
            </c:spPr>
            <c:extLst>
              <c:ext xmlns:c16="http://schemas.microsoft.com/office/drawing/2014/chart" uri="{C3380CC4-5D6E-409C-BE32-E72D297353CC}">
                <c16:uniqueId val="{0000000E-237B-40DF-A7FB-9CE616A3C796}"/>
              </c:ext>
            </c:extLst>
          </c:dPt>
          <c:dPt>
            <c:idx val="12"/>
            <c:invertIfNegative val="0"/>
            <c:bubble3D val="0"/>
            <c:spPr>
              <a:solidFill>
                <a:schemeClr val="accent2">
                  <a:lumMod val="40000"/>
                  <a:lumOff val="60000"/>
                </a:schemeClr>
              </a:solidFill>
            </c:spPr>
            <c:extLst>
              <c:ext xmlns:c16="http://schemas.microsoft.com/office/drawing/2014/chart" uri="{C3380CC4-5D6E-409C-BE32-E72D297353CC}">
                <c16:uniqueId val="{00000010-237B-40DF-A7FB-9CE616A3C796}"/>
              </c:ext>
            </c:extLst>
          </c:dPt>
          <c:dPt>
            <c:idx val="13"/>
            <c:invertIfNegative val="0"/>
            <c:bubble3D val="0"/>
            <c:spPr>
              <a:solidFill>
                <a:schemeClr val="accent2">
                  <a:lumMod val="40000"/>
                  <a:lumOff val="60000"/>
                </a:schemeClr>
              </a:solidFill>
            </c:spPr>
            <c:extLst>
              <c:ext xmlns:c16="http://schemas.microsoft.com/office/drawing/2014/chart" uri="{C3380CC4-5D6E-409C-BE32-E72D297353CC}">
                <c16:uniqueId val="{00000012-237B-40DF-A7FB-9CE616A3C796}"/>
              </c:ext>
            </c:extLst>
          </c:dPt>
          <c:dPt>
            <c:idx val="14"/>
            <c:invertIfNegative val="0"/>
            <c:bubble3D val="0"/>
            <c:spPr>
              <a:solidFill>
                <a:schemeClr val="accent2">
                  <a:lumMod val="40000"/>
                  <a:lumOff val="60000"/>
                </a:schemeClr>
              </a:solidFill>
            </c:spPr>
            <c:extLst>
              <c:ext xmlns:c16="http://schemas.microsoft.com/office/drawing/2014/chart" uri="{C3380CC4-5D6E-409C-BE32-E72D297353CC}">
                <c16:uniqueId val="{00000014-237B-40DF-A7FB-9CE616A3C796}"/>
              </c:ext>
            </c:extLst>
          </c:dPt>
          <c:cat>
            <c:strRef>
              <c:f>'P27'!$B$2:$P$2</c:f>
              <c:strCache>
                <c:ptCount val="15"/>
                <c:pt idx="0">
                  <c:v>2005A</c:v>
                </c:pt>
                <c:pt idx="1">
                  <c:v>2006A</c:v>
                </c:pt>
                <c:pt idx="2">
                  <c:v>2007A</c:v>
                </c:pt>
                <c:pt idx="3">
                  <c:v>2008A</c:v>
                </c:pt>
                <c:pt idx="4">
                  <c:v>2009A</c:v>
                </c:pt>
                <c:pt idx="5">
                  <c:v>2010A</c:v>
                </c:pt>
                <c:pt idx="6">
                  <c:v>2011A</c:v>
                </c:pt>
                <c:pt idx="7">
                  <c:v>2012A</c:v>
                </c:pt>
                <c:pt idx="8">
                  <c:v>2013A</c:v>
                </c:pt>
                <c:pt idx="9">
                  <c:v>2014A</c:v>
                </c:pt>
                <c:pt idx="10">
                  <c:v>2015P</c:v>
                </c:pt>
                <c:pt idx="11">
                  <c:v>2016P</c:v>
                </c:pt>
                <c:pt idx="12">
                  <c:v>2017P</c:v>
                </c:pt>
                <c:pt idx="13">
                  <c:v>2018P</c:v>
                </c:pt>
                <c:pt idx="14">
                  <c:v>2019P</c:v>
                </c:pt>
              </c:strCache>
            </c:strRef>
          </c:cat>
          <c:val>
            <c:numRef>
              <c:f>'P27'!$B$4:$P$4</c:f>
              <c:numCache>
                <c:formatCode>#,##0.00</c:formatCode>
                <c:ptCount val="15"/>
                <c:pt idx="0">
                  <c:v>13.243198181740956</c:v>
                </c:pt>
                <c:pt idx="1">
                  <c:v>12.079593461860053</c:v>
                </c:pt>
                <c:pt idx="2">
                  <c:v>11.941795209677952</c:v>
                </c:pt>
                <c:pt idx="3">
                  <c:v>11.823006070820842</c:v>
                </c:pt>
                <c:pt idx="4">
                  <c:v>12.433688287774844</c:v>
                </c:pt>
                <c:pt idx="5">
                  <c:v>12.502120193716362</c:v>
                </c:pt>
                <c:pt idx="6">
                  <c:v>12.412253816052289</c:v>
                </c:pt>
                <c:pt idx="7">
                  <c:v>12.343508427041675</c:v>
                </c:pt>
                <c:pt idx="8">
                  <c:v>11.904640208764828</c:v>
                </c:pt>
                <c:pt idx="9">
                  <c:v>11.707200093596617</c:v>
                </c:pt>
                <c:pt idx="10" formatCode="#,##0.0">
                  <c:v>11.917657253928134</c:v>
                </c:pt>
                <c:pt idx="11" formatCode="#,##0.0">
                  <c:v>11.980117385898666</c:v>
                </c:pt>
                <c:pt idx="12" formatCode="#,##0.0">
                  <c:v>12.037178141474252</c:v>
                </c:pt>
                <c:pt idx="13" formatCode="#,##0.0">
                  <c:v>12.113495069608549</c:v>
                </c:pt>
                <c:pt idx="14" formatCode="#,##0.0">
                  <c:v>12.215273398593343</c:v>
                </c:pt>
              </c:numCache>
            </c:numRef>
          </c:val>
          <c:extLst>
            <c:ext xmlns:c16="http://schemas.microsoft.com/office/drawing/2014/chart" uri="{C3380CC4-5D6E-409C-BE32-E72D297353CC}">
              <c16:uniqueId val="{00000015-237B-40DF-A7FB-9CE616A3C796}"/>
            </c:ext>
          </c:extLst>
        </c:ser>
        <c:ser>
          <c:idx val="2"/>
          <c:order val="2"/>
          <c:tx>
            <c:strRef>
              <c:f>'P27'!$A$5</c:f>
              <c:strCache>
                <c:ptCount val="1"/>
                <c:pt idx="0">
                  <c:v>Expense ratio</c:v>
                </c:pt>
              </c:strCache>
            </c:strRef>
          </c:tx>
          <c:invertIfNegative val="0"/>
          <c:dPt>
            <c:idx val="10"/>
            <c:invertIfNegative val="0"/>
            <c:bubble3D val="0"/>
            <c:spPr>
              <a:solidFill>
                <a:schemeClr val="accent3">
                  <a:lumMod val="40000"/>
                  <a:lumOff val="60000"/>
                </a:schemeClr>
              </a:solidFill>
            </c:spPr>
            <c:extLst>
              <c:ext xmlns:c16="http://schemas.microsoft.com/office/drawing/2014/chart" uri="{C3380CC4-5D6E-409C-BE32-E72D297353CC}">
                <c16:uniqueId val="{00000017-237B-40DF-A7FB-9CE616A3C796}"/>
              </c:ext>
            </c:extLst>
          </c:dPt>
          <c:dPt>
            <c:idx val="11"/>
            <c:invertIfNegative val="0"/>
            <c:bubble3D val="0"/>
            <c:spPr>
              <a:solidFill>
                <a:schemeClr val="accent3">
                  <a:lumMod val="40000"/>
                  <a:lumOff val="60000"/>
                </a:schemeClr>
              </a:solidFill>
            </c:spPr>
            <c:extLst>
              <c:ext xmlns:c16="http://schemas.microsoft.com/office/drawing/2014/chart" uri="{C3380CC4-5D6E-409C-BE32-E72D297353CC}">
                <c16:uniqueId val="{00000019-237B-40DF-A7FB-9CE616A3C796}"/>
              </c:ext>
            </c:extLst>
          </c:dPt>
          <c:dPt>
            <c:idx val="12"/>
            <c:invertIfNegative val="0"/>
            <c:bubble3D val="0"/>
            <c:spPr>
              <a:solidFill>
                <a:schemeClr val="accent3">
                  <a:lumMod val="40000"/>
                  <a:lumOff val="60000"/>
                </a:schemeClr>
              </a:solidFill>
            </c:spPr>
            <c:extLst>
              <c:ext xmlns:c16="http://schemas.microsoft.com/office/drawing/2014/chart" uri="{C3380CC4-5D6E-409C-BE32-E72D297353CC}">
                <c16:uniqueId val="{0000001B-237B-40DF-A7FB-9CE616A3C796}"/>
              </c:ext>
            </c:extLst>
          </c:dPt>
          <c:dPt>
            <c:idx val="13"/>
            <c:invertIfNegative val="0"/>
            <c:bubble3D val="0"/>
            <c:spPr>
              <a:solidFill>
                <a:schemeClr val="accent3">
                  <a:lumMod val="40000"/>
                  <a:lumOff val="60000"/>
                </a:schemeClr>
              </a:solidFill>
            </c:spPr>
            <c:extLst>
              <c:ext xmlns:c16="http://schemas.microsoft.com/office/drawing/2014/chart" uri="{C3380CC4-5D6E-409C-BE32-E72D297353CC}">
                <c16:uniqueId val="{0000001D-237B-40DF-A7FB-9CE616A3C796}"/>
              </c:ext>
            </c:extLst>
          </c:dPt>
          <c:dPt>
            <c:idx val="14"/>
            <c:invertIfNegative val="0"/>
            <c:bubble3D val="0"/>
            <c:spPr>
              <a:solidFill>
                <a:schemeClr val="accent3">
                  <a:lumMod val="40000"/>
                  <a:lumOff val="60000"/>
                </a:schemeClr>
              </a:solidFill>
            </c:spPr>
            <c:extLst>
              <c:ext xmlns:c16="http://schemas.microsoft.com/office/drawing/2014/chart" uri="{C3380CC4-5D6E-409C-BE32-E72D297353CC}">
                <c16:uniqueId val="{0000001F-237B-40DF-A7FB-9CE616A3C796}"/>
              </c:ext>
            </c:extLst>
          </c:dPt>
          <c:cat>
            <c:strRef>
              <c:f>'P27'!$B$2:$P$2</c:f>
              <c:strCache>
                <c:ptCount val="15"/>
                <c:pt idx="0">
                  <c:v>2005A</c:v>
                </c:pt>
                <c:pt idx="1">
                  <c:v>2006A</c:v>
                </c:pt>
                <c:pt idx="2">
                  <c:v>2007A</c:v>
                </c:pt>
                <c:pt idx="3">
                  <c:v>2008A</c:v>
                </c:pt>
                <c:pt idx="4">
                  <c:v>2009A</c:v>
                </c:pt>
                <c:pt idx="5">
                  <c:v>2010A</c:v>
                </c:pt>
                <c:pt idx="6">
                  <c:v>2011A</c:v>
                </c:pt>
                <c:pt idx="7">
                  <c:v>2012A</c:v>
                </c:pt>
                <c:pt idx="8">
                  <c:v>2013A</c:v>
                </c:pt>
                <c:pt idx="9">
                  <c:v>2014A</c:v>
                </c:pt>
                <c:pt idx="10">
                  <c:v>2015P</c:v>
                </c:pt>
                <c:pt idx="11">
                  <c:v>2016P</c:v>
                </c:pt>
                <c:pt idx="12">
                  <c:v>2017P</c:v>
                </c:pt>
                <c:pt idx="13">
                  <c:v>2018P</c:v>
                </c:pt>
                <c:pt idx="14">
                  <c:v>2019P</c:v>
                </c:pt>
              </c:strCache>
            </c:strRef>
          </c:cat>
          <c:val>
            <c:numRef>
              <c:f>'P27'!$B$5:$P$5</c:f>
              <c:numCache>
                <c:formatCode>#,##0.00</c:formatCode>
                <c:ptCount val="15"/>
                <c:pt idx="0">
                  <c:v>25.87376102900587</c:v>
                </c:pt>
                <c:pt idx="1">
                  <c:v>26.442840484715564</c:v>
                </c:pt>
                <c:pt idx="2">
                  <c:v>27.189731411764743</c:v>
                </c:pt>
                <c:pt idx="3">
                  <c:v>27.516059326969639</c:v>
                </c:pt>
                <c:pt idx="4">
                  <c:v>28.193771719901527</c:v>
                </c:pt>
                <c:pt idx="5">
                  <c:v>28.560537318544288</c:v>
                </c:pt>
                <c:pt idx="6">
                  <c:v>27.949394828222228</c:v>
                </c:pt>
                <c:pt idx="7">
                  <c:v>28.157423323721826</c:v>
                </c:pt>
                <c:pt idx="8">
                  <c:v>28.289223268977597</c:v>
                </c:pt>
                <c:pt idx="9">
                  <c:v>27.724207954753727</c:v>
                </c:pt>
                <c:pt idx="10" formatCode="#,##0.0">
                  <c:v>28.120961863421645</c:v>
                </c:pt>
                <c:pt idx="11" formatCode="#,##0.0">
                  <c:v>28.087882709692447</c:v>
                </c:pt>
                <c:pt idx="12" formatCode="#,##0.0">
                  <c:v>28.087301944306475</c:v>
                </c:pt>
                <c:pt idx="13" formatCode="#,##0.0">
                  <c:v>28.0808923100182</c:v>
                </c:pt>
                <c:pt idx="14" formatCode="#,##0.0">
                  <c:v>28.071703409533711</c:v>
                </c:pt>
              </c:numCache>
            </c:numRef>
          </c:val>
          <c:extLst>
            <c:ext xmlns:c16="http://schemas.microsoft.com/office/drawing/2014/chart" uri="{C3380CC4-5D6E-409C-BE32-E72D297353CC}">
              <c16:uniqueId val="{00000020-237B-40DF-A7FB-9CE616A3C796}"/>
            </c:ext>
          </c:extLst>
        </c:ser>
        <c:ser>
          <c:idx val="3"/>
          <c:order val="3"/>
          <c:tx>
            <c:strRef>
              <c:f>'P27'!$A$6</c:f>
              <c:strCache>
                <c:ptCount val="1"/>
                <c:pt idx="0">
                  <c:v>Dividend ratio</c:v>
                </c:pt>
              </c:strCache>
            </c:strRef>
          </c:tx>
          <c:spPr>
            <a:solidFill>
              <a:schemeClr val="tx1"/>
            </a:solidFill>
          </c:spPr>
          <c:invertIfNegative val="0"/>
          <c:dPt>
            <c:idx val="10"/>
            <c:invertIfNegative val="0"/>
            <c:bubble3D val="0"/>
            <c:spPr>
              <a:solidFill>
                <a:schemeClr val="tx1">
                  <a:lumMod val="50000"/>
                  <a:lumOff val="50000"/>
                </a:schemeClr>
              </a:solidFill>
            </c:spPr>
            <c:extLst>
              <c:ext xmlns:c16="http://schemas.microsoft.com/office/drawing/2014/chart" uri="{C3380CC4-5D6E-409C-BE32-E72D297353CC}">
                <c16:uniqueId val="{00000022-237B-40DF-A7FB-9CE616A3C796}"/>
              </c:ext>
            </c:extLst>
          </c:dPt>
          <c:dPt>
            <c:idx val="11"/>
            <c:invertIfNegative val="0"/>
            <c:bubble3D val="0"/>
            <c:spPr>
              <a:solidFill>
                <a:schemeClr val="tx1">
                  <a:lumMod val="50000"/>
                  <a:lumOff val="50000"/>
                </a:schemeClr>
              </a:solidFill>
            </c:spPr>
            <c:extLst>
              <c:ext xmlns:c16="http://schemas.microsoft.com/office/drawing/2014/chart" uri="{C3380CC4-5D6E-409C-BE32-E72D297353CC}">
                <c16:uniqueId val="{00000024-237B-40DF-A7FB-9CE616A3C796}"/>
              </c:ext>
            </c:extLst>
          </c:dPt>
          <c:dPt>
            <c:idx val="12"/>
            <c:invertIfNegative val="0"/>
            <c:bubble3D val="0"/>
            <c:spPr>
              <a:solidFill>
                <a:schemeClr val="tx1">
                  <a:lumMod val="50000"/>
                  <a:lumOff val="50000"/>
                </a:schemeClr>
              </a:solidFill>
            </c:spPr>
            <c:extLst>
              <c:ext xmlns:c16="http://schemas.microsoft.com/office/drawing/2014/chart" uri="{C3380CC4-5D6E-409C-BE32-E72D297353CC}">
                <c16:uniqueId val="{00000026-237B-40DF-A7FB-9CE616A3C796}"/>
              </c:ext>
            </c:extLst>
          </c:dPt>
          <c:dPt>
            <c:idx val="13"/>
            <c:invertIfNegative val="0"/>
            <c:bubble3D val="0"/>
            <c:spPr>
              <a:solidFill>
                <a:schemeClr val="tx1">
                  <a:lumMod val="50000"/>
                  <a:lumOff val="50000"/>
                </a:schemeClr>
              </a:solidFill>
            </c:spPr>
            <c:extLst>
              <c:ext xmlns:c16="http://schemas.microsoft.com/office/drawing/2014/chart" uri="{C3380CC4-5D6E-409C-BE32-E72D297353CC}">
                <c16:uniqueId val="{00000028-237B-40DF-A7FB-9CE616A3C796}"/>
              </c:ext>
            </c:extLst>
          </c:dPt>
          <c:dPt>
            <c:idx val="14"/>
            <c:invertIfNegative val="0"/>
            <c:bubble3D val="0"/>
            <c:spPr>
              <a:solidFill>
                <a:schemeClr val="tx1">
                  <a:lumMod val="50000"/>
                  <a:lumOff val="50000"/>
                </a:schemeClr>
              </a:solidFill>
            </c:spPr>
            <c:extLst>
              <c:ext xmlns:c16="http://schemas.microsoft.com/office/drawing/2014/chart" uri="{C3380CC4-5D6E-409C-BE32-E72D297353CC}">
                <c16:uniqueId val="{0000002A-237B-40DF-A7FB-9CE616A3C796}"/>
              </c:ext>
            </c:extLst>
          </c:dPt>
          <c:cat>
            <c:strRef>
              <c:f>'P27'!$B$2:$P$2</c:f>
              <c:strCache>
                <c:ptCount val="15"/>
                <c:pt idx="0">
                  <c:v>2005A</c:v>
                </c:pt>
                <c:pt idx="1">
                  <c:v>2006A</c:v>
                </c:pt>
                <c:pt idx="2">
                  <c:v>2007A</c:v>
                </c:pt>
                <c:pt idx="3">
                  <c:v>2008A</c:v>
                </c:pt>
                <c:pt idx="4">
                  <c:v>2009A</c:v>
                </c:pt>
                <c:pt idx="5">
                  <c:v>2010A</c:v>
                </c:pt>
                <c:pt idx="6">
                  <c:v>2011A</c:v>
                </c:pt>
                <c:pt idx="7">
                  <c:v>2012A</c:v>
                </c:pt>
                <c:pt idx="8">
                  <c:v>2013A</c:v>
                </c:pt>
                <c:pt idx="9">
                  <c:v>2014A</c:v>
                </c:pt>
                <c:pt idx="10">
                  <c:v>2015P</c:v>
                </c:pt>
                <c:pt idx="11">
                  <c:v>2016P</c:v>
                </c:pt>
                <c:pt idx="12">
                  <c:v>2017P</c:v>
                </c:pt>
                <c:pt idx="13">
                  <c:v>2018P</c:v>
                </c:pt>
                <c:pt idx="14">
                  <c:v>2019P</c:v>
                </c:pt>
              </c:strCache>
            </c:strRef>
          </c:cat>
          <c:val>
            <c:numRef>
              <c:f>'P27'!$B$6:$P$6</c:f>
              <c:numCache>
                <c:formatCode>#,##0.00</c:formatCode>
                <c:ptCount val="15"/>
                <c:pt idx="0">
                  <c:v>0.44483130991297354</c:v>
                </c:pt>
                <c:pt idx="1">
                  <c:v>0.78159363589291564</c:v>
                </c:pt>
                <c:pt idx="2">
                  <c:v>0.55619552587200005</c:v>
                </c:pt>
                <c:pt idx="3">
                  <c:v>0.45352442170080737</c:v>
                </c:pt>
                <c:pt idx="4">
                  <c:v>0.47269522025351096</c:v>
                </c:pt>
                <c:pt idx="5">
                  <c:v>0.55342227345621953</c:v>
                </c:pt>
                <c:pt idx="6">
                  <c:v>0.42963409967658134</c:v>
                </c:pt>
                <c:pt idx="7">
                  <c:v>0.4765230885271749</c:v>
                </c:pt>
                <c:pt idx="8">
                  <c:v>0.54073725440547404</c:v>
                </c:pt>
                <c:pt idx="9">
                  <c:v>0.49674648912363795</c:v>
                </c:pt>
                <c:pt idx="10" formatCode="#,##0.0">
                  <c:v>0.49240843640285037</c:v>
                </c:pt>
                <c:pt idx="11" formatCode="#,##0.0">
                  <c:v>0.47835173439512418</c:v>
                </c:pt>
                <c:pt idx="12" formatCode="#,##0.0">
                  <c:v>0.48779261599202828</c:v>
                </c:pt>
                <c:pt idx="13" formatCode="#,##0.0">
                  <c:v>0.4902390511396934</c:v>
                </c:pt>
                <c:pt idx="14" formatCode="#,##0.0">
                  <c:v>0.48122295198140386</c:v>
                </c:pt>
              </c:numCache>
            </c:numRef>
          </c:val>
          <c:extLst>
            <c:ext xmlns:c16="http://schemas.microsoft.com/office/drawing/2014/chart" uri="{C3380CC4-5D6E-409C-BE32-E72D297353CC}">
              <c16:uniqueId val="{0000002B-237B-40DF-A7FB-9CE616A3C796}"/>
            </c:ext>
          </c:extLst>
        </c:ser>
        <c:dLbls>
          <c:showLegendKey val="0"/>
          <c:showVal val="0"/>
          <c:showCatName val="0"/>
          <c:showSerName val="0"/>
          <c:showPercent val="0"/>
          <c:showBubbleSize val="0"/>
        </c:dLbls>
        <c:gapWidth val="25"/>
        <c:overlap val="100"/>
        <c:axId val="235653760"/>
        <c:axId val="235659648"/>
      </c:barChart>
      <c:catAx>
        <c:axId val="235653760"/>
        <c:scaling>
          <c:orientation val="minMax"/>
        </c:scaling>
        <c:delete val="1"/>
        <c:axPos val="b"/>
        <c:numFmt formatCode="General" sourceLinked="0"/>
        <c:majorTickMark val="cross"/>
        <c:minorTickMark val="none"/>
        <c:tickLblPos val="low"/>
        <c:crossAx val="235659648"/>
        <c:crossesAt val="100"/>
        <c:auto val="1"/>
        <c:lblAlgn val="ctr"/>
        <c:lblOffset val="100"/>
        <c:noMultiLvlLbl val="0"/>
      </c:catAx>
      <c:valAx>
        <c:axId val="235659648"/>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nextTo"/>
        <c:crossAx val="235653760"/>
        <c:crosses val="autoZero"/>
        <c:crossBetween val="between"/>
      </c:valAx>
      <c:spPr>
        <a:noFill/>
      </c:spPr>
    </c:plotArea>
    <c:legend>
      <c:legendPos val="r"/>
      <c:layout>
        <c:manualLayout>
          <c:xMode val="edge"/>
          <c:yMode val="edge"/>
          <c:x val="0"/>
          <c:y val="0.13490732593616803"/>
          <c:w val="0.60035128420131256"/>
          <c:h val="2.89124842032763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05072603678079E-2"/>
          <c:y val="0.16286744479908363"/>
          <c:w val="0.93714584030905612"/>
          <c:h val="0.67214655721937444"/>
        </c:manualLayout>
      </c:layout>
      <c:lineChart>
        <c:grouping val="standard"/>
        <c:varyColors val="0"/>
        <c:ser>
          <c:idx val="0"/>
          <c:order val="0"/>
          <c:tx>
            <c:strRef>
              <c:f>'P27'!$A$9</c:f>
              <c:strCache>
                <c:ptCount val="1"/>
                <c:pt idx="0">
                  <c:v>Pretax income, excluding investments</c:v>
                </c:pt>
              </c:strCache>
            </c:strRef>
          </c:tx>
          <c:spPr>
            <a:ln w="25400">
              <a:solidFill>
                <a:schemeClr val="bg1">
                  <a:lumMod val="65000"/>
                </a:schemeClr>
              </a:solidFill>
            </a:ln>
          </c:spPr>
          <c:marker>
            <c:spPr>
              <a:solidFill>
                <a:schemeClr val="bg1">
                  <a:lumMod val="50000"/>
                </a:schemeClr>
              </a:solidFill>
              <a:ln>
                <a:noFill/>
              </a:ln>
            </c:spPr>
          </c:marker>
          <c:dPt>
            <c:idx val="10"/>
            <c:bubble3D val="0"/>
            <c:spPr>
              <a:ln w="25400">
                <a:solidFill>
                  <a:schemeClr val="bg1">
                    <a:lumMod val="65000"/>
                  </a:schemeClr>
                </a:solidFill>
                <a:prstDash val="sysDot"/>
              </a:ln>
            </c:spPr>
            <c:extLst>
              <c:ext xmlns:c16="http://schemas.microsoft.com/office/drawing/2014/chart" uri="{C3380CC4-5D6E-409C-BE32-E72D297353CC}">
                <c16:uniqueId val="{00000001-0981-414F-8183-8EC32021816C}"/>
              </c:ext>
            </c:extLst>
          </c:dPt>
          <c:dPt>
            <c:idx val="11"/>
            <c:bubble3D val="0"/>
            <c:spPr>
              <a:ln w="25400">
                <a:solidFill>
                  <a:schemeClr val="bg1">
                    <a:lumMod val="65000"/>
                  </a:schemeClr>
                </a:solidFill>
                <a:prstDash val="sysDot"/>
              </a:ln>
            </c:spPr>
            <c:extLst>
              <c:ext xmlns:c16="http://schemas.microsoft.com/office/drawing/2014/chart" uri="{C3380CC4-5D6E-409C-BE32-E72D297353CC}">
                <c16:uniqueId val="{00000003-0981-414F-8183-8EC32021816C}"/>
              </c:ext>
            </c:extLst>
          </c:dPt>
          <c:dPt>
            <c:idx val="12"/>
            <c:bubble3D val="0"/>
            <c:spPr>
              <a:ln w="25400">
                <a:solidFill>
                  <a:schemeClr val="bg1">
                    <a:lumMod val="65000"/>
                  </a:schemeClr>
                </a:solidFill>
                <a:prstDash val="sysDot"/>
              </a:ln>
            </c:spPr>
            <c:extLst>
              <c:ext xmlns:c16="http://schemas.microsoft.com/office/drawing/2014/chart" uri="{C3380CC4-5D6E-409C-BE32-E72D297353CC}">
                <c16:uniqueId val="{00000005-0981-414F-8183-8EC32021816C}"/>
              </c:ext>
            </c:extLst>
          </c:dPt>
          <c:dPt>
            <c:idx val="13"/>
            <c:bubble3D val="0"/>
            <c:spPr>
              <a:ln w="25400">
                <a:solidFill>
                  <a:schemeClr val="bg1">
                    <a:lumMod val="65000"/>
                  </a:schemeClr>
                </a:solidFill>
                <a:prstDash val="sysDot"/>
              </a:ln>
            </c:spPr>
            <c:extLst>
              <c:ext xmlns:c16="http://schemas.microsoft.com/office/drawing/2014/chart" uri="{C3380CC4-5D6E-409C-BE32-E72D297353CC}">
                <c16:uniqueId val="{00000007-0981-414F-8183-8EC32021816C}"/>
              </c:ext>
            </c:extLst>
          </c:dPt>
          <c:dPt>
            <c:idx val="14"/>
            <c:bubble3D val="0"/>
            <c:spPr>
              <a:ln w="25400">
                <a:solidFill>
                  <a:schemeClr val="bg1">
                    <a:lumMod val="65000"/>
                  </a:schemeClr>
                </a:solidFill>
                <a:prstDash val="sysDot"/>
              </a:ln>
            </c:spPr>
            <c:extLst>
              <c:ext xmlns:c16="http://schemas.microsoft.com/office/drawing/2014/chart" uri="{C3380CC4-5D6E-409C-BE32-E72D297353CC}">
                <c16:uniqueId val="{00000009-0981-414F-8183-8EC32021816C}"/>
              </c:ext>
            </c:extLst>
          </c:dPt>
          <c:cat>
            <c:strRef>
              <c:f>'P27'!$B$2:$P$2</c:f>
              <c:strCache>
                <c:ptCount val="15"/>
                <c:pt idx="0">
                  <c:v>2005A</c:v>
                </c:pt>
                <c:pt idx="1">
                  <c:v>2006A</c:v>
                </c:pt>
                <c:pt idx="2">
                  <c:v>2007A</c:v>
                </c:pt>
                <c:pt idx="3">
                  <c:v>2008A</c:v>
                </c:pt>
                <c:pt idx="4">
                  <c:v>2009A</c:v>
                </c:pt>
                <c:pt idx="5">
                  <c:v>2010A</c:v>
                </c:pt>
                <c:pt idx="6">
                  <c:v>2011A</c:v>
                </c:pt>
                <c:pt idx="7">
                  <c:v>2012A</c:v>
                </c:pt>
                <c:pt idx="8">
                  <c:v>2013A</c:v>
                </c:pt>
                <c:pt idx="9">
                  <c:v>2014A</c:v>
                </c:pt>
                <c:pt idx="10">
                  <c:v>2015P</c:v>
                </c:pt>
                <c:pt idx="11">
                  <c:v>2016P</c:v>
                </c:pt>
                <c:pt idx="12">
                  <c:v>2017P</c:v>
                </c:pt>
                <c:pt idx="13">
                  <c:v>2018P</c:v>
                </c:pt>
                <c:pt idx="14">
                  <c:v>2019P</c:v>
                </c:pt>
              </c:strCache>
            </c:strRef>
          </c:cat>
          <c:val>
            <c:numRef>
              <c:f>'P27'!$B$9:$P$9</c:f>
              <c:numCache>
                <c:formatCode>#,##0.00</c:formatCode>
                <c:ptCount val="15"/>
                <c:pt idx="0">
                  <c:v>-3.9035810000000004</c:v>
                </c:pt>
                <c:pt idx="1">
                  <c:v>32.504663000000001</c:v>
                </c:pt>
                <c:pt idx="2">
                  <c:v>18.001947000000001</c:v>
                </c:pt>
                <c:pt idx="3">
                  <c:v>-20.927403999999999</c:v>
                </c:pt>
                <c:pt idx="4">
                  <c:v>0.7237120000000008</c:v>
                </c:pt>
                <c:pt idx="5">
                  <c:v>-10.094658999999998</c:v>
                </c:pt>
                <c:pt idx="6">
                  <c:v>-33.628416000000001</c:v>
                </c:pt>
                <c:pt idx="7">
                  <c:v>-14.215779000000001</c:v>
                </c:pt>
                <c:pt idx="8">
                  <c:v>16.801558</c:v>
                </c:pt>
                <c:pt idx="9">
                  <c:v>9.587982000000002</c:v>
                </c:pt>
                <c:pt idx="10" formatCode="#,##0.0">
                  <c:v>7.9312033591250106</c:v>
                </c:pt>
                <c:pt idx="11" formatCode="#,##0.0">
                  <c:v>7.5602778981737178</c:v>
                </c:pt>
                <c:pt idx="12" formatCode="#,##0.0">
                  <c:v>6.047794159607939</c:v>
                </c:pt>
                <c:pt idx="13" formatCode="#,##0.0">
                  <c:v>5.2591466090234995</c:v>
                </c:pt>
                <c:pt idx="14" formatCode="#,##0.0">
                  <c:v>3.4124103661738028</c:v>
                </c:pt>
              </c:numCache>
            </c:numRef>
          </c:val>
          <c:smooth val="0"/>
          <c:extLst>
            <c:ext xmlns:c16="http://schemas.microsoft.com/office/drawing/2014/chart" uri="{C3380CC4-5D6E-409C-BE32-E72D297353CC}">
              <c16:uniqueId val="{0000000A-0981-414F-8183-8EC32021816C}"/>
            </c:ext>
          </c:extLst>
        </c:ser>
        <c:dLbls>
          <c:showLegendKey val="0"/>
          <c:showVal val="0"/>
          <c:showCatName val="0"/>
          <c:showSerName val="0"/>
          <c:showPercent val="0"/>
          <c:showBubbleSize val="0"/>
        </c:dLbls>
        <c:marker val="1"/>
        <c:smooth val="0"/>
        <c:axId val="235690240"/>
        <c:axId val="235700224"/>
      </c:lineChart>
      <c:catAx>
        <c:axId val="235690240"/>
        <c:scaling>
          <c:orientation val="minMax"/>
        </c:scaling>
        <c:delete val="0"/>
        <c:axPos val="b"/>
        <c:numFmt formatCode="General" sourceLinked="0"/>
        <c:majorTickMark val="cross"/>
        <c:minorTickMark val="none"/>
        <c:tickLblPos val="low"/>
        <c:txPr>
          <a:bodyPr/>
          <a:lstStyle/>
          <a:p>
            <a:pPr>
              <a:defRPr b="0"/>
            </a:pPr>
            <a:endParaRPr lang="en-US"/>
          </a:p>
        </c:txPr>
        <c:crossAx val="235700224"/>
        <c:crosses val="autoZero"/>
        <c:auto val="1"/>
        <c:lblAlgn val="ctr"/>
        <c:lblOffset val="100"/>
        <c:noMultiLvlLbl val="0"/>
      </c:catAx>
      <c:valAx>
        <c:axId val="23570022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35690240"/>
        <c:crosses val="autoZero"/>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797946473620284E-2"/>
          <c:y val="0.1409827637524691"/>
          <c:w val="0.92776473955907734"/>
          <c:h val="0.44491489278866697"/>
        </c:manualLayout>
      </c:layout>
      <c:barChart>
        <c:barDir val="col"/>
        <c:grouping val="clustered"/>
        <c:varyColors val="0"/>
        <c:ser>
          <c:idx val="1"/>
          <c:order val="0"/>
          <c:tx>
            <c:strRef>
              <c:f>[2]NEWTABLE!$M$3</c:f>
              <c:strCache>
                <c:ptCount val="1"/>
                <c:pt idx="0">
                  <c:v>Policyholders' surplus ($B)</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E095-43E0-B8E6-FD715D540AFE}"/>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E095-43E0-B8E6-FD715D540AFE}"/>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E095-43E0-B8E6-FD715D540AFE}"/>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E095-43E0-B8E6-FD715D540AFE}"/>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E095-43E0-B8E6-FD715D540AFE}"/>
              </c:ext>
            </c:extLst>
          </c:dPt>
          <c:cat>
            <c:strRef>
              <c:f>[2]NEWTABLE!$N$2:$W$2</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[2]NEWTABLE!$N$3:$W$3</c:f>
              <c:numCache>
                <c:formatCode>General</c:formatCode>
                <c:ptCount val="10"/>
                <c:pt idx="0">
                  <c:v>556.55725383699996</c:v>
                </c:pt>
                <c:pt idx="1">
                  <c:v>548.16032702292398</c:v>
                </c:pt>
                <c:pt idx="2">
                  <c:v>581.88693029130195</c:v>
                </c:pt>
                <c:pt idx="3">
                  <c:v>651.83727782139988</c:v>
                </c:pt>
                <c:pt idx="4">
                  <c:v>674.44589310700701</c:v>
                </c:pt>
                <c:pt idx="5">
                  <c:v>681.42815034986688</c:v>
                </c:pt>
                <c:pt idx="6">
                  <c:v>703.77899368134251</c:v>
                </c:pt>
                <c:pt idx="7">
                  <c:v>727.21483417093123</c:v>
                </c:pt>
                <c:pt idx="8">
                  <c:v>751.79469556590868</c:v>
                </c:pt>
                <c:pt idx="9">
                  <c:v>777.58125362381941</c:v>
                </c:pt>
              </c:numCache>
            </c:numRef>
          </c:val>
          <c:extLst>
            <c:ext xmlns:c16="http://schemas.microsoft.com/office/drawing/2014/chart" uri="{C3380CC4-5D6E-409C-BE32-E72D297353CC}">
              <c16:uniqueId val="{0000000A-E095-43E0-B8E6-FD715D540AFE}"/>
            </c:ext>
          </c:extLst>
        </c:ser>
        <c:dLbls>
          <c:showLegendKey val="0"/>
          <c:showVal val="0"/>
          <c:showCatName val="0"/>
          <c:showSerName val="0"/>
          <c:showPercent val="0"/>
          <c:showBubbleSize val="0"/>
        </c:dLbls>
        <c:gapWidth val="25"/>
        <c:axId val="235715968"/>
        <c:axId val="235718144"/>
      </c:barChart>
      <c:lineChart>
        <c:grouping val="standard"/>
        <c:varyColors val="0"/>
        <c:ser>
          <c:idx val="0"/>
          <c:order val="1"/>
          <c:tx>
            <c:strRef>
              <c:f>[2]NEWTABLE!$M$4</c:f>
              <c:strCache>
                <c:ptCount val="1"/>
                <c:pt idx="0">
                  <c:v>Return on average surplus (%)</c:v>
                </c:pt>
              </c:strCache>
            </c:strRef>
          </c:tx>
          <c:marker>
            <c:spPr>
              <a:ln>
                <a:noFill/>
              </a:ln>
            </c:spPr>
          </c:marker>
          <c:dPt>
            <c:idx val="5"/>
            <c:bubble3D val="0"/>
            <c:extLst>
              <c:ext xmlns:c16="http://schemas.microsoft.com/office/drawing/2014/chart" uri="{C3380CC4-5D6E-409C-BE32-E72D297353CC}">
                <c16:uniqueId val="{0000000B-E095-43E0-B8E6-FD715D540AFE}"/>
              </c:ext>
            </c:extLst>
          </c:dPt>
          <c:dPt>
            <c:idx val="6"/>
            <c:bubble3D val="0"/>
            <c:extLst>
              <c:ext xmlns:c16="http://schemas.microsoft.com/office/drawing/2014/chart" uri="{C3380CC4-5D6E-409C-BE32-E72D297353CC}">
                <c16:uniqueId val="{0000000C-E095-43E0-B8E6-FD715D540AFE}"/>
              </c:ext>
            </c:extLst>
          </c:dPt>
          <c:dPt>
            <c:idx val="7"/>
            <c:bubble3D val="0"/>
            <c:extLst>
              <c:ext xmlns:c16="http://schemas.microsoft.com/office/drawing/2014/chart" uri="{C3380CC4-5D6E-409C-BE32-E72D297353CC}">
                <c16:uniqueId val="{0000000D-E095-43E0-B8E6-FD715D540AFE}"/>
              </c:ext>
            </c:extLst>
          </c:dPt>
          <c:dPt>
            <c:idx val="8"/>
            <c:bubble3D val="0"/>
            <c:extLst>
              <c:ext xmlns:c16="http://schemas.microsoft.com/office/drawing/2014/chart" uri="{C3380CC4-5D6E-409C-BE32-E72D297353CC}">
                <c16:uniqueId val="{0000000E-E095-43E0-B8E6-FD715D540AFE}"/>
              </c:ext>
            </c:extLst>
          </c:dPt>
          <c:dPt>
            <c:idx val="9"/>
            <c:bubble3D val="0"/>
            <c:extLst>
              <c:ext xmlns:c16="http://schemas.microsoft.com/office/drawing/2014/chart" uri="{C3380CC4-5D6E-409C-BE32-E72D297353CC}">
                <c16:uniqueId val="{0000000F-E095-43E0-B8E6-FD715D540AFE}"/>
              </c:ext>
            </c:extLst>
          </c:dPt>
          <c:cat>
            <c:strRef>
              <c:f>[2]NEWTABLE!$N$2:$W$2</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[2]NEWTABLE!$N$4:$W$4</c:f>
              <c:numCache>
                <c:formatCode>General</c:formatCode>
                <c:ptCount val="10"/>
                <c:pt idx="0">
                  <c:v>6.8887917023934246</c:v>
                </c:pt>
                <c:pt idx="1">
                  <c:v>3.5530665329788573</c:v>
                </c:pt>
                <c:pt idx="2">
                  <c:v>6.6544476085853494</c:v>
                </c:pt>
                <c:pt idx="3">
                  <c:v>11.443205185530129</c:v>
                </c:pt>
                <c:pt idx="4">
                  <c:v>9.6378405103695712</c:v>
                </c:pt>
                <c:pt idx="5">
                  <c:v>8.5876012849401455</c:v>
                </c:pt>
                <c:pt idx="6">
                  <c:v>8.4434669918067637</c:v>
                </c:pt>
                <c:pt idx="7">
                  <c:v>8.1861173898038864</c:v>
                </c:pt>
                <c:pt idx="8">
                  <c:v>8.0219797577957852</c:v>
                </c:pt>
                <c:pt idx="9">
                  <c:v>7.7439268162133272</c:v>
                </c:pt>
              </c:numCache>
            </c:numRef>
          </c:val>
          <c:smooth val="0"/>
          <c:extLst>
            <c:ext xmlns:c16="http://schemas.microsoft.com/office/drawing/2014/chart" uri="{C3380CC4-5D6E-409C-BE32-E72D297353CC}">
              <c16:uniqueId val="{00000010-E095-43E0-B8E6-FD715D540AFE}"/>
            </c:ext>
          </c:extLst>
        </c:ser>
        <c:dLbls>
          <c:showLegendKey val="0"/>
          <c:showVal val="0"/>
          <c:showCatName val="0"/>
          <c:showSerName val="0"/>
          <c:showPercent val="0"/>
          <c:showBubbleSize val="0"/>
        </c:dLbls>
        <c:marker val="1"/>
        <c:smooth val="0"/>
        <c:axId val="235721472"/>
        <c:axId val="235719680"/>
      </c:lineChart>
      <c:catAx>
        <c:axId val="235715968"/>
        <c:scaling>
          <c:orientation val="minMax"/>
        </c:scaling>
        <c:delete val="0"/>
        <c:axPos val="b"/>
        <c:numFmt formatCode="General" sourceLinked="0"/>
        <c:majorTickMark val="out"/>
        <c:minorTickMark val="none"/>
        <c:tickLblPos val="nextTo"/>
        <c:txPr>
          <a:bodyPr/>
          <a:lstStyle/>
          <a:p>
            <a:pPr>
              <a:defRPr b="0"/>
            </a:pPr>
            <a:endParaRPr lang="en-US"/>
          </a:p>
        </c:txPr>
        <c:crossAx val="235718144"/>
        <c:crosses val="autoZero"/>
        <c:auto val="1"/>
        <c:lblAlgn val="ctr"/>
        <c:lblOffset val="100"/>
        <c:noMultiLvlLbl val="0"/>
      </c:catAx>
      <c:valAx>
        <c:axId val="235718144"/>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235715968"/>
        <c:crosses val="autoZero"/>
        <c:crossBetween val="between"/>
      </c:valAx>
      <c:valAx>
        <c:axId val="235719680"/>
        <c:scaling>
          <c:orientation val="minMax"/>
        </c:scaling>
        <c:delete val="0"/>
        <c:axPos val="r"/>
        <c:numFmt formatCode="General" sourceLinked="1"/>
        <c:majorTickMark val="out"/>
        <c:minorTickMark val="none"/>
        <c:tickLblPos val="nextTo"/>
        <c:crossAx val="235721472"/>
        <c:crosses val="max"/>
        <c:crossBetween val="between"/>
      </c:valAx>
      <c:catAx>
        <c:axId val="235721472"/>
        <c:scaling>
          <c:orientation val="minMax"/>
        </c:scaling>
        <c:delete val="1"/>
        <c:axPos val="b"/>
        <c:numFmt formatCode="General" sourceLinked="1"/>
        <c:majorTickMark val="out"/>
        <c:minorTickMark val="none"/>
        <c:tickLblPos val="nextTo"/>
        <c:crossAx val="235719680"/>
        <c:crosses val="autoZero"/>
        <c:auto val="1"/>
        <c:lblAlgn val="ctr"/>
        <c:lblOffset val="100"/>
        <c:noMultiLvlLbl val="0"/>
      </c:catAx>
      <c:spPr>
        <a:noFill/>
      </c:spPr>
    </c:plotArea>
    <c:legend>
      <c:legendPos val="r"/>
      <c:layout>
        <c:manualLayout>
          <c:xMode val="edge"/>
          <c:yMode val="edge"/>
          <c:x val="2.1608154636078368E-2"/>
          <c:y val="5.9460454041183004E-2"/>
          <c:w val="0.50658833372203649"/>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734018317339479E-2"/>
          <c:y val="7.9213576372540173E-2"/>
          <c:w val="0.45397609393337673"/>
          <c:h val="0.79216630104733543"/>
        </c:manualLayout>
      </c:layout>
      <c:doughnutChart>
        <c:varyColors val="1"/>
        <c:ser>
          <c:idx val="0"/>
          <c:order val="0"/>
          <c:dPt>
            <c:idx val="0"/>
            <c:bubble3D val="0"/>
            <c:spPr>
              <a:solidFill>
                <a:schemeClr val="accent1">
                  <a:lumMod val="75000"/>
                </a:schemeClr>
              </a:solidFill>
            </c:spPr>
            <c:extLst>
              <c:ext xmlns:c16="http://schemas.microsoft.com/office/drawing/2014/chart" uri="{C3380CC4-5D6E-409C-BE32-E72D297353CC}">
                <c16:uniqueId val="{00000001-36FA-4BCA-A0BD-42322653CB50}"/>
              </c:ext>
            </c:extLst>
          </c:dPt>
          <c:dPt>
            <c:idx val="1"/>
            <c:bubble3D val="0"/>
            <c:spPr>
              <a:solidFill>
                <a:schemeClr val="accent2">
                  <a:lumMod val="75000"/>
                </a:schemeClr>
              </a:solidFill>
            </c:spPr>
            <c:extLst>
              <c:ext xmlns:c16="http://schemas.microsoft.com/office/drawing/2014/chart" uri="{C3380CC4-5D6E-409C-BE32-E72D297353CC}">
                <c16:uniqueId val="{00000003-36FA-4BCA-A0BD-42322653CB50}"/>
              </c:ext>
            </c:extLst>
          </c:dPt>
          <c:dPt>
            <c:idx val="2"/>
            <c:bubble3D val="0"/>
            <c:spPr>
              <a:solidFill>
                <a:schemeClr val="accent3">
                  <a:lumMod val="50000"/>
                </a:schemeClr>
              </a:solidFill>
            </c:spPr>
            <c:extLst>
              <c:ext xmlns:c16="http://schemas.microsoft.com/office/drawing/2014/chart" uri="{C3380CC4-5D6E-409C-BE32-E72D297353CC}">
                <c16:uniqueId val="{00000005-36FA-4BCA-A0BD-42322653CB50}"/>
              </c:ext>
            </c:extLst>
          </c:dPt>
          <c:dPt>
            <c:idx val="4"/>
            <c:bubble3D val="0"/>
            <c:spPr>
              <a:solidFill>
                <a:schemeClr val="accent5">
                  <a:lumMod val="50000"/>
                </a:schemeClr>
              </a:solidFill>
            </c:spPr>
            <c:extLst>
              <c:ext xmlns:c16="http://schemas.microsoft.com/office/drawing/2014/chart" uri="{C3380CC4-5D6E-409C-BE32-E72D297353CC}">
                <c16:uniqueId val="{00000007-36FA-4BCA-A0BD-42322653CB50}"/>
              </c:ext>
            </c:extLst>
          </c:dPt>
          <c:dPt>
            <c:idx val="6"/>
            <c:bubble3D val="0"/>
            <c:spPr>
              <a:solidFill>
                <a:schemeClr val="accent1">
                  <a:lumMod val="60000"/>
                  <a:lumOff val="40000"/>
                </a:schemeClr>
              </a:solidFill>
            </c:spPr>
            <c:extLst>
              <c:ext xmlns:c16="http://schemas.microsoft.com/office/drawing/2014/chart" uri="{C3380CC4-5D6E-409C-BE32-E72D297353CC}">
                <c16:uniqueId val="{00000009-36FA-4BCA-A0BD-42322653CB50}"/>
              </c:ext>
            </c:extLst>
          </c:dPt>
          <c:dPt>
            <c:idx val="7"/>
            <c:bubble3D val="0"/>
            <c:spPr>
              <a:solidFill>
                <a:schemeClr val="accent2"/>
              </a:solidFill>
            </c:spPr>
            <c:extLst>
              <c:ext xmlns:c16="http://schemas.microsoft.com/office/drawing/2014/chart" uri="{C3380CC4-5D6E-409C-BE32-E72D297353CC}">
                <c16:uniqueId val="{0000000B-36FA-4BCA-A0BD-42322653CB50}"/>
              </c:ext>
            </c:extLst>
          </c:dPt>
          <c:dPt>
            <c:idx val="9"/>
            <c:bubble3D val="0"/>
            <c:spPr>
              <a:solidFill>
                <a:schemeClr val="accent4">
                  <a:lumMod val="50000"/>
                </a:schemeClr>
              </a:solidFill>
            </c:spPr>
            <c:extLst>
              <c:ext xmlns:c16="http://schemas.microsoft.com/office/drawing/2014/chart" uri="{C3380CC4-5D6E-409C-BE32-E72D297353CC}">
                <c16:uniqueId val="{0000000D-36FA-4BCA-A0BD-42322653CB50}"/>
              </c:ext>
            </c:extLst>
          </c:dPt>
          <c:dPt>
            <c:idx val="10"/>
            <c:bubble3D val="0"/>
            <c:spPr>
              <a:solidFill>
                <a:schemeClr val="accent5">
                  <a:lumMod val="40000"/>
                  <a:lumOff val="60000"/>
                </a:schemeClr>
              </a:solidFill>
            </c:spPr>
            <c:extLst>
              <c:ext xmlns:c16="http://schemas.microsoft.com/office/drawing/2014/chart" uri="{C3380CC4-5D6E-409C-BE32-E72D297353CC}">
                <c16:uniqueId val="{0000000F-36FA-4BCA-A0BD-42322653CB50}"/>
              </c:ext>
            </c:extLst>
          </c:dPt>
          <c:dPt>
            <c:idx val="11"/>
            <c:bubble3D val="0"/>
            <c:spPr>
              <a:solidFill>
                <a:schemeClr val="bg1">
                  <a:lumMod val="50000"/>
                </a:schemeClr>
              </a:solidFill>
            </c:spPr>
            <c:extLst>
              <c:ext xmlns:c16="http://schemas.microsoft.com/office/drawing/2014/chart" uri="{C3380CC4-5D6E-409C-BE32-E72D297353CC}">
                <c16:uniqueId val="{00000011-36FA-4BCA-A0BD-42322653CB50}"/>
              </c:ext>
            </c:extLst>
          </c:dPt>
          <c:dLbls>
            <c:dLbl>
              <c:idx val="0"/>
              <c:layout>
                <c:manualLayout>
                  <c:x val="3.1586244760075798E-17"/>
                  <c:y val="-0.11424272531158129"/>
                </c:manualLayout>
              </c:layout>
              <c:spPr/>
              <c:txPr>
                <a:bodyPr/>
                <a:lstStyle/>
                <a:p>
                  <a:pPr>
                    <a:defRPr sz="800" b="0">
                      <a:solidFill>
                        <a:schemeClr val="accent1">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FA-4BCA-A0BD-42322653CB50}"/>
                </c:ext>
              </c:extLst>
            </c:dLbl>
            <c:dLbl>
              <c:idx val="2"/>
              <c:layout>
                <c:manualLayout>
                  <c:x val="6.7193333249222956E-2"/>
                  <c:y val="-7.8166075213187206E-2"/>
                </c:manualLayout>
              </c:layout>
              <c:spPr/>
              <c:txPr>
                <a:bodyPr/>
                <a:lstStyle/>
                <a:p>
                  <a:pPr>
                    <a:defRPr sz="800" b="0">
                      <a:solidFill>
                        <a:schemeClr val="accent3">
                          <a:lumMod val="5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FA-4BCA-A0BD-42322653CB50}"/>
                </c:ext>
              </c:extLst>
            </c:dLbl>
            <c:dLbl>
              <c:idx val="4"/>
              <c:layout>
                <c:manualLayout>
                  <c:x val="7.5807863152969501E-2"/>
                  <c:y val="-4.2089425114793105E-2"/>
                </c:manualLayout>
              </c:layout>
              <c:spPr/>
              <c:txPr>
                <a:bodyPr/>
                <a:lstStyle/>
                <a:p>
                  <a:pPr>
                    <a:defRPr sz="800" b="0">
                      <a:solidFill>
                        <a:schemeClr val="accent5">
                          <a:lumMod val="75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FA-4BCA-A0BD-42322653CB50}"/>
                </c:ext>
              </c:extLst>
            </c:dLbl>
            <c:dLbl>
              <c:idx val="6"/>
              <c:spPr/>
              <c:txPr>
                <a:bodyPr/>
                <a:lstStyle/>
                <a:p>
                  <a:pPr>
                    <a:defRPr sz="800" b="0">
                      <a:solidFill>
                        <a:schemeClr val="tx1"/>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9-36FA-4BCA-A0BD-42322653CB50}"/>
                </c:ext>
              </c:extLst>
            </c:dLbl>
            <c:dLbl>
              <c:idx val="7"/>
              <c:layout>
                <c:manualLayout>
                  <c:x val="1.7229059807492752E-3"/>
                  <c:y val="0.12025550032798031"/>
                </c:manualLayout>
              </c:layout>
              <c:spPr/>
              <c:txPr>
                <a:bodyPr/>
                <a:lstStyle/>
                <a:p>
                  <a:pPr>
                    <a:defRPr sz="800" b="0">
                      <a:solidFill>
                        <a:schemeClr val="accent2"/>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FA-4BCA-A0BD-42322653CB50}"/>
                </c:ext>
              </c:extLst>
            </c:dLbl>
            <c:spPr>
              <a:noFill/>
              <a:ln>
                <a:noFill/>
              </a:ln>
              <a:effectLst/>
            </c:spPr>
            <c:txPr>
              <a:bodyPr/>
              <a:lstStyle/>
              <a:p>
                <a:pPr>
                  <a:defRPr sz="800" b="0">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'P6'!$O$7:$O$18</c:f>
              <c:strCache>
                <c:ptCount val="12"/>
                <c:pt idx="0">
                  <c:v>Aircraft</c:v>
                </c:pt>
                <c:pt idx="1">
                  <c:v>Commercial multiperil</c:v>
                </c:pt>
                <c:pt idx="2">
                  <c:v>Financial guaranty</c:v>
                </c:pt>
                <c:pt idx="3">
                  <c:v>Medical professional liability</c:v>
                </c:pt>
                <c:pt idx="4">
                  <c:v>Mortgage guaranty</c:v>
                </c:pt>
                <c:pt idx="5">
                  <c:v>Commercial auto</c:v>
                </c:pt>
                <c:pt idx="6">
                  <c:v>Workers' comp</c:v>
                </c:pt>
                <c:pt idx="7">
                  <c:v>Fidelity and surety</c:v>
                </c:pt>
                <c:pt idx="8">
                  <c:v>Fire and allied lines, combined</c:v>
                </c:pt>
                <c:pt idx="9">
                  <c:v>Marine lines, combined</c:v>
                </c:pt>
                <c:pt idx="10">
                  <c:v>Other commercial</c:v>
                </c:pt>
                <c:pt idx="11">
                  <c:v>General liability</c:v>
                </c:pt>
              </c:strCache>
            </c:strRef>
          </c:cat>
          <c:val>
            <c:numRef>
              <c:f>'P6'!$P$7:$P$18</c:f>
              <c:numCache>
                <c:formatCode>0.00%</c:formatCode>
                <c:ptCount val="12"/>
                <c:pt idx="0">
                  <c:v>6.0828563613156807E-3</c:v>
                </c:pt>
                <c:pt idx="1">
                  <c:v>0.1438280682713643</c:v>
                </c:pt>
                <c:pt idx="2">
                  <c:v>1.9510219996541165E-3</c:v>
                </c:pt>
                <c:pt idx="3">
                  <c:v>3.4194383720264468E-2</c:v>
                </c:pt>
                <c:pt idx="4">
                  <c:v>1.6650508750174823E-2</c:v>
                </c:pt>
                <c:pt idx="5">
                  <c:v>0.17331681871125917</c:v>
                </c:pt>
                <c:pt idx="6">
                  <c:v>0.10733702849200882</c:v>
                </c:pt>
                <c:pt idx="7">
                  <c:v>2.4732194514435663E-2</c:v>
                </c:pt>
                <c:pt idx="8">
                  <c:v>0.14991720648657775</c:v>
                </c:pt>
                <c:pt idx="9">
                  <c:v>8.3706877366308677E-2</c:v>
                </c:pt>
                <c:pt idx="10">
                  <c:v>2.8886121774647798E-2</c:v>
                </c:pt>
                <c:pt idx="11">
                  <c:v>0.22939691355198871</c:v>
                </c:pt>
              </c:numCache>
            </c:numRef>
          </c:val>
          <c:extLst>
            <c:ext xmlns:c16="http://schemas.microsoft.com/office/drawing/2014/chart" uri="{C3380CC4-5D6E-409C-BE32-E72D297353CC}">
              <c16:uniqueId val="{00000012-36FA-4BCA-A0BD-42322653CB5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5604744747409095"/>
          <c:y val="0.34344663153217581"/>
          <c:w val="0.425742277413096"/>
          <c:h val="0.28304262513022749"/>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Private-passenger auto liability/physical damage</a:t>
            </a:r>
            <a:r>
              <a:rPr lang="en-US" baseline="0"/>
              <a:t> (%)</a:t>
            </a:r>
            <a:endParaRPr lang="en-US"/>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9010673665791773"/>
          <c:h val="0.65575374297366151"/>
        </c:manualLayout>
      </c:layout>
      <c:barChart>
        <c:barDir val="col"/>
        <c:grouping val="clustered"/>
        <c:varyColors val="0"/>
        <c:ser>
          <c:idx val="1"/>
          <c:order val="1"/>
          <c:tx>
            <c:strRef>
              <c:f>'P31'!$A$5</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3377-47FA-BEC1-9AF8FDFB9611}"/>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3377-47FA-BEC1-9AF8FDFB9611}"/>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3377-47FA-BEC1-9AF8FDFB9611}"/>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3377-47FA-BEC1-9AF8FDFB9611}"/>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3377-47FA-BEC1-9AF8FDFB9611}"/>
              </c:ext>
            </c:extLst>
          </c:dPt>
          <c:cat>
            <c:strRef>
              <c:f>'P31'!$B$3:$K$3</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'P31'!$B$5:$K$5</c:f>
              <c:numCache>
                <c:formatCode>0.00</c:formatCode>
                <c:ptCount val="10"/>
                <c:pt idx="0">
                  <c:v>100.95830944988467</c:v>
                </c:pt>
                <c:pt idx="1">
                  <c:v>102.00058544703241</c:v>
                </c:pt>
                <c:pt idx="2">
                  <c:v>102.05281055509498</c:v>
                </c:pt>
                <c:pt idx="3">
                  <c:v>101.59591549831545</c:v>
                </c:pt>
                <c:pt idx="4">
                  <c:v>102.46346076782318</c:v>
                </c:pt>
                <c:pt idx="5" formatCode="0.0">
                  <c:v>103.18866482273489</c:v>
                </c:pt>
                <c:pt idx="6" formatCode="0.0">
                  <c:v>102.78729960819504</c:v>
                </c:pt>
                <c:pt idx="7" formatCode="0.0">
                  <c:v>102.44126794438021</c:v>
                </c:pt>
                <c:pt idx="8" formatCode="0.0">
                  <c:v>102.09189201602894</c:v>
                </c:pt>
                <c:pt idx="9" formatCode="0.0">
                  <c:v>101.7314077366141</c:v>
                </c:pt>
              </c:numCache>
            </c:numRef>
          </c:val>
          <c:extLst>
            <c:ext xmlns:c16="http://schemas.microsoft.com/office/drawing/2014/chart" uri="{C3380CC4-5D6E-409C-BE32-E72D297353CC}">
              <c16:uniqueId val="{0000000A-3377-47FA-BEC1-9AF8FDFB9611}"/>
            </c:ext>
          </c:extLst>
        </c:ser>
        <c:dLbls>
          <c:showLegendKey val="0"/>
          <c:showVal val="0"/>
          <c:showCatName val="0"/>
          <c:showSerName val="0"/>
          <c:showPercent val="0"/>
          <c:showBubbleSize val="0"/>
        </c:dLbls>
        <c:gapWidth val="25"/>
        <c:axId val="235879040"/>
        <c:axId val="235884928"/>
      </c:barChart>
      <c:lineChart>
        <c:grouping val="standard"/>
        <c:varyColors val="0"/>
        <c:ser>
          <c:idx val="0"/>
          <c:order val="0"/>
          <c:tx>
            <c:strRef>
              <c:f>'P31'!$A$4</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3377-47FA-BEC1-9AF8FDFB9611}"/>
              </c:ext>
            </c:extLst>
          </c:dPt>
          <c:dPt>
            <c:idx val="6"/>
            <c:bubble3D val="0"/>
            <c:spPr>
              <a:ln w="25400">
                <a:prstDash val="sysDot"/>
              </a:ln>
            </c:spPr>
            <c:extLst>
              <c:ext xmlns:c16="http://schemas.microsoft.com/office/drawing/2014/chart" uri="{C3380CC4-5D6E-409C-BE32-E72D297353CC}">
                <c16:uniqueId val="{0000000E-3377-47FA-BEC1-9AF8FDFB9611}"/>
              </c:ext>
            </c:extLst>
          </c:dPt>
          <c:dPt>
            <c:idx val="7"/>
            <c:bubble3D val="0"/>
            <c:spPr>
              <a:ln w="25400">
                <a:prstDash val="sysDot"/>
              </a:ln>
            </c:spPr>
            <c:extLst>
              <c:ext xmlns:c16="http://schemas.microsoft.com/office/drawing/2014/chart" uri="{C3380CC4-5D6E-409C-BE32-E72D297353CC}">
                <c16:uniqueId val="{00000010-3377-47FA-BEC1-9AF8FDFB9611}"/>
              </c:ext>
            </c:extLst>
          </c:dPt>
          <c:dPt>
            <c:idx val="8"/>
            <c:bubble3D val="0"/>
            <c:spPr>
              <a:ln w="25400">
                <a:prstDash val="sysDot"/>
              </a:ln>
            </c:spPr>
            <c:extLst>
              <c:ext xmlns:c16="http://schemas.microsoft.com/office/drawing/2014/chart" uri="{C3380CC4-5D6E-409C-BE32-E72D297353CC}">
                <c16:uniqueId val="{00000012-3377-47FA-BEC1-9AF8FDFB9611}"/>
              </c:ext>
            </c:extLst>
          </c:dPt>
          <c:dPt>
            <c:idx val="9"/>
            <c:bubble3D val="0"/>
            <c:spPr>
              <a:ln w="25400">
                <a:prstDash val="sysDot"/>
              </a:ln>
            </c:spPr>
            <c:extLst>
              <c:ext xmlns:c16="http://schemas.microsoft.com/office/drawing/2014/chart" uri="{C3380CC4-5D6E-409C-BE32-E72D297353CC}">
                <c16:uniqueId val="{00000014-3377-47FA-BEC1-9AF8FDFB9611}"/>
              </c:ext>
            </c:extLst>
          </c:dPt>
          <c:cat>
            <c:strRef>
              <c:f>'P31'!$B$3:$K$3</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'P31'!$B$4:$K$4</c:f>
              <c:numCache>
                <c:formatCode>0.00</c:formatCode>
                <c:ptCount val="10"/>
                <c:pt idx="0">
                  <c:v>1.5147139623785855</c:v>
                </c:pt>
                <c:pt idx="1">
                  <c:v>1.4158061500450727</c:v>
                </c:pt>
                <c:pt idx="2">
                  <c:v>3.3529387221056686</c:v>
                </c:pt>
                <c:pt idx="3">
                  <c:v>4.4814263464500481</c:v>
                </c:pt>
                <c:pt idx="4">
                  <c:v>4.645312738521608</c:v>
                </c:pt>
                <c:pt idx="5" formatCode="0.0">
                  <c:v>3.8520337637335729</c:v>
                </c:pt>
                <c:pt idx="6" formatCode="0.0">
                  <c:v>4.5154412381195517</c:v>
                </c:pt>
                <c:pt idx="7" formatCode="0.0">
                  <c:v>2.3099999999999858</c:v>
                </c:pt>
                <c:pt idx="8" formatCode="0.0">
                  <c:v>2.4500000000000015</c:v>
                </c:pt>
                <c:pt idx="9" formatCode="0.0">
                  <c:v>2.4499999999999971</c:v>
                </c:pt>
              </c:numCache>
            </c:numRef>
          </c:val>
          <c:smooth val="0"/>
          <c:extLst>
            <c:ext xmlns:c16="http://schemas.microsoft.com/office/drawing/2014/chart" uri="{C3380CC4-5D6E-409C-BE32-E72D297353CC}">
              <c16:uniqueId val="{00000015-3377-47FA-BEC1-9AF8FDFB9611}"/>
            </c:ext>
          </c:extLst>
        </c:ser>
        <c:dLbls>
          <c:showLegendKey val="0"/>
          <c:showVal val="0"/>
          <c:showCatName val="0"/>
          <c:showSerName val="0"/>
          <c:showPercent val="0"/>
          <c:showBubbleSize val="0"/>
        </c:dLbls>
        <c:marker val="1"/>
        <c:smooth val="0"/>
        <c:axId val="235888000"/>
        <c:axId val="235886464"/>
      </c:lineChart>
      <c:catAx>
        <c:axId val="235879040"/>
        <c:scaling>
          <c:orientation val="minMax"/>
        </c:scaling>
        <c:delete val="0"/>
        <c:axPos val="b"/>
        <c:numFmt formatCode="General" sourceLinked="0"/>
        <c:majorTickMark val="out"/>
        <c:minorTickMark val="none"/>
        <c:tickLblPos val="nextTo"/>
        <c:txPr>
          <a:bodyPr/>
          <a:lstStyle/>
          <a:p>
            <a:pPr>
              <a:defRPr b="0"/>
            </a:pPr>
            <a:endParaRPr lang="en-US"/>
          </a:p>
        </c:txPr>
        <c:crossAx val="235884928"/>
        <c:crosses val="autoZero"/>
        <c:auto val="1"/>
        <c:lblAlgn val="ctr"/>
        <c:lblOffset val="100"/>
        <c:noMultiLvlLbl val="0"/>
      </c:catAx>
      <c:valAx>
        <c:axId val="235884928"/>
        <c:scaling>
          <c:orientation val="minMax"/>
          <c:max val="125"/>
          <c:min val="85"/>
        </c:scaling>
        <c:delete val="0"/>
        <c:axPos val="l"/>
        <c:majorGridlines>
          <c:spPr>
            <a:ln>
              <a:solidFill>
                <a:schemeClr val="bg1">
                  <a:lumMod val="85000"/>
                </a:schemeClr>
              </a:solidFill>
            </a:ln>
          </c:spPr>
        </c:majorGridlines>
        <c:numFmt formatCode="0" sourceLinked="0"/>
        <c:majorTickMark val="out"/>
        <c:minorTickMark val="none"/>
        <c:tickLblPos val="nextTo"/>
        <c:crossAx val="235879040"/>
        <c:crosses val="autoZero"/>
        <c:crossBetween val="between"/>
      </c:valAx>
      <c:valAx>
        <c:axId val="235886464"/>
        <c:scaling>
          <c:orientation val="minMax"/>
          <c:max val="8"/>
          <c:min val="0"/>
        </c:scaling>
        <c:delete val="0"/>
        <c:axPos val="r"/>
        <c:numFmt formatCode="0" sourceLinked="0"/>
        <c:majorTickMark val="out"/>
        <c:minorTickMark val="none"/>
        <c:tickLblPos val="nextTo"/>
        <c:crossAx val="235888000"/>
        <c:crosses val="max"/>
        <c:crossBetween val="between"/>
        <c:majorUnit val="1"/>
      </c:valAx>
      <c:catAx>
        <c:axId val="235888000"/>
        <c:scaling>
          <c:orientation val="minMax"/>
        </c:scaling>
        <c:delete val="1"/>
        <c:axPos val="b"/>
        <c:numFmt formatCode="General" sourceLinked="1"/>
        <c:majorTickMark val="out"/>
        <c:minorTickMark val="none"/>
        <c:tickLblPos val="nextTo"/>
        <c:crossAx val="235886464"/>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960" b="1" i="0" u="none" strike="noStrike" baseline="0">
                <a:effectLst/>
              </a:rPr>
              <a:t>Homeowners </a:t>
            </a:r>
            <a:r>
              <a:rPr lang="en-US" baseline="0"/>
              <a:t>(%)</a:t>
            </a:r>
            <a:endParaRPr lang="en-US"/>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9010673665791773"/>
          <c:h val="0.65575374297366151"/>
        </c:manualLayout>
      </c:layout>
      <c:barChart>
        <c:barDir val="col"/>
        <c:grouping val="clustered"/>
        <c:varyColors val="0"/>
        <c:ser>
          <c:idx val="1"/>
          <c:order val="1"/>
          <c:tx>
            <c:strRef>
              <c:f>'P31'!$A$22</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856F-4AD2-AC64-9695DEE7CABF}"/>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856F-4AD2-AC64-9695DEE7CABF}"/>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856F-4AD2-AC64-9695DEE7CABF}"/>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856F-4AD2-AC64-9695DEE7CABF}"/>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856F-4AD2-AC64-9695DEE7CABF}"/>
              </c:ext>
            </c:extLst>
          </c:dPt>
          <c:cat>
            <c:strRef>
              <c:f>'P31'!$B$20:$K$20</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'P31'!$B$22:$K$22</c:f>
              <c:numCache>
                <c:formatCode>0.00</c:formatCode>
                <c:ptCount val="10"/>
                <c:pt idx="0">
                  <c:v>107.02848352698601</c:v>
                </c:pt>
                <c:pt idx="1">
                  <c:v>122.27340326991563</c:v>
                </c:pt>
                <c:pt idx="2">
                  <c:v>104.13932214689363</c:v>
                </c:pt>
                <c:pt idx="3">
                  <c:v>90.228597066132181</c:v>
                </c:pt>
                <c:pt idx="4">
                  <c:v>92.559367492699167</c:v>
                </c:pt>
                <c:pt idx="5" formatCode="0.0">
                  <c:v>93.11010642050627</c:v>
                </c:pt>
                <c:pt idx="6" formatCode="0.0">
                  <c:v>94.582271271491507</c:v>
                </c:pt>
                <c:pt idx="7" formatCode="0.0">
                  <c:v>95.888926594707357</c:v>
                </c:pt>
                <c:pt idx="8" formatCode="0.0">
                  <c:v>97.627145237461221</c:v>
                </c:pt>
                <c:pt idx="9" formatCode="0.0">
                  <c:v>99.839957636113397</c:v>
                </c:pt>
              </c:numCache>
            </c:numRef>
          </c:val>
          <c:extLst>
            <c:ext xmlns:c16="http://schemas.microsoft.com/office/drawing/2014/chart" uri="{C3380CC4-5D6E-409C-BE32-E72D297353CC}">
              <c16:uniqueId val="{0000000A-856F-4AD2-AC64-9695DEE7CABF}"/>
            </c:ext>
          </c:extLst>
        </c:ser>
        <c:dLbls>
          <c:showLegendKey val="0"/>
          <c:showVal val="0"/>
          <c:showCatName val="0"/>
          <c:showSerName val="0"/>
          <c:showPercent val="0"/>
          <c:showBubbleSize val="0"/>
        </c:dLbls>
        <c:gapWidth val="25"/>
        <c:axId val="235922944"/>
        <c:axId val="235924480"/>
      </c:barChart>
      <c:lineChart>
        <c:grouping val="standard"/>
        <c:varyColors val="0"/>
        <c:ser>
          <c:idx val="0"/>
          <c:order val="0"/>
          <c:tx>
            <c:strRef>
              <c:f>'P31'!$A$21</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856F-4AD2-AC64-9695DEE7CABF}"/>
              </c:ext>
            </c:extLst>
          </c:dPt>
          <c:dPt>
            <c:idx val="6"/>
            <c:bubble3D val="0"/>
            <c:spPr>
              <a:ln w="25400">
                <a:prstDash val="sysDot"/>
              </a:ln>
            </c:spPr>
            <c:extLst>
              <c:ext xmlns:c16="http://schemas.microsoft.com/office/drawing/2014/chart" uri="{C3380CC4-5D6E-409C-BE32-E72D297353CC}">
                <c16:uniqueId val="{0000000E-856F-4AD2-AC64-9695DEE7CABF}"/>
              </c:ext>
            </c:extLst>
          </c:dPt>
          <c:dPt>
            <c:idx val="7"/>
            <c:bubble3D val="0"/>
            <c:spPr>
              <a:ln w="25400">
                <a:prstDash val="sysDot"/>
              </a:ln>
            </c:spPr>
            <c:extLst>
              <c:ext xmlns:c16="http://schemas.microsoft.com/office/drawing/2014/chart" uri="{C3380CC4-5D6E-409C-BE32-E72D297353CC}">
                <c16:uniqueId val="{00000010-856F-4AD2-AC64-9695DEE7CABF}"/>
              </c:ext>
            </c:extLst>
          </c:dPt>
          <c:dPt>
            <c:idx val="8"/>
            <c:bubble3D val="0"/>
            <c:spPr>
              <a:ln w="25400">
                <a:prstDash val="sysDot"/>
              </a:ln>
            </c:spPr>
            <c:extLst>
              <c:ext xmlns:c16="http://schemas.microsoft.com/office/drawing/2014/chart" uri="{C3380CC4-5D6E-409C-BE32-E72D297353CC}">
                <c16:uniqueId val="{00000012-856F-4AD2-AC64-9695DEE7CABF}"/>
              </c:ext>
            </c:extLst>
          </c:dPt>
          <c:dPt>
            <c:idx val="9"/>
            <c:bubble3D val="0"/>
            <c:spPr>
              <a:ln w="25400">
                <a:prstDash val="sysDot"/>
              </a:ln>
            </c:spPr>
            <c:extLst>
              <c:ext xmlns:c16="http://schemas.microsoft.com/office/drawing/2014/chart" uri="{C3380CC4-5D6E-409C-BE32-E72D297353CC}">
                <c16:uniqueId val="{00000014-856F-4AD2-AC64-9695DEE7CABF}"/>
              </c:ext>
            </c:extLst>
          </c:dPt>
          <c:cat>
            <c:strRef>
              <c:f>'P31'!$B$20:$K$20</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'P31'!$B$21:$K$21</c:f>
              <c:numCache>
                <c:formatCode>0.00</c:formatCode>
                <c:ptCount val="10"/>
                <c:pt idx="0">
                  <c:v>4.5013836786390105</c:v>
                </c:pt>
                <c:pt idx="1">
                  <c:v>3.2465146372225875</c:v>
                </c:pt>
                <c:pt idx="2">
                  <c:v>5.6452245671508683</c:v>
                </c:pt>
                <c:pt idx="3">
                  <c:v>6.747578693971211</c:v>
                </c:pt>
                <c:pt idx="4">
                  <c:v>5.0164978251283028</c:v>
                </c:pt>
                <c:pt idx="5" formatCode="0.0">
                  <c:v>3.4161754446558223</c:v>
                </c:pt>
                <c:pt idx="6" formatCode="0.0">
                  <c:v>3.2569999999999997</c:v>
                </c:pt>
                <c:pt idx="7" formatCode="0.0">
                  <c:v>2.6139999999999999</c:v>
                </c:pt>
                <c:pt idx="8" formatCode="0.0">
                  <c:v>1.9709999999999999</c:v>
                </c:pt>
                <c:pt idx="9" formatCode="0.0">
                  <c:v>1.3279999999999998</c:v>
                </c:pt>
              </c:numCache>
            </c:numRef>
          </c:val>
          <c:smooth val="0"/>
          <c:extLst>
            <c:ext xmlns:c16="http://schemas.microsoft.com/office/drawing/2014/chart" uri="{C3380CC4-5D6E-409C-BE32-E72D297353CC}">
              <c16:uniqueId val="{00000015-856F-4AD2-AC64-9695DEE7CABF}"/>
            </c:ext>
          </c:extLst>
        </c:ser>
        <c:dLbls>
          <c:showLegendKey val="0"/>
          <c:showVal val="0"/>
          <c:showCatName val="0"/>
          <c:showSerName val="0"/>
          <c:showPercent val="0"/>
          <c:showBubbleSize val="0"/>
        </c:dLbls>
        <c:marker val="1"/>
        <c:smooth val="0"/>
        <c:axId val="235948288"/>
        <c:axId val="235946752"/>
      </c:lineChart>
      <c:catAx>
        <c:axId val="235922944"/>
        <c:scaling>
          <c:orientation val="minMax"/>
        </c:scaling>
        <c:delete val="0"/>
        <c:axPos val="b"/>
        <c:numFmt formatCode="General" sourceLinked="0"/>
        <c:majorTickMark val="out"/>
        <c:minorTickMark val="none"/>
        <c:tickLblPos val="nextTo"/>
        <c:txPr>
          <a:bodyPr/>
          <a:lstStyle/>
          <a:p>
            <a:pPr>
              <a:defRPr b="0"/>
            </a:pPr>
            <a:endParaRPr lang="en-US"/>
          </a:p>
        </c:txPr>
        <c:crossAx val="235924480"/>
        <c:crosses val="autoZero"/>
        <c:auto val="1"/>
        <c:lblAlgn val="ctr"/>
        <c:lblOffset val="100"/>
        <c:noMultiLvlLbl val="0"/>
      </c:catAx>
      <c:valAx>
        <c:axId val="235924480"/>
        <c:scaling>
          <c:orientation val="minMax"/>
          <c:max val="125"/>
          <c:min val="85"/>
        </c:scaling>
        <c:delete val="0"/>
        <c:axPos val="l"/>
        <c:majorGridlines>
          <c:spPr>
            <a:ln>
              <a:solidFill>
                <a:schemeClr val="bg1">
                  <a:lumMod val="85000"/>
                </a:schemeClr>
              </a:solidFill>
            </a:ln>
          </c:spPr>
        </c:majorGridlines>
        <c:numFmt formatCode="0" sourceLinked="0"/>
        <c:majorTickMark val="out"/>
        <c:minorTickMark val="none"/>
        <c:tickLblPos val="nextTo"/>
        <c:crossAx val="235922944"/>
        <c:crosses val="autoZero"/>
        <c:crossBetween val="between"/>
      </c:valAx>
      <c:valAx>
        <c:axId val="235946752"/>
        <c:scaling>
          <c:orientation val="minMax"/>
          <c:max val="8"/>
          <c:min val="0"/>
        </c:scaling>
        <c:delete val="0"/>
        <c:axPos val="r"/>
        <c:numFmt formatCode="0" sourceLinked="0"/>
        <c:majorTickMark val="out"/>
        <c:minorTickMark val="none"/>
        <c:tickLblPos val="nextTo"/>
        <c:crossAx val="235948288"/>
        <c:crosses val="max"/>
        <c:crossBetween val="between"/>
        <c:majorUnit val="1"/>
      </c:valAx>
      <c:catAx>
        <c:axId val="235948288"/>
        <c:scaling>
          <c:orientation val="minMax"/>
        </c:scaling>
        <c:delete val="1"/>
        <c:axPos val="b"/>
        <c:numFmt formatCode="General" sourceLinked="1"/>
        <c:majorTickMark val="out"/>
        <c:minorTickMark val="none"/>
        <c:tickLblPos val="nextTo"/>
        <c:crossAx val="235946752"/>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960" b="1" i="0" u="none" strike="noStrike" baseline="0">
                <a:effectLst/>
              </a:rPr>
              <a:t>Personal lines, combined </a:t>
            </a:r>
            <a:r>
              <a:rPr lang="en-US" baseline="0"/>
              <a:t>(%)</a:t>
            </a:r>
            <a:endParaRPr lang="en-US"/>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9010673665791773"/>
          <c:h val="0.65575374297366151"/>
        </c:manualLayout>
      </c:layout>
      <c:barChart>
        <c:barDir val="col"/>
        <c:grouping val="clustered"/>
        <c:varyColors val="0"/>
        <c:ser>
          <c:idx val="1"/>
          <c:order val="1"/>
          <c:tx>
            <c:strRef>
              <c:f>'P31'!$A$39</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6954-4899-AFA3-0C33A8A5A0D5}"/>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6954-4899-AFA3-0C33A8A5A0D5}"/>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6954-4899-AFA3-0C33A8A5A0D5}"/>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6954-4899-AFA3-0C33A8A5A0D5}"/>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6954-4899-AFA3-0C33A8A5A0D5}"/>
              </c:ext>
            </c:extLst>
          </c:dPt>
          <c:cat>
            <c:strRef>
              <c:f>'P31'!$B$37:$K$37</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'P31'!$B$39:$K$39</c:f>
              <c:numCache>
                <c:formatCode>0.00</c:formatCode>
                <c:ptCount val="10"/>
                <c:pt idx="0">
                  <c:v>102.70167017542217</c:v>
                </c:pt>
                <c:pt idx="1">
                  <c:v>107.77310236741086</c:v>
                </c:pt>
                <c:pt idx="2">
                  <c:v>102.61756365754603</c:v>
                </c:pt>
                <c:pt idx="3">
                  <c:v>98.302496496622709</c:v>
                </c:pt>
                <c:pt idx="4">
                  <c:v>99.521344759653417</c:v>
                </c:pt>
                <c:pt idx="5" formatCode="0.0">
                  <c:v>100.18885045056949</c:v>
                </c:pt>
                <c:pt idx="6" formatCode="0.0">
                  <c:v>100.36262319999544</c:v>
                </c:pt>
                <c:pt idx="7" formatCode="0.0">
                  <c:v>100.51201545161143</c:v>
                </c:pt>
                <c:pt idx="8" formatCode="0.0">
                  <c:v>100.76591769621841</c:v>
                </c:pt>
                <c:pt idx="9" formatCode="0.0">
                  <c:v>101.14885197687816</c:v>
                </c:pt>
              </c:numCache>
            </c:numRef>
          </c:val>
          <c:extLst>
            <c:ext xmlns:c16="http://schemas.microsoft.com/office/drawing/2014/chart" uri="{C3380CC4-5D6E-409C-BE32-E72D297353CC}">
              <c16:uniqueId val="{0000000A-6954-4899-AFA3-0C33A8A5A0D5}"/>
            </c:ext>
          </c:extLst>
        </c:ser>
        <c:dLbls>
          <c:showLegendKey val="0"/>
          <c:showVal val="0"/>
          <c:showCatName val="0"/>
          <c:showSerName val="0"/>
          <c:showPercent val="0"/>
          <c:showBubbleSize val="0"/>
        </c:dLbls>
        <c:gapWidth val="25"/>
        <c:axId val="235987328"/>
        <c:axId val="235988864"/>
      </c:barChart>
      <c:lineChart>
        <c:grouping val="standard"/>
        <c:varyColors val="0"/>
        <c:ser>
          <c:idx val="0"/>
          <c:order val="0"/>
          <c:tx>
            <c:strRef>
              <c:f>'P31'!$A$38</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6954-4899-AFA3-0C33A8A5A0D5}"/>
              </c:ext>
            </c:extLst>
          </c:dPt>
          <c:dPt>
            <c:idx val="6"/>
            <c:bubble3D val="0"/>
            <c:spPr>
              <a:ln w="25400">
                <a:prstDash val="sysDot"/>
              </a:ln>
            </c:spPr>
            <c:extLst>
              <c:ext xmlns:c16="http://schemas.microsoft.com/office/drawing/2014/chart" uri="{C3380CC4-5D6E-409C-BE32-E72D297353CC}">
                <c16:uniqueId val="{0000000E-6954-4899-AFA3-0C33A8A5A0D5}"/>
              </c:ext>
            </c:extLst>
          </c:dPt>
          <c:dPt>
            <c:idx val="7"/>
            <c:bubble3D val="0"/>
            <c:spPr>
              <a:ln w="25400">
                <a:prstDash val="sysDot"/>
              </a:ln>
            </c:spPr>
            <c:extLst>
              <c:ext xmlns:c16="http://schemas.microsoft.com/office/drawing/2014/chart" uri="{C3380CC4-5D6E-409C-BE32-E72D297353CC}">
                <c16:uniqueId val="{00000010-6954-4899-AFA3-0C33A8A5A0D5}"/>
              </c:ext>
            </c:extLst>
          </c:dPt>
          <c:dPt>
            <c:idx val="8"/>
            <c:bubble3D val="0"/>
            <c:spPr>
              <a:ln w="25400">
                <a:prstDash val="sysDot"/>
              </a:ln>
            </c:spPr>
            <c:extLst>
              <c:ext xmlns:c16="http://schemas.microsoft.com/office/drawing/2014/chart" uri="{C3380CC4-5D6E-409C-BE32-E72D297353CC}">
                <c16:uniqueId val="{00000012-6954-4899-AFA3-0C33A8A5A0D5}"/>
              </c:ext>
            </c:extLst>
          </c:dPt>
          <c:dPt>
            <c:idx val="9"/>
            <c:bubble3D val="0"/>
            <c:spPr>
              <a:ln w="25400">
                <a:prstDash val="sysDot"/>
              </a:ln>
            </c:spPr>
            <c:extLst>
              <c:ext xmlns:c16="http://schemas.microsoft.com/office/drawing/2014/chart" uri="{C3380CC4-5D6E-409C-BE32-E72D297353CC}">
                <c16:uniqueId val="{00000014-6954-4899-AFA3-0C33A8A5A0D5}"/>
              </c:ext>
            </c:extLst>
          </c:dPt>
          <c:cat>
            <c:strRef>
              <c:f>'P31'!$B$37:$K$37</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'P31'!$B$38:$K$38</c:f>
              <c:numCache>
                <c:formatCode>0.00</c:formatCode>
                <c:ptCount val="10"/>
                <c:pt idx="0">
                  <c:v>2.4449266496112529</c:v>
                </c:pt>
                <c:pt idx="1">
                  <c:v>1.9928850105800897</c:v>
                </c:pt>
                <c:pt idx="2">
                  <c:v>4.088408651940977</c:v>
                </c:pt>
                <c:pt idx="3">
                  <c:v>5.2121906186254447</c:v>
                </c:pt>
                <c:pt idx="4">
                  <c:v>4.7784995917539863</c:v>
                </c:pt>
                <c:pt idx="5" formatCode="0.0">
                  <c:v>3.7380210093263568</c:v>
                </c:pt>
                <c:pt idx="6" formatCode="0.0">
                  <c:v>4.1296306253295914</c:v>
                </c:pt>
                <c:pt idx="7" formatCode="0.0">
                  <c:v>2.4205928721146766</c:v>
                </c:pt>
                <c:pt idx="8" formatCode="0.0">
                  <c:v>2.3211864445867354</c:v>
                </c:pt>
                <c:pt idx="9" formatCode="0.0">
                  <c:v>2.1272931464896594</c:v>
                </c:pt>
              </c:numCache>
            </c:numRef>
          </c:val>
          <c:smooth val="0"/>
          <c:extLst>
            <c:ext xmlns:c16="http://schemas.microsoft.com/office/drawing/2014/chart" uri="{C3380CC4-5D6E-409C-BE32-E72D297353CC}">
              <c16:uniqueId val="{00000015-6954-4899-AFA3-0C33A8A5A0D5}"/>
            </c:ext>
          </c:extLst>
        </c:ser>
        <c:dLbls>
          <c:showLegendKey val="0"/>
          <c:showVal val="0"/>
          <c:showCatName val="0"/>
          <c:showSerName val="0"/>
          <c:showPercent val="0"/>
          <c:showBubbleSize val="0"/>
        </c:dLbls>
        <c:marker val="1"/>
        <c:smooth val="0"/>
        <c:axId val="235992192"/>
        <c:axId val="235990400"/>
      </c:lineChart>
      <c:catAx>
        <c:axId val="235987328"/>
        <c:scaling>
          <c:orientation val="minMax"/>
        </c:scaling>
        <c:delete val="0"/>
        <c:axPos val="b"/>
        <c:numFmt formatCode="General" sourceLinked="0"/>
        <c:majorTickMark val="out"/>
        <c:minorTickMark val="none"/>
        <c:tickLblPos val="nextTo"/>
        <c:txPr>
          <a:bodyPr/>
          <a:lstStyle/>
          <a:p>
            <a:pPr>
              <a:defRPr b="0"/>
            </a:pPr>
            <a:endParaRPr lang="en-US"/>
          </a:p>
        </c:txPr>
        <c:crossAx val="235988864"/>
        <c:crosses val="autoZero"/>
        <c:auto val="1"/>
        <c:lblAlgn val="ctr"/>
        <c:lblOffset val="100"/>
        <c:noMultiLvlLbl val="0"/>
      </c:catAx>
      <c:valAx>
        <c:axId val="235988864"/>
        <c:scaling>
          <c:orientation val="minMax"/>
          <c:max val="125"/>
          <c:min val="85"/>
        </c:scaling>
        <c:delete val="0"/>
        <c:axPos val="l"/>
        <c:majorGridlines>
          <c:spPr>
            <a:ln>
              <a:solidFill>
                <a:schemeClr val="bg1">
                  <a:lumMod val="85000"/>
                </a:schemeClr>
              </a:solidFill>
            </a:ln>
          </c:spPr>
        </c:majorGridlines>
        <c:numFmt formatCode="0" sourceLinked="0"/>
        <c:majorTickMark val="out"/>
        <c:minorTickMark val="none"/>
        <c:tickLblPos val="nextTo"/>
        <c:crossAx val="235987328"/>
        <c:crosses val="autoZero"/>
        <c:crossBetween val="between"/>
      </c:valAx>
      <c:valAx>
        <c:axId val="235990400"/>
        <c:scaling>
          <c:orientation val="minMax"/>
          <c:max val="8"/>
          <c:min val="0"/>
        </c:scaling>
        <c:delete val="0"/>
        <c:axPos val="r"/>
        <c:numFmt formatCode="0" sourceLinked="0"/>
        <c:majorTickMark val="out"/>
        <c:minorTickMark val="none"/>
        <c:tickLblPos val="nextTo"/>
        <c:crossAx val="235992192"/>
        <c:crosses val="max"/>
        <c:crossBetween val="between"/>
        <c:majorUnit val="1"/>
      </c:valAx>
      <c:catAx>
        <c:axId val="235992192"/>
        <c:scaling>
          <c:orientation val="minMax"/>
        </c:scaling>
        <c:delete val="1"/>
        <c:axPos val="b"/>
        <c:numFmt formatCode="General" sourceLinked="1"/>
        <c:majorTickMark val="out"/>
        <c:minorTickMark val="none"/>
        <c:tickLblPos val="nextTo"/>
        <c:crossAx val="235990400"/>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1050" b="1" i="0" baseline="0">
                <a:effectLst/>
              </a:rPr>
              <a:t>General liability (%)</a:t>
            </a:r>
            <a:endParaRPr lang="en-US" sz="50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5575374297366151"/>
        </c:manualLayout>
      </c:layout>
      <c:barChart>
        <c:barDir val="col"/>
        <c:grouping val="clustered"/>
        <c:varyColors val="0"/>
        <c:ser>
          <c:idx val="1"/>
          <c:order val="1"/>
          <c:tx>
            <c:strRef>
              <c:f>'P32-34'!$A$5</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E48C-4335-B6D4-360550CE1E3F}"/>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E48C-4335-B6D4-360550CE1E3F}"/>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E48C-4335-B6D4-360550CE1E3F}"/>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E48C-4335-B6D4-360550CE1E3F}"/>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E48C-4335-B6D4-360550CE1E3F}"/>
              </c:ext>
            </c:extLst>
          </c:dPt>
          <c:cat>
            <c:strRef>
              <c:f>'P32-34'!$B$3:$K$3</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'P32-34'!$B$5:$K$5</c:f>
              <c:numCache>
                <c:formatCode>0.00</c:formatCode>
                <c:ptCount val="10"/>
                <c:pt idx="0">
                  <c:v>109.38597319259863</c:v>
                </c:pt>
                <c:pt idx="1">
                  <c:v>100.46930009285049</c:v>
                </c:pt>
                <c:pt idx="2">
                  <c:v>104.05921744263652</c:v>
                </c:pt>
                <c:pt idx="3">
                  <c:v>99.805368566534938</c:v>
                </c:pt>
                <c:pt idx="4">
                  <c:v>97.529940189873699</c:v>
                </c:pt>
                <c:pt idx="5" formatCode="0.0">
                  <c:v>98.896236405685741</c:v>
                </c:pt>
                <c:pt idx="6" formatCode="0.0">
                  <c:v>100.57547845846094</c:v>
                </c:pt>
                <c:pt idx="7" formatCode="0.0">
                  <c:v>102.25670299227296</c:v>
                </c:pt>
                <c:pt idx="8" formatCode="0.0">
                  <c:v>102.2556129002254</c:v>
                </c:pt>
                <c:pt idx="9" formatCode="0.0">
                  <c:v>102.25373265442406</c:v>
                </c:pt>
              </c:numCache>
            </c:numRef>
          </c:val>
          <c:extLst>
            <c:ext xmlns:c16="http://schemas.microsoft.com/office/drawing/2014/chart" uri="{C3380CC4-5D6E-409C-BE32-E72D297353CC}">
              <c16:uniqueId val="{0000000A-E48C-4335-B6D4-360550CE1E3F}"/>
            </c:ext>
          </c:extLst>
        </c:ser>
        <c:dLbls>
          <c:showLegendKey val="0"/>
          <c:showVal val="0"/>
          <c:showCatName val="0"/>
          <c:showSerName val="0"/>
          <c:showPercent val="0"/>
          <c:showBubbleSize val="0"/>
        </c:dLbls>
        <c:gapWidth val="25"/>
        <c:axId val="236617088"/>
        <c:axId val="236627072"/>
      </c:barChart>
      <c:lineChart>
        <c:grouping val="standard"/>
        <c:varyColors val="0"/>
        <c:ser>
          <c:idx val="0"/>
          <c:order val="0"/>
          <c:tx>
            <c:strRef>
              <c:f>'P32-34'!$A$4</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E48C-4335-B6D4-360550CE1E3F}"/>
              </c:ext>
            </c:extLst>
          </c:dPt>
          <c:dPt>
            <c:idx val="6"/>
            <c:bubble3D val="0"/>
            <c:spPr>
              <a:ln w="25400">
                <a:prstDash val="sysDot"/>
              </a:ln>
            </c:spPr>
            <c:extLst>
              <c:ext xmlns:c16="http://schemas.microsoft.com/office/drawing/2014/chart" uri="{C3380CC4-5D6E-409C-BE32-E72D297353CC}">
                <c16:uniqueId val="{0000000E-E48C-4335-B6D4-360550CE1E3F}"/>
              </c:ext>
            </c:extLst>
          </c:dPt>
          <c:dPt>
            <c:idx val="7"/>
            <c:bubble3D val="0"/>
            <c:spPr>
              <a:ln w="25400">
                <a:prstDash val="sysDot"/>
              </a:ln>
            </c:spPr>
            <c:extLst>
              <c:ext xmlns:c16="http://schemas.microsoft.com/office/drawing/2014/chart" uri="{C3380CC4-5D6E-409C-BE32-E72D297353CC}">
                <c16:uniqueId val="{00000010-E48C-4335-B6D4-360550CE1E3F}"/>
              </c:ext>
            </c:extLst>
          </c:dPt>
          <c:dPt>
            <c:idx val="8"/>
            <c:bubble3D val="0"/>
            <c:spPr>
              <a:ln w="25400">
                <a:prstDash val="sysDot"/>
              </a:ln>
            </c:spPr>
            <c:extLst>
              <c:ext xmlns:c16="http://schemas.microsoft.com/office/drawing/2014/chart" uri="{C3380CC4-5D6E-409C-BE32-E72D297353CC}">
                <c16:uniqueId val="{00000012-E48C-4335-B6D4-360550CE1E3F}"/>
              </c:ext>
            </c:extLst>
          </c:dPt>
          <c:dPt>
            <c:idx val="9"/>
            <c:bubble3D val="0"/>
            <c:spPr>
              <a:ln w="25400">
                <a:prstDash val="sysDot"/>
              </a:ln>
            </c:spPr>
            <c:extLst>
              <c:ext xmlns:c16="http://schemas.microsoft.com/office/drawing/2014/chart" uri="{C3380CC4-5D6E-409C-BE32-E72D297353CC}">
                <c16:uniqueId val="{00000014-E48C-4335-B6D4-360550CE1E3F}"/>
              </c:ext>
            </c:extLst>
          </c:dPt>
          <c:cat>
            <c:strRef>
              <c:f>'P32-34'!$B$3:$K$3</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'P32-34'!$B$4:$K$4</c:f>
              <c:numCache>
                <c:formatCode>0.00</c:formatCode>
                <c:ptCount val="10"/>
                <c:pt idx="0">
                  <c:v>-0.95766484016354658</c:v>
                </c:pt>
                <c:pt idx="1">
                  <c:v>2.5837192568091036</c:v>
                </c:pt>
                <c:pt idx="2">
                  <c:v>6.7911648290490412</c:v>
                </c:pt>
                <c:pt idx="3">
                  <c:v>8.3850831952362892</c:v>
                </c:pt>
                <c:pt idx="4">
                  <c:v>7.2394233241728445</c:v>
                </c:pt>
                <c:pt idx="5" formatCode="0.0">
                  <c:v>5.9600000000000017</c:v>
                </c:pt>
                <c:pt idx="6" formatCode="0.0">
                  <c:v>2.4000000000000008</c:v>
                </c:pt>
                <c:pt idx="7" formatCode="0.0">
                  <c:v>2.7999999999999927</c:v>
                </c:pt>
                <c:pt idx="8" formatCode="0.0">
                  <c:v>2.7999999999999932</c:v>
                </c:pt>
                <c:pt idx="9" formatCode="0.0">
                  <c:v>2.4999999999999916</c:v>
                </c:pt>
              </c:numCache>
            </c:numRef>
          </c:val>
          <c:smooth val="0"/>
          <c:extLst>
            <c:ext xmlns:c16="http://schemas.microsoft.com/office/drawing/2014/chart" uri="{C3380CC4-5D6E-409C-BE32-E72D297353CC}">
              <c16:uniqueId val="{00000015-E48C-4335-B6D4-360550CE1E3F}"/>
            </c:ext>
          </c:extLst>
        </c:ser>
        <c:dLbls>
          <c:showLegendKey val="0"/>
          <c:showVal val="0"/>
          <c:showCatName val="0"/>
          <c:showSerName val="0"/>
          <c:showPercent val="0"/>
          <c:showBubbleSize val="0"/>
        </c:dLbls>
        <c:marker val="1"/>
        <c:smooth val="0"/>
        <c:axId val="236630400"/>
        <c:axId val="236628608"/>
      </c:lineChart>
      <c:catAx>
        <c:axId val="236617088"/>
        <c:scaling>
          <c:orientation val="minMax"/>
        </c:scaling>
        <c:delete val="0"/>
        <c:axPos val="b"/>
        <c:numFmt formatCode="General" sourceLinked="0"/>
        <c:majorTickMark val="out"/>
        <c:minorTickMark val="none"/>
        <c:tickLblPos val="nextTo"/>
        <c:txPr>
          <a:bodyPr/>
          <a:lstStyle/>
          <a:p>
            <a:pPr>
              <a:defRPr b="0"/>
            </a:pPr>
            <a:endParaRPr lang="en-US"/>
          </a:p>
        </c:txPr>
        <c:crossAx val="236627072"/>
        <c:crosses val="autoZero"/>
        <c:auto val="1"/>
        <c:lblAlgn val="ctr"/>
        <c:lblOffset val="100"/>
        <c:noMultiLvlLbl val="0"/>
      </c:catAx>
      <c:valAx>
        <c:axId val="236627072"/>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6617088"/>
        <c:crosses val="autoZero"/>
        <c:crossBetween val="between"/>
      </c:valAx>
      <c:valAx>
        <c:axId val="236628608"/>
        <c:scaling>
          <c:orientation val="minMax"/>
          <c:max val="16"/>
          <c:min val="-8"/>
        </c:scaling>
        <c:delete val="0"/>
        <c:axPos val="r"/>
        <c:numFmt formatCode="0" sourceLinked="0"/>
        <c:majorTickMark val="out"/>
        <c:minorTickMark val="none"/>
        <c:tickLblPos val="nextTo"/>
        <c:crossAx val="236630400"/>
        <c:crosses val="max"/>
        <c:crossBetween val="between"/>
        <c:majorUnit val="4"/>
      </c:valAx>
      <c:catAx>
        <c:axId val="236630400"/>
        <c:scaling>
          <c:orientation val="minMax"/>
        </c:scaling>
        <c:delete val="1"/>
        <c:axPos val="b"/>
        <c:numFmt formatCode="General" sourceLinked="1"/>
        <c:majorTickMark val="out"/>
        <c:minorTickMark val="none"/>
        <c:tickLblPos val="nextTo"/>
        <c:crossAx val="236628608"/>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1050" b="1" i="0" baseline="0">
                <a:effectLst/>
              </a:rPr>
              <a:t>Worker's comp (%)</a:t>
            </a:r>
            <a:endParaRPr lang="en-US" sz="50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5575374297366151"/>
        </c:manualLayout>
      </c:layout>
      <c:barChart>
        <c:barDir val="col"/>
        <c:grouping val="clustered"/>
        <c:varyColors val="0"/>
        <c:ser>
          <c:idx val="1"/>
          <c:order val="1"/>
          <c:tx>
            <c:strRef>
              <c:f>'P32-34'!$A$22</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7191-4C4B-A90C-823B6EBAE8F0}"/>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7191-4C4B-A90C-823B6EBAE8F0}"/>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7191-4C4B-A90C-823B6EBAE8F0}"/>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7191-4C4B-A90C-823B6EBAE8F0}"/>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7191-4C4B-A90C-823B6EBAE8F0}"/>
              </c:ext>
            </c:extLst>
          </c:dPt>
          <c:cat>
            <c:strRef>
              <c:f>'P32-34'!$B$20:$K$20</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'P32-34'!$B$22:$K$22</c:f>
              <c:numCache>
                <c:formatCode>0.00</c:formatCode>
                <c:ptCount val="10"/>
                <c:pt idx="0">
                  <c:v>115.56770423310063</c:v>
                </c:pt>
                <c:pt idx="1">
                  <c:v>115.39903845044647</c:v>
                </c:pt>
                <c:pt idx="2">
                  <c:v>108.71641274637285</c:v>
                </c:pt>
                <c:pt idx="3">
                  <c:v>101.7415310827574</c:v>
                </c:pt>
                <c:pt idx="4">
                  <c:v>100.51737924765655</c:v>
                </c:pt>
                <c:pt idx="5" formatCode="0.0">
                  <c:v>100.92055810463233</c:v>
                </c:pt>
                <c:pt idx="6" formatCode="0.0">
                  <c:v>100.77969444250233</c:v>
                </c:pt>
                <c:pt idx="7" formatCode="0.0">
                  <c:v>101.57925083882731</c:v>
                </c:pt>
                <c:pt idx="8" formatCode="0.0">
                  <c:v>102.96073694853531</c:v>
                </c:pt>
                <c:pt idx="9" formatCode="0.0">
                  <c:v>104.94956588592569</c:v>
                </c:pt>
              </c:numCache>
            </c:numRef>
          </c:val>
          <c:extLst>
            <c:ext xmlns:c16="http://schemas.microsoft.com/office/drawing/2014/chart" uri="{C3380CC4-5D6E-409C-BE32-E72D297353CC}">
              <c16:uniqueId val="{0000000A-7191-4C4B-A90C-823B6EBAE8F0}"/>
            </c:ext>
          </c:extLst>
        </c:ser>
        <c:dLbls>
          <c:showLegendKey val="0"/>
          <c:showVal val="0"/>
          <c:showCatName val="0"/>
          <c:showSerName val="0"/>
          <c:showPercent val="0"/>
          <c:showBubbleSize val="0"/>
        </c:dLbls>
        <c:gapWidth val="25"/>
        <c:axId val="236652800"/>
        <c:axId val="236654592"/>
      </c:barChart>
      <c:lineChart>
        <c:grouping val="standard"/>
        <c:varyColors val="0"/>
        <c:ser>
          <c:idx val="0"/>
          <c:order val="0"/>
          <c:tx>
            <c:strRef>
              <c:f>'P32-34'!$A$21</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7191-4C4B-A90C-823B6EBAE8F0}"/>
              </c:ext>
            </c:extLst>
          </c:dPt>
          <c:dPt>
            <c:idx val="6"/>
            <c:bubble3D val="0"/>
            <c:spPr>
              <a:ln w="25400">
                <a:prstDash val="sysDot"/>
              </a:ln>
            </c:spPr>
            <c:extLst>
              <c:ext xmlns:c16="http://schemas.microsoft.com/office/drawing/2014/chart" uri="{C3380CC4-5D6E-409C-BE32-E72D297353CC}">
                <c16:uniqueId val="{0000000E-7191-4C4B-A90C-823B6EBAE8F0}"/>
              </c:ext>
            </c:extLst>
          </c:dPt>
          <c:dPt>
            <c:idx val="7"/>
            <c:bubble3D val="0"/>
            <c:spPr>
              <a:ln w="25400">
                <a:prstDash val="sysDot"/>
              </a:ln>
            </c:spPr>
            <c:extLst>
              <c:ext xmlns:c16="http://schemas.microsoft.com/office/drawing/2014/chart" uri="{C3380CC4-5D6E-409C-BE32-E72D297353CC}">
                <c16:uniqueId val="{00000010-7191-4C4B-A90C-823B6EBAE8F0}"/>
              </c:ext>
            </c:extLst>
          </c:dPt>
          <c:dPt>
            <c:idx val="8"/>
            <c:bubble3D val="0"/>
            <c:spPr>
              <a:ln w="25400">
                <a:prstDash val="sysDot"/>
              </a:ln>
            </c:spPr>
            <c:extLst>
              <c:ext xmlns:c16="http://schemas.microsoft.com/office/drawing/2014/chart" uri="{C3380CC4-5D6E-409C-BE32-E72D297353CC}">
                <c16:uniqueId val="{00000012-7191-4C4B-A90C-823B6EBAE8F0}"/>
              </c:ext>
            </c:extLst>
          </c:dPt>
          <c:dPt>
            <c:idx val="9"/>
            <c:bubble3D val="0"/>
            <c:spPr>
              <a:ln w="25400">
                <a:prstDash val="sysDot"/>
              </a:ln>
            </c:spPr>
            <c:extLst>
              <c:ext xmlns:c16="http://schemas.microsoft.com/office/drawing/2014/chart" uri="{C3380CC4-5D6E-409C-BE32-E72D297353CC}">
                <c16:uniqueId val="{00000014-7191-4C4B-A90C-823B6EBAE8F0}"/>
              </c:ext>
            </c:extLst>
          </c:dPt>
          <c:cat>
            <c:strRef>
              <c:f>'P32-34'!$B$20:$K$20</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'P32-34'!$B$21:$K$21</c:f>
              <c:numCache>
                <c:formatCode>0.00</c:formatCode>
                <c:ptCount val="10"/>
                <c:pt idx="0">
                  <c:v>-1.8886554058062954</c:v>
                </c:pt>
                <c:pt idx="1">
                  <c:v>9.3989780500584352</c:v>
                </c:pt>
                <c:pt idx="2">
                  <c:v>9.6167365914206915</c:v>
                </c:pt>
                <c:pt idx="3">
                  <c:v>7.7237467462239344</c:v>
                </c:pt>
                <c:pt idx="4">
                  <c:v>4.5355098777995755</c:v>
                </c:pt>
                <c:pt idx="5" formatCode="0.0">
                  <c:v>2.8999999999999972</c:v>
                </c:pt>
                <c:pt idx="6" formatCode="0.0">
                  <c:v>2.1749999999999972</c:v>
                </c:pt>
                <c:pt idx="7" formatCode="0.0">
                  <c:v>1.4499999999999971</c:v>
                </c:pt>
                <c:pt idx="8" formatCode="0.0">
                  <c:v>0.72499999999999709</c:v>
                </c:pt>
                <c:pt idx="9" formatCode="0.0">
                  <c:v>-2.886579864025407E-15</c:v>
                </c:pt>
              </c:numCache>
            </c:numRef>
          </c:val>
          <c:smooth val="0"/>
          <c:extLst>
            <c:ext xmlns:c16="http://schemas.microsoft.com/office/drawing/2014/chart" uri="{C3380CC4-5D6E-409C-BE32-E72D297353CC}">
              <c16:uniqueId val="{00000015-7191-4C4B-A90C-823B6EBAE8F0}"/>
            </c:ext>
          </c:extLst>
        </c:ser>
        <c:dLbls>
          <c:showLegendKey val="0"/>
          <c:showVal val="0"/>
          <c:showCatName val="0"/>
          <c:showSerName val="0"/>
          <c:showPercent val="0"/>
          <c:showBubbleSize val="0"/>
        </c:dLbls>
        <c:marker val="1"/>
        <c:smooth val="0"/>
        <c:axId val="236657664"/>
        <c:axId val="236656128"/>
      </c:lineChart>
      <c:catAx>
        <c:axId val="236652800"/>
        <c:scaling>
          <c:orientation val="minMax"/>
        </c:scaling>
        <c:delete val="0"/>
        <c:axPos val="b"/>
        <c:numFmt formatCode="General" sourceLinked="0"/>
        <c:majorTickMark val="out"/>
        <c:minorTickMark val="none"/>
        <c:tickLblPos val="nextTo"/>
        <c:txPr>
          <a:bodyPr/>
          <a:lstStyle/>
          <a:p>
            <a:pPr>
              <a:defRPr b="0"/>
            </a:pPr>
            <a:endParaRPr lang="en-US"/>
          </a:p>
        </c:txPr>
        <c:crossAx val="236654592"/>
        <c:crosses val="autoZero"/>
        <c:auto val="1"/>
        <c:lblAlgn val="ctr"/>
        <c:lblOffset val="100"/>
        <c:noMultiLvlLbl val="0"/>
      </c:catAx>
      <c:valAx>
        <c:axId val="236654592"/>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6652800"/>
        <c:crosses val="autoZero"/>
        <c:crossBetween val="between"/>
      </c:valAx>
      <c:valAx>
        <c:axId val="236656128"/>
        <c:scaling>
          <c:orientation val="minMax"/>
          <c:max val="16"/>
          <c:min val="-8"/>
        </c:scaling>
        <c:delete val="0"/>
        <c:axPos val="r"/>
        <c:numFmt formatCode="0" sourceLinked="0"/>
        <c:majorTickMark val="out"/>
        <c:minorTickMark val="none"/>
        <c:tickLblPos val="nextTo"/>
        <c:crossAx val="236657664"/>
        <c:crosses val="max"/>
        <c:crossBetween val="between"/>
        <c:majorUnit val="4"/>
      </c:valAx>
      <c:catAx>
        <c:axId val="236657664"/>
        <c:scaling>
          <c:orientation val="minMax"/>
        </c:scaling>
        <c:delete val="1"/>
        <c:axPos val="b"/>
        <c:numFmt formatCode="General" sourceLinked="1"/>
        <c:majorTickMark val="out"/>
        <c:minorTickMark val="none"/>
        <c:tickLblPos val="nextTo"/>
        <c:crossAx val="236656128"/>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1050" b="1" i="0" baseline="0">
                <a:effectLst/>
              </a:rPr>
              <a:t>Commercial multiperil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5575374297366151"/>
        </c:manualLayout>
      </c:layout>
      <c:barChart>
        <c:barDir val="col"/>
        <c:grouping val="clustered"/>
        <c:varyColors val="0"/>
        <c:ser>
          <c:idx val="1"/>
          <c:order val="1"/>
          <c:tx>
            <c:strRef>
              <c:f>'P32-34'!$A$39</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ED4C-40F0-BA43-11E2382A3CD6}"/>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ED4C-40F0-BA43-11E2382A3CD6}"/>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ED4C-40F0-BA43-11E2382A3CD6}"/>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ED4C-40F0-BA43-11E2382A3CD6}"/>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ED4C-40F0-BA43-11E2382A3CD6}"/>
              </c:ext>
            </c:extLst>
          </c:dPt>
          <c:cat>
            <c:strRef>
              <c:f>'P32-34'!$B$37:$K$37</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'P32-34'!$B$39:$K$39</c:f>
              <c:numCache>
                <c:formatCode>0.00</c:formatCode>
                <c:ptCount val="10"/>
                <c:pt idx="0">
                  <c:v>100.59009847922503</c:v>
                </c:pt>
                <c:pt idx="1">
                  <c:v>113.19990527240037</c:v>
                </c:pt>
                <c:pt idx="2">
                  <c:v>106.73988509184214</c:v>
                </c:pt>
                <c:pt idx="3">
                  <c:v>97.715694395729713</c:v>
                </c:pt>
                <c:pt idx="4">
                  <c:v>99.532156967905905</c:v>
                </c:pt>
                <c:pt idx="5" formatCode="0.0">
                  <c:v>99.18869529130545</c:v>
                </c:pt>
                <c:pt idx="6" formatCode="0.0">
                  <c:v>99.422739732079975</c:v>
                </c:pt>
                <c:pt idx="7" formatCode="0.0">
                  <c:v>99.776560210321804</c:v>
                </c:pt>
                <c:pt idx="8" formatCode="0.0">
                  <c:v>99.937596970433859</c:v>
                </c:pt>
                <c:pt idx="9" formatCode="0.0">
                  <c:v>100.12375666171194</c:v>
                </c:pt>
              </c:numCache>
            </c:numRef>
          </c:val>
          <c:extLst>
            <c:ext xmlns:c16="http://schemas.microsoft.com/office/drawing/2014/chart" uri="{C3380CC4-5D6E-409C-BE32-E72D297353CC}">
              <c16:uniqueId val="{0000000A-ED4C-40F0-BA43-11E2382A3CD6}"/>
            </c:ext>
          </c:extLst>
        </c:ser>
        <c:dLbls>
          <c:showLegendKey val="0"/>
          <c:showVal val="0"/>
          <c:showCatName val="0"/>
          <c:showSerName val="0"/>
          <c:showPercent val="0"/>
          <c:showBubbleSize val="0"/>
        </c:dLbls>
        <c:gapWidth val="25"/>
        <c:axId val="236713088"/>
        <c:axId val="236714624"/>
      </c:barChart>
      <c:lineChart>
        <c:grouping val="standard"/>
        <c:varyColors val="0"/>
        <c:ser>
          <c:idx val="0"/>
          <c:order val="0"/>
          <c:tx>
            <c:strRef>
              <c:f>'P32-34'!$A$38</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ED4C-40F0-BA43-11E2382A3CD6}"/>
              </c:ext>
            </c:extLst>
          </c:dPt>
          <c:dPt>
            <c:idx val="6"/>
            <c:bubble3D val="0"/>
            <c:spPr>
              <a:ln w="25400">
                <a:prstDash val="sysDot"/>
              </a:ln>
            </c:spPr>
            <c:extLst>
              <c:ext xmlns:c16="http://schemas.microsoft.com/office/drawing/2014/chart" uri="{C3380CC4-5D6E-409C-BE32-E72D297353CC}">
                <c16:uniqueId val="{0000000E-ED4C-40F0-BA43-11E2382A3CD6}"/>
              </c:ext>
            </c:extLst>
          </c:dPt>
          <c:dPt>
            <c:idx val="7"/>
            <c:bubble3D val="0"/>
            <c:spPr>
              <a:ln w="25400">
                <a:prstDash val="sysDot"/>
              </a:ln>
            </c:spPr>
            <c:extLst>
              <c:ext xmlns:c16="http://schemas.microsoft.com/office/drawing/2014/chart" uri="{C3380CC4-5D6E-409C-BE32-E72D297353CC}">
                <c16:uniqueId val="{00000010-ED4C-40F0-BA43-11E2382A3CD6}"/>
              </c:ext>
            </c:extLst>
          </c:dPt>
          <c:dPt>
            <c:idx val="8"/>
            <c:bubble3D val="0"/>
            <c:spPr>
              <a:ln w="25400">
                <a:prstDash val="sysDot"/>
              </a:ln>
            </c:spPr>
            <c:extLst>
              <c:ext xmlns:c16="http://schemas.microsoft.com/office/drawing/2014/chart" uri="{C3380CC4-5D6E-409C-BE32-E72D297353CC}">
                <c16:uniqueId val="{00000012-ED4C-40F0-BA43-11E2382A3CD6}"/>
              </c:ext>
            </c:extLst>
          </c:dPt>
          <c:dPt>
            <c:idx val="9"/>
            <c:bubble3D val="0"/>
            <c:spPr>
              <a:ln w="25400">
                <a:prstDash val="sysDot"/>
              </a:ln>
            </c:spPr>
            <c:extLst>
              <c:ext xmlns:c16="http://schemas.microsoft.com/office/drawing/2014/chart" uri="{C3380CC4-5D6E-409C-BE32-E72D297353CC}">
                <c16:uniqueId val="{00000014-ED4C-40F0-BA43-11E2382A3CD6}"/>
              </c:ext>
            </c:extLst>
          </c:dPt>
          <c:cat>
            <c:strRef>
              <c:f>'P32-34'!$B$37:$K$37</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'P32-34'!$B$38:$K$38</c:f>
              <c:numCache>
                <c:formatCode>0.00</c:formatCode>
                <c:ptCount val="10"/>
                <c:pt idx="0">
                  <c:v>-2.2462347849347339</c:v>
                </c:pt>
                <c:pt idx="1">
                  <c:v>2.16896510641911</c:v>
                </c:pt>
                <c:pt idx="2">
                  <c:v>6.6430623429264353</c:v>
                </c:pt>
                <c:pt idx="3">
                  <c:v>4.9349068588872562</c:v>
                </c:pt>
                <c:pt idx="4">
                  <c:v>3.3469242014624561</c:v>
                </c:pt>
                <c:pt idx="5" formatCode="0.0">
                  <c:v>2.2499999999999978</c:v>
                </c:pt>
                <c:pt idx="6" formatCode="0.0">
                  <c:v>2.2399999999999931</c:v>
                </c:pt>
                <c:pt idx="7" formatCode="0.0">
                  <c:v>2.7500000000000067</c:v>
                </c:pt>
                <c:pt idx="8" formatCode="0.0">
                  <c:v>2.499999999999992</c:v>
                </c:pt>
                <c:pt idx="9" formatCode="0.0">
                  <c:v>2.499999999999988</c:v>
                </c:pt>
              </c:numCache>
            </c:numRef>
          </c:val>
          <c:smooth val="0"/>
          <c:extLst>
            <c:ext xmlns:c16="http://schemas.microsoft.com/office/drawing/2014/chart" uri="{C3380CC4-5D6E-409C-BE32-E72D297353CC}">
              <c16:uniqueId val="{00000015-ED4C-40F0-BA43-11E2382A3CD6}"/>
            </c:ext>
          </c:extLst>
        </c:ser>
        <c:dLbls>
          <c:showLegendKey val="0"/>
          <c:showVal val="0"/>
          <c:showCatName val="0"/>
          <c:showSerName val="0"/>
          <c:showPercent val="0"/>
          <c:showBubbleSize val="0"/>
        </c:dLbls>
        <c:marker val="1"/>
        <c:smooth val="0"/>
        <c:axId val="236783488"/>
        <c:axId val="236781952"/>
      </c:lineChart>
      <c:catAx>
        <c:axId val="236713088"/>
        <c:scaling>
          <c:orientation val="minMax"/>
        </c:scaling>
        <c:delete val="0"/>
        <c:axPos val="b"/>
        <c:numFmt formatCode="General" sourceLinked="0"/>
        <c:majorTickMark val="out"/>
        <c:minorTickMark val="none"/>
        <c:tickLblPos val="nextTo"/>
        <c:txPr>
          <a:bodyPr/>
          <a:lstStyle/>
          <a:p>
            <a:pPr>
              <a:defRPr b="0"/>
            </a:pPr>
            <a:endParaRPr lang="en-US"/>
          </a:p>
        </c:txPr>
        <c:crossAx val="236714624"/>
        <c:crosses val="autoZero"/>
        <c:auto val="1"/>
        <c:lblAlgn val="ctr"/>
        <c:lblOffset val="100"/>
        <c:noMultiLvlLbl val="0"/>
      </c:catAx>
      <c:valAx>
        <c:axId val="236714624"/>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6713088"/>
        <c:crosses val="autoZero"/>
        <c:crossBetween val="between"/>
      </c:valAx>
      <c:valAx>
        <c:axId val="236781952"/>
        <c:scaling>
          <c:orientation val="minMax"/>
          <c:max val="16"/>
          <c:min val="-8"/>
        </c:scaling>
        <c:delete val="0"/>
        <c:axPos val="r"/>
        <c:numFmt formatCode="0" sourceLinked="0"/>
        <c:majorTickMark val="out"/>
        <c:minorTickMark val="none"/>
        <c:tickLblPos val="nextTo"/>
        <c:crossAx val="236783488"/>
        <c:crosses val="max"/>
        <c:crossBetween val="between"/>
        <c:majorUnit val="4"/>
      </c:valAx>
      <c:catAx>
        <c:axId val="236783488"/>
        <c:scaling>
          <c:orientation val="minMax"/>
        </c:scaling>
        <c:delete val="1"/>
        <c:axPos val="b"/>
        <c:numFmt formatCode="General" sourceLinked="1"/>
        <c:majorTickMark val="out"/>
        <c:minorTickMark val="none"/>
        <c:tickLblPos val="nextTo"/>
        <c:crossAx val="236781952"/>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1050" b="1" i="0" baseline="0">
                <a:effectLst/>
              </a:rPr>
              <a:t>Commercial auto liability/physical damage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5575374297366151"/>
        </c:manualLayout>
      </c:layout>
      <c:barChart>
        <c:barDir val="col"/>
        <c:grouping val="clustered"/>
        <c:varyColors val="0"/>
        <c:ser>
          <c:idx val="1"/>
          <c:order val="1"/>
          <c:tx>
            <c:strRef>
              <c:f>'P32-34'!$A$56</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CF1B-4E27-A540-DAF1098EF2FC}"/>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CF1B-4E27-A540-DAF1098EF2FC}"/>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CF1B-4E27-A540-DAF1098EF2FC}"/>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CF1B-4E27-A540-DAF1098EF2FC}"/>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CF1B-4E27-A540-DAF1098EF2FC}"/>
              </c:ext>
            </c:extLst>
          </c:dPt>
          <c:cat>
            <c:strRef>
              <c:f>'P32-34'!$B$54:$K$54</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'P32-34'!$B$56:$K$56</c:f>
              <c:numCache>
                <c:formatCode>0.00</c:formatCode>
                <c:ptCount val="10"/>
                <c:pt idx="0">
                  <c:v>98.309045814794175</c:v>
                </c:pt>
                <c:pt idx="1">
                  <c:v>103.6385472412863</c:v>
                </c:pt>
                <c:pt idx="2">
                  <c:v>107.01451252208906</c:v>
                </c:pt>
                <c:pt idx="3">
                  <c:v>107.19160232861088</c:v>
                </c:pt>
                <c:pt idx="4">
                  <c:v>103.43142963654407</c:v>
                </c:pt>
                <c:pt idx="5" formatCode="0.0">
                  <c:v>106.44866693573105</c:v>
                </c:pt>
                <c:pt idx="6" formatCode="0.0">
                  <c:v>105.43690715478377</c:v>
                </c:pt>
                <c:pt idx="7" formatCode="0.0">
                  <c:v>104.77741309113289</c:v>
                </c:pt>
                <c:pt idx="8" formatCode="0.0">
                  <c:v>103.72023752295186</c:v>
                </c:pt>
                <c:pt idx="9" formatCode="0.0">
                  <c:v>102.6846149053424</c:v>
                </c:pt>
              </c:numCache>
            </c:numRef>
          </c:val>
          <c:extLst>
            <c:ext xmlns:c16="http://schemas.microsoft.com/office/drawing/2014/chart" uri="{C3380CC4-5D6E-409C-BE32-E72D297353CC}">
              <c16:uniqueId val="{0000000A-CF1B-4E27-A540-DAF1098EF2FC}"/>
            </c:ext>
          </c:extLst>
        </c:ser>
        <c:dLbls>
          <c:showLegendKey val="0"/>
          <c:showVal val="0"/>
          <c:showCatName val="0"/>
          <c:showSerName val="0"/>
          <c:showPercent val="0"/>
          <c:showBubbleSize val="0"/>
        </c:dLbls>
        <c:gapWidth val="25"/>
        <c:axId val="236830720"/>
        <c:axId val="236832256"/>
      </c:barChart>
      <c:lineChart>
        <c:grouping val="standard"/>
        <c:varyColors val="0"/>
        <c:ser>
          <c:idx val="0"/>
          <c:order val="0"/>
          <c:tx>
            <c:strRef>
              <c:f>'P32-34'!$A$55</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CF1B-4E27-A540-DAF1098EF2FC}"/>
              </c:ext>
            </c:extLst>
          </c:dPt>
          <c:dPt>
            <c:idx val="6"/>
            <c:bubble3D val="0"/>
            <c:spPr>
              <a:ln w="25400">
                <a:prstDash val="sysDot"/>
              </a:ln>
            </c:spPr>
            <c:extLst>
              <c:ext xmlns:c16="http://schemas.microsoft.com/office/drawing/2014/chart" uri="{C3380CC4-5D6E-409C-BE32-E72D297353CC}">
                <c16:uniqueId val="{0000000E-CF1B-4E27-A540-DAF1098EF2FC}"/>
              </c:ext>
            </c:extLst>
          </c:dPt>
          <c:dPt>
            <c:idx val="7"/>
            <c:bubble3D val="0"/>
            <c:spPr>
              <a:ln w="25400">
                <a:prstDash val="sysDot"/>
              </a:ln>
            </c:spPr>
            <c:extLst>
              <c:ext xmlns:c16="http://schemas.microsoft.com/office/drawing/2014/chart" uri="{C3380CC4-5D6E-409C-BE32-E72D297353CC}">
                <c16:uniqueId val="{00000010-CF1B-4E27-A540-DAF1098EF2FC}"/>
              </c:ext>
            </c:extLst>
          </c:dPt>
          <c:dPt>
            <c:idx val="8"/>
            <c:bubble3D val="0"/>
            <c:spPr>
              <a:ln w="25400">
                <a:prstDash val="sysDot"/>
              </a:ln>
            </c:spPr>
            <c:extLst>
              <c:ext xmlns:c16="http://schemas.microsoft.com/office/drawing/2014/chart" uri="{C3380CC4-5D6E-409C-BE32-E72D297353CC}">
                <c16:uniqueId val="{00000012-CF1B-4E27-A540-DAF1098EF2FC}"/>
              </c:ext>
            </c:extLst>
          </c:dPt>
          <c:dPt>
            <c:idx val="9"/>
            <c:bubble3D val="0"/>
            <c:spPr>
              <a:ln w="25400">
                <a:prstDash val="sysDot"/>
              </a:ln>
            </c:spPr>
            <c:extLst>
              <c:ext xmlns:c16="http://schemas.microsoft.com/office/drawing/2014/chart" uri="{C3380CC4-5D6E-409C-BE32-E72D297353CC}">
                <c16:uniqueId val="{00000014-CF1B-4E27-A540-DAF1098EF2FC}"/>
              </c:ext>
            </c:extLst>
          </c:dPt>
          <c:cat>
            <c:strRef>
              <c:f>'P32-34'!$B$54:$K$54</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'P32-34'!$B$55:$K$55</c:f>
              <c:numCache>
                <c:formatCode>0.00</c:formatCode>
                <c:ptCount val="10"/>
                <c:pt idx="0">
                  <c:v>-3.679247635778911</c:v>
                </c:pt>
                <c:pt idx="1">
                  <c:v>0.77092020643725856</c:v>
                </c:pt>
                <c:pt idx="2">
                  <c:v>5.0352780145445326</c:v>
                </c:pt>
                <c:pt idx="3">
                  <c:v>7.9082547218614545</c:v>
                </c:pt>
                <c:pt idx="4">
                  <c:v>8.7111817105684004</c:v>
                </c:pt>
                <c:pt idx="5" formatCode="0.0">
                  <c:v>8.818349116451575</c:v>
                </c:pt>
                <c:pt idx="6" formatCode="0.0">
                  <c:v>4.9653887685338836</c:v>
                </c:pt>
                <c:pt idx="7" formatCode="0.0">
                  <c:v>3.0615872390546501</c:v>
                </c:pt>
                <c:pt idx="8" formatCode="0.0">
                  <c:v>2.5000000000000062</c:v>
                </c:pt>
                <c:pt idx="9" formatCode="0.0">
                  <c:v>2.4999999999999938</c:v>
                </c:pt>
              </c:numCache>
            </c:numRef>
          </c:val>
          <c:smooth val="0"/>
          <c:extLst>
            <c:ext xmlns:c16="http://schemas.microsoft.com/office/drawing/2014/chart" uri="{C3380CC4-5D6E-409C-BE32-E72D297353CC}">
              <c16:uniqueId val="{00000015-CF1B-4E27-A540-DAF1098EF2FC}"/>
            </c:ext>
          </c:extLst>
        </c:ser>
        <c:dLbls>
          <c:showLegendKey val="0"/>
          <c:showVal val="0"/>
          <c:showCatName val="0"/>
          <c:showSerName val="0"/>
          <c:showPercent val="0"/>
          <c:showBubbleSize val="0"/>
        </c:dLbls>
        <c:marker val="1"/>
        <c:smooth val="0"/>
        <c:axId val="236835584"/>
        <c:axId val="236833792"/>
      </c:lineChart>
      <c:catAx>
        <c:axId val="236830720"/>
        <c:scaling>
          <c:orientation val="minMax"/>
        </c:scaling>
        <c:delete val="0"/>
        <c:axPos val="b"/>
        <c:numFmt formatCode="General" sourceLinked="0"/>
        <c:majorTickMark val="out"/>
        <c:minorTickMark val="none"/>
        <c:tickLblPos val="nextTo"/>
        <c:txPr>
          <a:bodyPr/>
          <a:lstStyle/>
          <a:p>
            <a:pPr>
              <a:defRPr b="0"/>
            </a:pPr>
            <a:endParaRPr lang="en-US"/>
          </a:p>
        </c:txPr>
        <c:crossAx val="236832256"/>
        <c:crosses val="autoZero"/>
        <c:auto val="1"/>
        <c:lblAlgn val="ctr"/>
        <c:lblOffset val="100"/>
        <c:noMultiLvlLbl val="0"/>
      </c:catAx>
      <c:valAx>
        <c:axId val="236832256"/>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6830720"/>
        <c:crosses val="autoZero"/>
        <c:crossBetween val="between"/>
      </c:valAx>
      <c:valAx>
        <c:axId val="236833792"/>
        <c:scaling>
          <c:orientation val="minMax"/>
          <c:max val="16"/>
          <c:min val="-8"/>
        </c:scaling>
        <c:delete val="0"/>
        <c:axPos val="r"/>
        <c:numFmt formatCode="0" sourceLinked="0"/>
        <c:majorTickMark val="out"/>
        <c:minorTickMark val="none"/>
        <c:tickLblPos val="nextTo"/>
        <c:crossAx val="236835584"/>
        <c:crosses val="max"/>
        <c:crossBetween val="between"/>
        <c:majorUnit val="4"/>
      </c:valAx>
      <c:catAx>
        <c:axId val="236835584"/>
        <c:scaling>
          <c:orientation val="minMax"/>
        </c:scaling>
        <c:delete val="1"/>
        <c:axPos val="b"/>
        <c:numFmt formatCode="General" sourceLinked="1"/>
        <c:majorTickMark val="out"/>
        <c:minorTickMark val="none"/>
        <c:tickLblPos val="nextTo"/>
        <c:crossAx val="236833792"/>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Fire and allied lines, combined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5575374297366151"/>
        </c:manualLayout>
      </c:layout>
      <c:barChart>
        <c:barDir val="col"/>
        <c:grouping val="clustered"/>
        <c:varyColors val="0"/>
        <c:ser>
          <c:idx val="1"/>
          <c:order val="1"/>
          <c:tx>
            <c:strRef>
              <c:f>'P32-34'!$A$73</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394D-438C-971A-8F5513B9B3C1}"/>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394D-438C-971A-8F5513B9B3C1}"/>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394D-438C-971A-8F5513B9B3C1}"/>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394D-438C-971A-8F5513B9B3C1}"/>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394D-438C-971A-8F5513B9B3C1}"/>
              </c:ext>
            </c:extLst>
          </c:dPt>
          <c:cat>
            <c:strRef>
              <c:f>'P32-34'!$B$71:$K$71</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'P32-34'!$B$73:$K$73</c:f>
              <c:numCache>
                <c:formatCode>0.00</c:formatCode>
                <c:ptCount val="10"/>
                <c:pt idx="0">
                  <c:v>83.140976527972597</c:v>
                </c:pt>
                <c:pt idx="1">
                  <c:v>101.99044348242418</c:v>
                </c:pt>
                <c:pt idx="2">
                  <c:v>103.17432800993217</c:v>
                </c:pt>
                <c:pt idx="3">
                  <c:v>84.289135058662751</c:v>
                </c:pt>
                <c:pt idx="4">
                  <c:v>87.184949985569304</c:v>
                </c:pt>
                <c:pt idx="5" formatCode="0.0">
                  <c:v>91.46380505600429</c:v>
                </c:pt>
                <c:pt idx="6" formatCode="0.0">
                  <c:v>95.252242130041097</c:v>
                </c:pt>
                <c:pt idx="7" formatCode="0.0">
                  <c:v>97.263796761498838</c:v>
                </c:pt>
                <c:pt idx="8" formatCode="0.0">
                  <c:v>98.930303550664249</c:v>
                </c:pt>
                <c:pt idx="9" formatCode="0.0">
                  <c:v>100.58579691968458</c:v>
                </c:pt>
              </c:numCache>
            </c:numRef>
          </c:val>
          <c:extLst>
            <c:ext xmlns:c16="http://schemas.microsoft.com/office/drawing/2014/chart" uri="{C3380CC4-5D6E-409C-BE32-E72D297353CC}">
              <c16:uniqueId val="{0000000A-394D-438C-971A-8F5513B9B3C1}"/>
            </c:ext>
          </c:extLst>
        </c:ser>
        <c:dLbls>
          <c:showLegendKey val="0"/>
          <c:showVal val="0"/>
          <c:showCatName val="0"/>
          <c:showSerName val="0"/>
          <c:showPercent val="0"/>
          <c:showBubbleSize val="0"/>
        </c:dLbls>
        <c:gapWidth val="25"/>
        <c:axId val="238238336"/>
        <c:axId val="238248320"/>
      </c:barChart>
      <c:lineChart>
        <c:grouping val="standard"/>
        <c:varyColors val="0"/>
        <c:ser>
          <c:idx val="0"/>
          <c:order val="0"/>
          <c:tx>
            <c:strRef>
              <c:f>'P32-34'!$A$72</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394D-438C-971A-8F5513B9B3C1}"/>
              </c:ext>
            </c:extLst>
          </c:dPt>
          <c:dPt>
            <c:idx val="6"/>
            <c:bubble3D val="0"/>
            <c:spPr>
              <a:ln w="25400">
                <a:prstDash val="sysDot"/>
              </a:ln>
            </c:spPr>
            <c:extLst>
              <c:ext xmlns:c16="http://schemas.microsoft.com/office/drawing/2014/chart" uri="{C3380CC4-5D6E-409C-BE32-E72D297353CC}">
                <c16:uniqueId val="{0000000E-394D-438C-971A-8F5513B9B3C1}"/>
              </c:ext>
            </c:extLst>
          </c:dPt>
          <c:dPt>
            <c:idx val="7"/>
            <c:bubble3D val="0"/>
            <c:spPr>
              <a:ln w="25400">
                <a:prstDash val="sysDot"/>
              </a:ln>
            </c:spPr>
            <c:extLst>
              <c:ext xmlns:c16="http://schemas.microsoft.com/office/drawing/2014/chart" uri="{C3380CC4-5D6E-409C-BE32-E72D297353CC}">
                <c16:uniqueId val="{00000010-394D-438C-971A-8F5513B9B3C1}"/>
              </c:ext>
            </c:extLst>
          </c:dPt>
          <c:dPt>
            <c:idx val="8"/>
            <c:bubble3D val="0"/>
            <c:spPr>
              <a:ln w="25400">
                <a:prstDash val="sysDot"/>
              </a:ln>
            </c:spPr>
            <c:extLst>
              <c:ext xmlns:c16="http://schemas.microsoft.com/office/drawing/2014/chart" uri="{C3380CC4-5D6E-409C-BE32-E72D297353CC}">
                <c16:uniqueId val="{00000012-394D-438C-971A-8F5513B9B3C1}"/>
              </c:ext>
            </c:extLst>
          </c:dPt>
          <c:dPt>
            <c:idx val="9"/>
            <c:bubble3D val="0"/>
            <c:spPr>
              <a:ln w="25400">
                <a:prstDash val="sysDot"/>
              </a:ln>
            </c:spPr>
            <c:extLst>
              <c:ext xmlns:c16="http://schemas.microsoft.com/office/drawing/2014/chart" uri="{C3380CC4-5D6E-409C-BE32-E72D297353CC}">
                <c16:uniqueId val="{00000014-394D-438C-971A-8F5513B9B3C1}"/>
              </c:ext>
            </c:extLst>
          </c:dPt>
          <c:cat>
            <c:strRef>
              <c:f>'P32-34'!$B$71:$K$71</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'P32-34'!$B$72:$K$72</c:f>
              <c:numCache>
                <c:formatCode>0.00</c:formatCode>
                <c:ptCount val="10"/>
                <c:pt idx="0">
                  <c:v>-1.3621090670465008</c:v>
                </c:pt>
                <c:pt idx="1">
                  <c:v>14.750133390045084</c:v>
                </c:pt>
                <c:pt idx="2">
                  <c:v>-0.15189930149520531</c:v>
                </c:pt>
                <c:pt idx="3">
                  <c:v>4.0493639360492955</c:v>
                </c:pt>
                <c:pt idx="4">
                  <c:v>-2.729040444050451</c:v>
                </c:pt>
                <c:pt idx="5" formatCode="0.0">
                  <c:v>-0.84000000000000097</c:v>
                </c:pt>
                <c:pt idx="6" formatCode="0.0">
                  <c:v>1.210000000000004</c:v>
                </c:pt>
                <c:pt idx="7" formatCode="0.0">
                  <c:v>2.3099999999999969</c:v>
                </c:pt>
                <c:pt idx="8" formatCode="0.0">
                  <c:v>2.4500000000000077</c:v>
                </c:pt>
                <c:pt idx="9" formatCode="0.0">
                  <c:v>2.4499999999999935</c:v>
                </c:pt>
              </c:numCache>
            </c:numRef>
          </c:val>
          <c:smooth val="0"/>
          <c:extLst>
            <c:ext xmlns:c16="http://schemas.microsoft.com/office/drawing/2014/chart" uri="{C3380CC4-5D6E-409C-BE32-E72D297353CC}">
              <c16:uniqueId val="{00000015-394D-438C-971A-8F5513B9B3C1}"/>
            </c:ext>
          </c:extLst>
        </c:ser>
        <c:dLbls>
          <c:showLegendKey val="0"/>
          <c:showVal val="0"/>
          <c:showCatName val="0"/>
          <c:showSerName val="0"/>
          <c:showPercent val="0"/>
          <c:showBubbleSize val="0"/>
        </c:dLbls>
        <c:marker val="1"/>
        <c:smooth val="0"/>
        <c:axId val="238251392"/>
        <c:axId val="238249856"/>
      </c:lineChart>
      <c:catAx>
        <c:axId val="238238336"/>
        <c:scaling>
          <c:orientation val="minMax"/>
        </c:scaling>
        <c:delete val="0"/>
        <c:axPos val="b"/>
        <c:numFmt formatCode="General" sourceLinked="0"/>
        <c:majorTickMark val="out"/>
        <c:minorTickMark val="none"/>
        <c:tickLblPos val="nextTo"/>
        <c:txPr>
          <a:bodyPr/>
          <a:lstStyle/>
          <a:p>
            <a:pPr>
              <a:defRPr b="0"/>
            </a:pPr>
            <a:endParaRPr lang="en-US"/>
          </a:p>
        </c:txPr>
        <c:crossAx val="238248320"/>
        <c:crosses val="autoZero"/>
        <c:auto val="1"/>
        <c:lblAlgn val="ctr"/>
        <c:lblOffset val="100"/>
        <c:noMultiLvlLbl val="0"/>
      </c:catAx>
      <c:valAx>
        <c:axId val="238248320"/>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8238336"/>
        <c:crosses val="autoZero"/>
        <c:crossBetween val="between"/>
      </c:valAx>
      <c:valAx>
        <c:axId val="238249856"/>
        <c:scaling>
          <c:orientation val="minMax"/>
          <c:max val="16"/>
          <c:min val="-8"/>
        </c:scaling>
        <c:delete val="0"/>
        <c:axPos val="r"/>
        <c:numFmt formatCode="0" sourceLinked="0"/>
        <c:majorTickMark val="out"/>
        <c:minorTickMark val="none"/>
        <c:tickLblPos val="nextTo"/>
        <c:crossAx val="238251392"/>
        <c:crosses val="max"/>
        <c:crossBetween val="between"/>
        <c:majorUnit val="4"/>
      </c:valAx>
      <c:catAx>
        <c:axId val="238251392"/>
        <c:scaling>
          <c:orientation val="minMax"/>
        </c:scaling>
        <c:delete val="1"/>
        <c:axPos val="b"/>
        <c:numFmt formatCode="General" sourceLinked="1"/>
        <c:majorTickMark val="out"/>
        <c:minorTickMark val="none"/>
        <c:tickLblPos val="nextTo"/>
        <c:crossAx val="238249856"/>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Ocean/inland marine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089702400592768"/>
        </c:manualLayout>
      </c:layout>
      <c:barChart>
        <c:barDir val="col"/>
        <c:grouping val="clustered"/>
        <c:varyColors val="0"/>
        <c:ser>
          <c:idx val="1"/>
          <c:order val="1"/>
          <c:tx>
            <c:strRef>
              <c:f>'P32-34'!$A$90</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B26E-4CF2-8D0A-2018A506CD3A}"/>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B26E-4CF2-8D0A-2018A506CD3A}"/>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B26E-4CF2-8D0A-2018A506CD3A}"/>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B26E-4CF2-8D0A-2018A506CD3A}"/>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B26E-4CF2-8D0A-2018A506CD3A}"/>
              </c:ext>
            </c:extLst>
          </c:dPt>
          <c:cat>
            <c:strRef>
              <c:f>'P32-34'!$B$88:$K$88</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'P32-34'!$B$90:$K$90</c:f>
              <c:numCache>
                <c:formatCode>0.00</c:formatCode>
                <c:ptCount val="10"/>
                <c:pt idx="0">
                  <c:v>88.942981576292269</c:v>
                </c:pt>
                <c:pt idx="1">
                  <c:v>97.964191303412534</c:v>
                </c:pt>
                <c:pt idx="2">
                  <c:v>99.12366009527787</c:v>
                </c:pt>
                <c:pt idx="3">
                  <c:v>87.012454956345138</c:v>
                </c:pt>
                <c:pt idx="4">
                  <c:v>84.496312719959832</c:v>
                </c:pt>
                <c:pt idx="5" formatCode="0.0">
                  <c:v>85.830936128298589</c:v>
                </c:pt>
                <c:pt idx="6" formatCode="0.0">
                  <c:v>88.781871619574119</c:v>
                </c:pt>
                <c:pt idx="7" formatCode="0.0">
                  <c:v>91.743503139647544</c:v>
                </c:pt>
                <c:pt idx="8" formatCode="0.0">
                  <c:v>91.741005120012304</c:v>
                </c:pt>
                <c:pt idx="9" formatCode="0.0">
                  <c:v>91.738960547305211</c:v>
                </c:pt>
              </c:numCache>
            </c:numRef>
          </c:val>
          <c:extLst>
            <c:ext xmlns:c16="http://schemas.microsoft.com/office/drawing/2014/chart" uri="{C3380CC4-5D6E-409C-BE32-E72D297353CC}">
              <c16:uniqueId val="{0000000A-B26E-4CF2-8D0A-2018A506CD3A}"/>
            </c:ext>
          </c:extLst>
        </c:ser>
        <c:dLbls>
          <c:showLegendKey val="0"/>
          <c:showVal val="0"/>
          <c:showCatName val="0"/>
          <c:showSerName val="0"/>
          <c:showPercent val="0"/>
          <c:showBubbleSize val="0"/>
        </c:dLbls>
        <c:gapWidth val="25"/>
        <c:axId val="238282240"/>
        <c:axId val="238283776"/>
      </c:barChart>
      <c:lineChart>
        <c:grouping val="standard"/>
        <c:varyColors val="0"/>
        <c:ser>
          <c:idx val="0"/>
          <c:order val="0"/>
          <c:tx>
            <c:strRef>
              <c:f>'P32-34'!$A$89</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B26E-4CF2-8D0A-2018A506CD3A}"/>
              </c:ext>
            </c:extLst>
          </c:dPt>
          <c:dPt>
            <c:idx val="6"/>
            <c:bubble3D val="0"/>
            <c:spPr>
              <a:ln w="25400">
                <a:prstDash val="sysDot"/>
              </a:ln>
            </c:spPr>
            <c:extLst>
              <c:ext xmlns:c16="http://schemas.microsoft.com/office/drawing/2014/chart" uri="{C3380CC4-5D6E-409C-BE32-E72D297353CC}">
                <c16:uniqueId val="{0000000E-B26E-4CF2-8D0A-2018A506CD3A}"/>
              </c:ext>
            </c:extLst>
          </c:dPt>
          <c:dPt>
            <c:idx val="7"/>
            <c:bubble3D val="0"/>
            <c:spPr>
              <a:ln w="25400">
                <a:prstDash val="sysDot"/>
              </a:ln>
            </c:spPr>
            <c:extLst>
              <c:ext xmlns:c16="http://schemas.microsoft.com/office/drawing/2014/chart" uri="{C3380CC4-5D6E-409C-BE32-E72D297353CC}">
                <c16:uniqueId val="{00000010-B26E-4CF2-8D0A-2018A506CD3A}"/>
              </c:ext>
            </c:extLst>
          </c:dPt>
          <c:dPt>
            <c:idx val="8"/>
            <c:bubble3D val="0"/>
            <c:spPr>
              <a:ln w="25400">
                <a:prstDash val="sysDot"/>
              </a:ln>
            </c:spPr>
            <c:extLst>
              <c:ext xmlns:c16="http://schemas.microsoft.com/office/drawing/2014/chart" uri="{C3380CC4-5D6E-409C-BE32-E72D297353CC}">
                <c16:uniqueId val="{00000012-B26E-4CF2-8D0A-2018A506CD3A}"/>
              </c:ext>
            </c:extLst>
          </c:dPt>
          <c:dPt>
            <c:idx val="9"/>
            <c:bubble3D val="0"/>
            <c:spPr>
              <a:ln w="25400">
                <a:prstDash val="sysDot"/>
              </a:ln>
            </c:spPr>
            <c:extLst>
              <c:ext xmlns:c16="http://schemas.microsoft.com/office/drawing/2014/chart" uri="{C3380CC4-5D6E-409C-BE32-E72D297353CC}">
                <c16:uniqueId val="{00000014-B26E-4CF2-8D0A-2018A506CD3A}"/>
              </c:ext>
            </c:extLst>
          </c:dPt>
          <c:cat>
            <c:strRef>
              <c:f>'P32-34'!$B$88:$K$88</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'P32-34'!$B$89:$K$89</c:f>
              <c:numCache>
                <c:formatCode>0.00</c:formatCode>
                <c:ptCount val="10"/>
                <c:pt idx="0">
                  <c:v>-1.0255395733833927</c:v>
                </c:pt>
                <c:pt idx="1">
                  <c:v>6.8558739237781845</c:v>
                </c:pt>
                <c:pt idx="2">
                  <c:v>9.0222285935759157</c:v>
                </c:pt>
                <c:pt idx="3">
                  <c:v>7.4160904952119484</c:v>
                </c:pt>
                <c:pt idx="4">
                  <c:v>7.4899246689601418</c:v>
                </c:pt>
                <c:pt idx="5" formatCode="0.0">
                  <c:v>5.3500000000000112</c:v>
                </c:pt>
                <c:pt idx="6" formatCode="0.0">
                  <c:v>2.4000000000000057</c:v>
                </c:pt>
                <c:pt idx="7" formatCode="0.0">
                  <c:v>2.7999999999999972</c:v>
                </c:pt>
                <c:pt idx="8" formatCode="0.0">
                  <c:v>2.8000000000000091</c:v>
                </c:pt>
                <c:pt idx="9" formatCode="0.0">
                  <c:v>2.4999999999999942</c:v>
                </c:pt>
              </c:numCache>
            </c:numRef>
          </c:val>
          <c:smooth val="0"/>
          <c:extLst>
            <c:ext xmlns:c16="http://schemas.microsoft.com/office/drawing/2014/chart" uri="{C3380CC4-5D6E-409C-BE32-E72D297353CC}">
              <c16:uniqueId val="{00000015-B26E-4CF2-8D0A-2018A506CD3A}"/>
            </c:ext>
          </c:extLst>
        </c:ser>
        <c:dLbls>
          <c:showLegendKey val="0"/>
          <c:showVal val="0"/>
          <c:showCatName val="0"/>
          <c:showSerName val="0"/>
          <c:showPercent val="0"/>
          <c:showBubbleSize val="0"/>
        </c:dLbls>
        <c:marker val="1"/>
        <c:smooth val="0"/>
        <c:axId val="238369024"/>
        <c:axId val="238367488"/>
      </c:lineChart>
      <c:catAx>
        <c:axId val="238282240"/>
        <c:scaling>
          <c:orientation val="minMax"/>
        </c:scaling>
        <c:delete val="0"/>
        <c:axPos val="b"/>
        <c:numFmt formatCode="General" sourceLinked="0"/>
        <c:majorTickMark val="out"/>
        <c:minorTickMark val="none"/>
        <c:tickLblPos val="nextTo"/>
        <c:txPr>
          <a:bodyPr/>
          <a:lstStyle/>
          <a:p>
            <a:pPr>
              <a:defRPr b="0"/>
            </a:pPr>
            <a:endParaRPr lang="en-US"/>
          </a:p>
        </c:txPr>
        <c:crossAx val="238283776"/>
        <c:crosses val="autoZero"/>
        <c:auto val="1"/>
        <c:lblAlgn val="ctr"/>
        <c:lblOffset val="100"/>
        <c:noMultiLvlLbl val="0"/>
      </c:catAx>
      <c:valAx>
        <c:axId val="238283776"/>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8282240"/>
        <c:crosses val="autoZero"/>
        <c:crossBetween val="between"/>
      </c:valAx>
      <c:valAx>
        <c:axId val="238367488"/>
        <c:scaling>
          <c:orientation val="minMax"/>
          <c:max val="16"/>
          <c:min val="-8"/>
        </c:scaling>
        <c:delete val="0"/>
        <c:axPos val="r"/>
        <c:numFmt formatCode="0" sourceLinked="0"/>
        <c:majorTickMark val="out"/>
        <c:minorTickMark val="none"/>
        <c:tickLblPos val="nextTo"/>
        <c:crossAx val="238369024"/>
        <c:crosses val="max"/>
        <c:crossBetween val="between"/>
        <c:majorUnit val="4"/>
      </c:valAx>
      <c:catAx>
        <c:axId val="238369024"/>
        <c:scaling>
          <c:orientation val="minMax"/>
        </c:scaling>
        <c:delete val="1"/>
        <c:axPos val="b"/>
        <c:numFmt formatCode="General" sourceLinked="1"/>
        <c:majorTickMark val="out"/>
        <c:minorTickMark val="none"/>
        <c:tickLblPos val="nextTo"/>
        <c:crossAx val="238367488"/>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Medical malpractice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089702400592768"/>
        </c:manualLayout>
      </c:layout>
      <c:barChart>
        <c:barDir val="col"/>
        <c:grouping val="clustered"/>
        <c:varyColors val="0"/>
        <c:ser>
          <c:idx val="1"/>
          <c:order val="1"/>
          <c:tx>
            <c:strRef>
              <c:f>'P32-34'!$A$107</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B9F1-4879-89BE-8A6866AA9B1B}"/>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B9F1-4879-89BE-8A6866AA9B1B}"/>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B9F1-4879-89BE-8A6866AA9B1B}"/>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B9F1-4879-89BE-8A6866AA9B1B}"/>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B9F1-4879-89BE-8A6866AA9B1B}"/>
              </c:ext>
            </c:extLst>
          </c:dPt>
          <c:cat>
            <c:strRef>
              <c:f>'P32-34'!$B$105:$K$105</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'P32-34'!$B$107:$K$107</c:f>
              <c:numCache>
                <c:formatCode>0.00</c:formatCode>
                <c:ptCount val="10"/>
                <c:pt idx="0">
                  <c:v>88.872457717081119</c:v>
                </c:pt>
                <c:pt idx="1">
                  <c:v>87.818255686244044</c:v>
                </c:pt>
                <c:pt idx="2">
                  <c:v>93.031243862931049</c:v>
                </c:pt>
                <c:pt idx="3">
                  <c:v>89.332896166194246</c:v>
                </c:pt>
                <c:pt idx="4">
                  <c:v>94.500893825080297</c:v>
                </c:pt>
                <c:pt idx="5" formatCode="0.0">
                  <c:v>98.036226610089244</c:v>
                </c:pt>
                <c:pt idx="6" formatCode="0.0">
                  <c:v>97.453126288564292</c:v>
                </c:pt>
                <c:pt idx="7" formatCode="0.0">
                  <c:v>96.893880505726429</c:v>
                </c:pt>
                <c:pt idx="8" formatCode="0.0">
                  <c:v>96.341681232097883</c:v>
                </c:pt>
                <c:pt idx="9" formatCode="0.0">
                  <c:v>95.572053140537633</c:v>
                </c:pt>
              </c:numCache>
            </c:numRef>
          </c:val>
          <c:extLst>
            <c:ext xmlns:c16="http://schemas.microsoft.com/office/drawing/2014/chart" uri="{C3380CC4-5D6E-409C-BE32-E72D297353CC}">
              <c16:uniqueId val="{0000000A-B9F1-4879-89BE-8A6866AA9B1B}"/>
            </c:ext>
          </c:extLst>
        </c:ser>
        <c:dLbls>
          <c:showLegendKey val="0"/>
          <c:showVal val="0"/>
          <c:showCatName val="0"/>
          <c:showSerName val="0"/>
          <c:showPercent val="0"/>
          <c:showBubbleSize val="0"/>
        </c:dLbls>
        <c:gapWidth val="25"/>
        <c:axId val="238403968"/>
        <c:axId val="238405504"/>
      </c:barChart>
      <c:lineChart>
        <c:grouping val="standard"/>
        <c:varyColors val="0"/>
        <c:ser>
          <c:idx val="0"/>
          <c:order val="0"/>
          <c:tx>
            <c:strRef>
              <c:f>'P32-34'!$A$106</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B9F1-4879-89BE-8A6866AA9B1B}"/>
              </c:ext>
            </c:extLst>
          </c:dPt>
          <c:dPt>
            <c:idx val="6"/>
            <c:bubble3D val="0"/>
            <c:spPr>
              <a:ln w="25400">
                <a:prstDash val="sysDot"/>
              </a:ln>
            </c:spPr>
            <c:extLst>
              <c:ext xmlns:c16="http://schemas.microsoft.com/office/drawing/2014/chart" uri="{C3380CC4-5D6E-409C-BE32-E72D297353CC}">
                <c16:uniqueId val="{0000000E-B9F1-4879-89BE-8A6866AA9B1B}"/>
              </c:ext>
            </c:extLst>
          </c:dPt>
          <c:dPt>
            <c:idx val="7"/>
            <c:bubble3D val="0"/>
            <c:spPr>
              <a:ln w="25400">
                <a:prstDash val="sysDot"/>
              </a:ln>
            </c:spPr>
            <c:extLst>
              <c:ext xmlns:c16="http://schemas.microsoft.com/office/drawing/2014/chart" uri="{C3380CC4-5D6E-409C-BE32-E72D297353CC}">
                <c16:uniqueId val="{00000010-B9F1-4879-89BE-8A6866AA9B1B}"/>
              </c:ext>
            </c:extLst>
          </c:dPt>
          <c:dPt>
            <c:idx val="8"/>
            <c:bubble3D val="0"/>
            <c:spPr>
              <a:ln w="25400">
                <a:prstDash val="sysDot"/>
              </a:ln>
            </c:spPr>
            <c:extLst>
              <c:ext xmlns:c16="http://schemas.microsoft.com/office/drawing/2014/chart" uri="{C3380CC4-5D6E-409C-BE32-E72D297353CC}">
                <c16:uniqueId val="{00000012-B9F1-4879-89BE-8A6866AA9B1B}"/>
              </c:ext>
            </c:extLst>
          </c:dPt>
          <c:dPt>
            <c:idx val="9"/>
            <c:bubble3D val="0"/>
            <c:spPr>
              <a:ln w="25400">
                <a:prstDash val="sysDot"/>
              </a:ln>
            </c:spPr>
            <c:extLst>
              <c:ext xmlns:c16="http://schemas.microsoft.com/office/drawing/2014/chart" uri="{C3380CC4-5D6E-409C-BE32-E72D297353CC}">
                <c16:uniqueId val="{00000014-B9F1-4879-89BE-8A6866AA9B1B}"/>
              </c:ext>
            </c:extLst>
          </c:dPt>
          <c:cat>
            <c:strRef>
              <c:f>'P32-34'!$B$105:$K$105</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'P32-34'!$B$106:$K$106</c:f>
              <c:numCache>
                <c:formatCode>0.00</c:formatCode>
                <c:ptCount val="10"/>
                <c:pt idx="0">
                  <c:v>-1.3359428133545037</c:v>
                </c:pt>
                <c:pt idx="1">
                  <c:v>-2.588486210674172</c:v>
                </c:pt>
                <c:pt idx="2">
                  <c:v>-2.7038205432052598</c:v>
                </c:pt>
                <c:pt idx="3">
                  <c:v>-1.7241991991505137</c:v>
                </c:pt>
                <c:pt idx="4">
                  <c:v>-5.2738103363564814</c:v>
                </c:pt>
                <c:pt idx="5" formatCode="0.0">
                  <c:v>-3.099999999999997</c:v>
                </c:pt>
                <c:pt idx="6" formatCode="0.0">
                  <c:v>-2.3249999999999971</c:v>
                </c:pt>
                <c:pt idx="7" formatCode="0.0">
                  <c:v>-1.5499999999999972</c:v>
                </c:pt>
                <c:pt idx="8" formatCode="0.0">
                  <c:v>-0.77499999999999714</c:v>
                </c:pt>
                <c:pt idx="9" formatCode="0.0">
                  <c:v>2.886579864025407E-15</c:v>
                </c:pt>
              </c:numCache>
            </c:numRef>
          </c:val>
          <c:smooth val="0"/>
          <c:extLst>
            <c:ext xmlns:c16="http://schemas.microsoft.com/office/drawing/2014/chart" uri="{C3380CC4-5D6E-409C-BE32-E72D297353CC}">
              <c16:uniqueId val="{00000015-B9F1-4879-89BE-8A6866AA9B1B}"/>
            </c:ext>
          </c:extLst>
        </c:ser>
        <c:dLbls>
          <c:showLegendKey val="0"/>
          <c:showVal val="0"/>
          <c:showCatName val="0"/>
          <c:showSerName val="0"/>
          <c:showPercent val="0"/>
          <c:showBubbleSize val="0"/>
        </c:dLbls>
        <c:marker val="1"/>
        <c:smooth val="0"/>
        <c:axId val="238408832"/>
        <c:axId val="238407040"/>
      </c:lineChart>
      <c:catAx>
        <c:axId val="238403968"/>
        <c:scaling>
          <c:orientation val="minMax"/>
        </c:scaling>
        <c:delete val="0"/>
        <c:axPos val="b"/>
        <c:numFmt formatCode="General" sourceLinked="0"/>
        <c:majorTickMark val="out"/>
        <c:minorTickMark val="none"/>
        <c:tickLblPos val="nextTo"/>
        <c:txPr>
          <a:bodyPr/>
          <a:lstStyle/>
          <a:p>
            <a:pPr>
              <a:defRPr b="0"/>
            </a:pPr>
            <a:endParaRPr lang="en-US"/>
          </a:p>
        </c:txPr>
        <c:crossAx val="238405504"/>
        <c:crosses val="autoZero"/>
        <c:auto val="1"/>
        <c:lblAlgn val="ctr"/>
        <c:lblOffset val="100"/>
        <c:noMultiLvlLbl val="0"/>
      </c:catAx>
      <c:valAx>
        <c:axId val="238405504"/>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8403968"/>
        <c:crosses val="autoZero"/>
        <c:crossBetween val="between"/>
      </c:valAx>
      <c:valAx>
        <c:axId val="238407040"/>
        <c:scaling>
          <c:orientation val="minMax"/>
          <c:max val="16"/>
          <c:min val="-8"/>
        </c:scaling>
        <c:delete val="0"/>
        <c:axPos val="r"/>
        <c:numFmt formatCode="0" sourceLinked="0"/>
        <c:majorTickMark val="out"/>
        <c:minorTickMark val="none"/>
        <c:tickLblPos val="nextTo"/>
        <c:crossAx val="238408832"/>
        <c:crosses val="max"/>
        <c:crossBetween val="between"/>
        <c:majorUnit val="4"/>
      </c:valAx>
      <c:catAx>
        <c:axId val="238408832"/>
        <c:scaling>
          <c:orientation val="minMax"/>
        </c:scaling>
        <c:delete val="1"/>
        <c:axPos val="b"/>
        <c:numFmt formatCode="General" sourceLinked="1"/>
        <c:majorTickMark val="out"/>
        <c:minorTickMark val="none"/>
        <c:tickLblPos val="nextTo"/>
        <c:crossAx val="238407040"/>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5047587675021E-2"/>
          <c:y val="0.11158573928258968"/>
          <c:w val="0.92876760850237849"/>
          <c:h val="0.77243438320209978"/>
        </c:manualLayout>
      </c:layout>
      <c:barChart>
        <c:barDir val="col"/>
        <c:grouping val="stacked"/>
        <c:varyColors val="0"/>
        <c:ser>
          <c:idx val="1"/>
          <c:order val="0"/>
          <c:tx>
            <c:strRef>
              <c:f>'P7'!$A$47</c:f>
              <c:strCache>
                <c:ptCount val="1"/>
                <c:pt idx="0">
                  <c:v>Commercial lines</c:v>
                </c:pt>
              </c:strCache>
            </c:strRef>
          </c:tx>
          <c:spPr>
            <a:solidFill>
              <a:schemeClr val="accent1"/>
            </a:solidFill>
          </c:spPr>
          <c:invertIfNegative val="0"/>
          <c:cat>
            <c:strRef>
              <c:f>'P7'!$B$44:$K$44</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'P7'!$B$47:$K$47</c:f>
              <c:numCache>
                <c:formatCode>0.00</c:formatCode>
                <c:ptCount val="10"/>
                <c:pt idx="0">
                  <c:v>243.53216699999999</c:v>
                </c:pt>
                <c:pt idx="1">
                  <c:v>256.46833299999997</c:v>
                </c:pt>
                <c:pt idx="2">
                  <c:v>257.07059900000002</c:v>
                </c:pt>
                <c:pt idx="3">
                  <c:v>246.43325200000001</c:v>
                </c:pt>
                <c:pt idx="4">
                  <c:v>230.19294099999999</c:v>
                </c:pt>
                <c:pt idx="5">
                  <c:v>225.54724100000001</c:v>
                </c:pt>
                <c:pt idx="6">
                  <c:v>236.64558299999999</c:v>
                </c:pt>
                <c:pt idx="7">
                  <c:v>247.93538100000001</c:v>
                </c:pt>
                <c:pt idx="8">
                  <c:v>262.28264100000001</c:v>
                </c:pt>
                <c:pt idx="9">
                  <c:v>272.60065400000002</c:v>
                </c:pt>
              </c:numCache>
            </c:numRef>
          </c:val>
          <c:extLst>
            <c:ext xmlns:c16="http://schemas.microsoft.com/office/drawing/2014/chart" uri="{C3380CC4-5D6E-409C-BE32-E72D297353CC}">
              <c16:uniqueId val="{00000000-EB22-454B-B65E-310A76584874}"/>
            </c:ext>
          </c:extLst>
        </c:ser>
        <c:ser>
          <c:idx val="2"/>
          <c:order val="1"/>
          <c:tx>
            <c:strRef>
              <c:f>'P7'!$A$46</c:f>
              <c:strCache>
                <c:ptCount val="1"/>
                <c:pt idx="0">
                  <c:v>Personal lines</c:v>
                </c:pt>
              </c:strCache>
            </c:strRef>
          </c:tx>
          <c:spPr>
            <a:solidFill>
              <a:schemeClr val="accent2"/>
            </a:solidFill>
          </c:spPr>
          <c:invertIfNegative val="0"/>
          <c:cat>
            <c:strRef>
              <c:f>'P7'!$B$44:$K$44</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'P7'!$B$46:$K$46</c:f>
              <c:numCache>
                <c:formatCode>0.00</c:formatCode>
                <c:ptCount val="10"/>
                <c:pt idx="0">
                  <c:v>223.081807</c:v>
                </c:pt>
                <c:pt idx="1">
                  <c:v>227.534797</c:v>
                </c:pt>
                <c:pt idx="2">
                  <c:v>230.211782</c:v>
                </c:pt>
                <c:pt idx="3">
                  <c:v>230.714968</c:v>
                </c:pt>
                <c:pt idx="4">
                  <c:v>233.65711200000001</c:v>
                </c:pt>
                <c:pt idx="5">
                  <c:v>239.369857</c:v>
                </c:pt>
                <c:pt idx="6">
                  <c:v>244.14022299999999</c:v>
                </c:pt>
                <c:pt idx="7">
                  <c:v>254.11760899999999</c:v>
                </c:pt>
                <c:pt idx="8">
                  <c:v>267.36691100000002</c:v>
                </c:pt>
                <c:pt idx="9">
                  <c:v>280.14318300000002</c:v>
                </c:pt>
              </c:numCache>
            </c:numRef>
          </c:val>
          <c:extLst>
            <c:ext xmlns:c16="http://schemas.microsoft.com/office/drawing/2014/chart" uri="{C3380CC4-5D6E-409C-BE32-E72D297353CC}">
              <c16:uniqueId val="{00000001-EB22-454B-B65E-310A76584874}"/>
            </c:ext>
          </c:extLst>
        </c:ser>
        <c:ser>
          <c:idx val="0"/>
          <c:order val="2"/>
          <c:tx>
            <c:strRef>
              <c:f>'P7'!$A$45</c:f>
              <c:strCache>
                <c:ptCount val="1"/>
                <c:pt idx="0">
                  <c:v>Accident and health (P&amp;C only)</c:v>
                </c:pt>
              </c:strCache>
            </c:strRef>
          </c:tx>
          <c:spPr>
            <a:solidFill>
              <a:schemeClr val="accent3"/>
            </a:solidFill>
          </c:spPr>
          <c:invertIfNegative val="0"/>
          <c:cat>
            <c:strRef>
              <c:f>'P7'!$B$44:$K$44</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'P7'!$B$45:$K$45</c:f>
              <c:numCache>
                <c:formatCode>0.00</c:formatCode>
                <c:ptCount val="10"/>
                <c:pt idx="0">
                  <c:v>6.906854</c:v>
                </c:pt>
                <c:pt idx="1">
                  <c:v>6.5526090000000003</c:v>
                </c:pt>
                <c:pt idx="2">
                  <c:v>6.6570689999999999</c:v>
                </c:pt>
                <c:pt idx="3">
                  <c:v>6.72248</c:v>
                </c:pt>
                <c:pt idx="4">
                  <c:v>6.5312650000000003</c:v>
                </c:pt>
                <c:pt idx="5">
                  <c:v>6.9219249999999999</c:v>
                </c:pt>
                <c:pt idx="6">
                  <c:v>7.3047529999999998</c:v>
                </c:pt>
                <c:pt idx="7">
                  <c:v>7.2789330000000003</c:v>
                </c:pt>
                <c:pt idx="8">
                  <c:v>7.0043090000000001</c:v>
                </c:pt>
                <c:pt idx="9">
                  <c:v>5.7474850000000002</c:v>
                </c:pt>
              </c:numCache>
            </c:numRef>
          </c:val>
          <c:extLst>
            <c:ext xmlns:c16="http://schemas.microsoft.com/office/drawing/2014/chart" uri="{C3380CC4-5D6E-409C-BE32-E72D297353CC}">
              <c16:uniqueId val="{00000002-EB22-454B-B65E-310A76584874}"/>
            </c:ext>
          </c:extLst>
        </c:ser>
        <c:dLbls>
          <c:showLegendKey val="0"/>
          <c:showVal val="0"/>
          <c:showCatName val="0"/>
          <c:showSerName val="0"/>
          <c:showPercent val="0"/>
          <c:showBubbleSize val="0"/>
        </c:dLbls>
        <c:gapWidth val="25"/>
        <c:overlap val="100"/>
        <c:axId val="195155840"/>
        <c:axId val="195157376"/>
      </c:barChart>
      <c:catAx>
        <c:axId val="195155840"/>
        <c:scaling>
          <c:orientation val="minMax"/>
        </c:scaling>
        <c:delete val="0"/>
        <c:axPos val="b"/>
        <c:numFmt formatCode="General" sourceLinked="1"/>
        <c:majorTickMark val="out"/>
        <c:minorTickMark val="none"/>
        <c:tickLblPos val="nextTo"/>
        <c:txPr>
          <a:bodyPr/>
          <a:lstStyle/>
          <a:p>
            <a:pPr>
              <a:defRPr b="0"/>
            </a:pPr>
            <a:endParaRPr lang="en-US"/>
          </a:p>
        </c:txPr>
        <c:crossAx val="195157376"/>
        <c:crosses val="autoZero"/>
        <c:auto val="1"/>
        <c:lblAlgn val="ctr"/>
        <c:lblOffset val="100"/>
        <c:noMultiLvlLbl val="0"/>
      </c:catAx>
      <c:valAx>
        <c:axId val="195157376"/>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5155840"/>
        <c:crosses val="autoZero"/>
        <c:crossBetween val="between"/>
      </c:valAx>
      <c:spPr>
        <a:noFill/>
      </c:spPr>
    </c:plotArea>
    <c:legend>
      <c:legendPos val="t"/>
      <c:layout>
        <c:manualLayout>
          <c:xMode val="edge"/>
          <c:yMode val="edge"/>
          <c:x val="3.370503788241045E-2"/>
          <c:y val="2.7777814987368088E-2"/>
          <c:w val="0.51873463185522872"/>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Commercial lines, excluding financial/mortgage guaranty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089702400592768"/>
        </c:manualLayout>
      </c:layout>
      <c:barChart>
        <c:barDir val="col"/>
        <c:grouping val="clustered"/>
        <c:varyColors val="0"/>
        <c:ser>
          <c:idx val="1"/>
          <c:order val="1"/>
          <c:tx>
            <c:strRef>
              <c:f>'P32-34'!$A$123</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BD34-4527-9057-3F00B884937A}"/>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BD34-4527-9057-3F00B884937A}"/>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BD34-4527-9057-3F00B884937A}"/>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BD34-4527-9057-3F00B884937A}"/>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BD34-4527-9057-3F00B884937A}"/>
              </c:ext>
            </c:extLst>
          </c:dPt>
          <c:cat>
            <c:strRef>
              <c:f>'P32-34'!$B$121:$K$121</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'P32-34'!$B$123:$K$123</c:f>
              <c:numCache>
                <c:formatCode>0.00</c:formatCode>
                <c:ptCount val="10"/>
                <c:pt idx="0">
                  <c:v>98.838030389433996</c:v>
                </c:pt>
                <c:pt idx="1">
                  <c:v>104.49706130356434</c:v>
                </c:pt>
                <c:pt idx="2">
                  <c:v>101.49096043680908</c:v>
                </c:pt>
                <c:pt idx="3">
                  <c:v>94.478105229482054</c:v>
                </c:pt>
                <c:pt idx="4">
                  <c:v>94.056535620333406</c:v>
                </c:pt>
                <c:pt idx="5" formatCode="0.0">
                  <c:v>96.022136666208894</c:v>
                </c:pt>
                <c:pt idx="6" formatCode="0.0">
                  <c:v>96.724757647357933</c:v>
                </c:pt>
                <c:pt idx="7" formatCode="0.0">
                  <c:v>97.582175855452633</c:v>
                </c:pt>
                <c:pt idx="8" formatCode="0.0">
                  <c:v>97.784093809758332</c:v>
                </c:pt>
                <c:pt idx="9" formatCode="0.0">
                  <c:v>98.207292514466545</c:v>
                </c:pt>
              </c:numCache>
            </c:numRef>
          </c:val>
          <c:extLst>
            <c:ext xmlns:c16="http://schemas.microsoft.com/office/drawing/2014/chart" uri="{C3380CC4-5D6E-409C-BE32-E72D297353CC}">
              <c16:uniqueId val="{0000000A-BD34-4527-9057-3F00B884937A}"/>
            </c:ext>
          </c:extLst>
        </c:ser>
        <c:dLbls>
          <c:showLegendKey val="0"/>
          <c:showVal val="0"/>
          <c:showCatName val="0"/>
          <c:showSerName val="0"/>
          <c:showPercent val="0"/>
          <c:showBubbleSize val="0"/>
        </c:dLbls>
        <c:gapWidth val="25"/>
        <c:axId val="238644224"/>
        <c:axId val="238646016"/>
      </c:barChart>
      <c:lineChart>
        <c:grouping val="standard"/>
        <c:varyColors val="0"/>
        <c:ser>
          <c:idx val="0"/>
          <c:order val="0"/>
          <c:tx>
            <c:strRef>
              <c:f>'P32-34'!$A$122</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BD34-4527-9057-3F00B884937A}"/>
              </c:ext>
            </c:extLst>
          </c:dPt>
          <c:dPt>
            <c:idx val="6"/>
            <c:bubble3D val="0"/>
            <c:spPr>
              <a:ln w="25400">
                <a:prstDash val="sysDot"/>
              </a:ln>
            </c:spPr>
            <c:extLst>
              <c:ext xmlns:c16="http://schemas.microsoft.com/office/drawing/2014/chart" uri="{C3380CC4-5D6E-409C-BE32-E72D297353CC}">
                <c16:uniqueId val="{0000000E-BD34-4527-9057-3F00B884937A}"/>
              </c:ext>
            </c:extLst>
          </c:dPt>
          <c:dPt>
            <c:idx val="7"/>
            <c:bubble3D val="0"/>
            <c:spPr>
              <a:ln w="25400">
                <a:prstDash val="sysDot"/>
              </a:ln>
            </c:spPr>
            <c:extLst>
              <c:ext xmlns:c16="http://schemas.microsoft.com/office/drawing/2014/chart" uri="{C3380CC4-5D6E-409C-BE32-E72D297353CC}">
                <c16:uniqueId val="{00000010-BD34-4527-9057-3F00B884937A}"/>
              </c:ext>
            </c:extLst>
          </c:dPt>
          <c:dPt>
            <c:idx val="8"/>
            <c:bubble3D val="0"/>
            <c:spPr>
              <a:ln w="25400">
                <a:prstDash val="sysDot"/>
              </a:ln>
            </c:spPr>
            <c:extLst>
              <c:ext xmlns:c16="http://schemas.microsoft.com/office/drawing/2014/chart" uri="{C3380CC4-5D6E-409C-BE32-E72D297353CC}">
                <c16:uniqueId val="{00000012-BD34-4527-9057-3F00B884937A}"/>
              </c:ext>
            </c:extLst>
          </c:dPt>
          <c:dPt>
            <c:idx val="9"/>
            <c:bubble3D val="0"/>
            <c:spPr>
              <a:ln w="25400">
                <a:prstDash val="sysDot"/>
              </a:ln>
            </c:spPr>
            <c:extLst>
              <c:ext xmlns:c16="http://schemas.microsoft.com/office/drawing/2014/chart" uri="{C3380CC4-5D6E-409C-BE32-E72D297353CC}">
                <c16:uniqueId val="{00000014-BD34-4527-9057-3F00B884937A}"/>
              </c:ext>
            </c:extLst>
          </c:dPt>
          <c:cat>
            <c:strRef>
              <c:f>'P32-34'!$B$121:$K$121</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'P32-34'!$B$122:$K$122</c:f>
              <c:numCache>
                <c:formatCode>0.00</c:formatCode>
                <c:ptCount val="10"/>
                <c:pt idx="0">
                  <c:v>-1.6236808859397951</c:v>
                </c:pt>
                <c:pt idx="1">
                  <c:v>5.3777874578204123</c:v>
                </c:pt>
                <c:pt idx="2">
                  <c:v>5.1309253057773647</c:v>
                </c:pt>
                <c:pt idx="3">
                  <c:v>5.8439114541911339</c:v>
                </c:pt>
                <c:pt idx="4">
                  <c:v>3.9788345033717887</c:v>
                </c:pt>
                <c:pt idx="5" formatCode="0.0">
                  <c:v>3.628300277679001</c:v>
                </c:pt>
                <c:pt idx="6" formatCode="0.0">
                  <c:v>2.2888015943798705</c:v>
                </c:pt>
                <c:pt idx="7" formatCode="0.0">
                  <c:v>2.3433898495878962</c:v>
                </c:pt>
                <c:pt idx="8" formatCode="0.0">
                  <c:v>2.1586899179463788</c:v>
                </c:pt>
                <c:pt idx="9" formatCode="0.0">
                  <c:v>1.9617619211804813</c:v>
                </c:pt>
              </c:numCache>
            </c:numRef>
          </c:val>
          <c:smooth val="0"/>
          <c:extLst>
            <c:ext xmlns:c16="http://schemas.microsoft.com/office/drawing/2014/chart" uri="{C3380CC4-5D6E-409C-BE32-E72D297353CC}">
              <c16:uniqueId val="{00000015-BD34-4527-9057-3F00B884937A}"/>
            </c:ext>
          </c:extLst>
        </c:ser>
        <c:dLbls>
          <c:showLegendKey val="0"/>
          <c:showVal val="0"/>
          <c:showCatName val="0"/>
          <c:showSerName val="0"/>
          <c:showPercent val="0"/>
          <c:showBubbleSize val="0"/>
        </c:dLbls>
        <c:marker val="1"/>
        <c:smooth val="0"/>
        <c:axId val="238649344"/>
        <c:axId val="238647552"/>
      </c:lineChart>
      <c:catAx>
        <c:axId val="238644224"/>
        <c:scaling>
          <c:orientation val="minMax"/>
        </c:scaling>
        <c:delete val="0"/>
        <c:axPos val="b"/>
        <c:numFmt formatCode="General" sourceLinked="0"/>
        <c:majorTickMark val="out"/>
        <c:minorTickMark val="none"/>
        <c:tickLblPos val="nextTo"/>
        <c:txPr>
          <a:bodyPr/>
          <a:lstStyle/>
          <a:p>
            <a:pPr>
              <a:defRPr b="0"/>
            </a:pPr>
            <a:endParaRPr lang="en-US"/>
          </a:p>
        </c:txPr>
        <c:crossAx val="238646016"/>
        <c:crosses val="autoZero"/>
        <c:auto val="1"/>
        <c:lblAlgn val="ctr"/>
        <c:lblOffset val="100"/>
        <c:noMultiLvlLbl val="0"/>
      </c:catAx>
      <c:valAx>
        <c:axId val="238646016"/>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8644224"/>
        <c:crosses val="autoZero"/>
        <c:crossBetween val="between"/>
      </c:valAx>
      <c:valAx>
        <c:axId val="238647552"/>
        <c:scaling>
          <c:orientation val="minMax"/>
          <c:max val="16"/>
          <c:min val="-8"/>
        </c:scaling>
        <c:delete val="0"/>
        <c:axPos val="r"/>
        <c:numFmt formatCode="0" sourceLinked="0"/>
        <c:majorTickMark val="out"/>
        <c:minorTickMark val="none"/>
        <c:tickLblPos val="nextTo"/>
        <c:crossAx val="238649344"/>
        <c:crosses val="max"/>
        <c:crossBetween val="between"/>
        <c:majorUnit val="4"/>
      </c:valAx>
      <c:catAx>
        <c:axId val="238649344"/>
        <c:scaling>
          <c:orientation val="minMax"/>
        </c:scaling>
        <c:delete val="1"/>
        <c:axPos val="b"/>
        <c:numFmt formatCode="General" sourceLinked="1"/>
        <c:majorTickMark val="out"/>
        <c:minorTickMark val="none"/>
        <c:tickLblPos val="nextTo"/>
        <c:crossAx val="238647552"/>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50" b="1" i="0" baseline="0">
                <a:effectLst/>
              </a:rPr>
              <a:t>Commercial lines, combined (%)</a:t>
            </a:r>
            <a:endParaRPr lang="en-US" sz="1050">
              <a:effectLst/>
            </a:endParaRPr>
          </a:p>
        </c:rich>
      </c:tx>
      <c:layout>
        <c:manualLayout>
          <c:xMode val="edge"/>
          <c:yMode val="edge"/>
          <c:x val="6.2806536279739226E-3"/>
          <c:y val="6.4854999818443884E-3"/>
        </c:manualLayout>
      </c:layout>
      <c:overlay val="0"/>
    </c:title>
    <c:autoTitleDeleted val="0"/>
    <c:plotArea>
      <c:layout>
        <c:manualLayout>
          <c:layoutTarget val="inner"/>
          <c:xMode val="edge"/>
          <c:yMode val="edge"/>
          <c:x val="7.4252187226596669E-2"/>
          <c:y val="0.20792155179296709"/>
          <c:w val="0.88306141689825257"/>
          <c:h val="0.6089702400592768"/>
        </c:manualLayout>
      </c:layout>
      <c:barChart>
        <c:barDir val="col"/>
        <c:grouping val="clustered"/>
        <c:varyColors val="0"/>
        <c:ser>
          <c:idx val="1"/>
          <c:order val="1"/>
          <c:tx>
            <c:strRef>
              <c:f>'P32-34'!$A$140</c:f>
              <c:strCache>
                <c:ptCount val="1"/>
                <c:pt idx="0">
                  <c:v>Combined ratio</c:v>
                </c:pt>
              </c:strCache>
            </c:strRef>
          </c:tx>
          <c:spPr>
            <a:solidFill>
              <a:schemeClr val="accent3"/>
            </a:solidFill>
          </c:spPr>
          <c:invertIfNegative val="0"/>
          <c:dPt>
            <c:idx val="5"/>
            <c:invertIfNegative val="0"/>
            <c:bubble3D val="0"/>
            <c:spPr>
              <a:solidFill>
                <a:schemeClr val="accent3">
                  <a:lumMod val="40000"/>
                  <a:lumOff val="60000"/>
                </a:schemeClr>
              </a:solidFill>
            </c:spPr>
            <c:extLst>
              <c:ext xmlns:c16="http://schemas.microsoft.com/office/drawing/2014/chart" uri="{C3380CC4-5D6E-409C-BE32-E72D297353CC}">
                <c16:uniqueId val="{00000001-E3D7-41D7-91F1-9078DAAE4BED}"/>
              </c:ext>
            </c:extLst>
          </c:dPt>
          <c:dPt>
            <c:idx val="6"/>
            <c:invertIfNegative val="0"/>
            <c:bubble3D val="0"/>
            <c:spPr>
              <a:solidFill>
                <a:schemeClr val="accent3">
                  <a:lumMod val="40000"/>
                  <a:lumOff val="60000"/>
                </a:schemeClr>
              </a:solidFill>
            </c:spPr>
            <c:extLst>
              <c:ext xmlns:c16="http://schemas.microsoft.com/office/drawing/2014/chart" uri="{C3380CC4-5D6E-409C-BE32-E72D297353CC}">
                <c16:uniqueId val="{00000003-E3D7-41D7-91F1-9078DAAE4BED}"/>
              </c:ext>
            </c:extLst>
          </c:dPt>
          <c:dPt>
            <c:idx val="7"/>
            <c:invertIfNegative val="0"/>
            <c:bubble3D val="0"/>
            <c:spPr>
              <a:solidFill>
                <a:schemeClr val="accent3">
                  <a:lumMod val="40000"/>
                  <a:lumOff val="60000"/>
                </a:schemeClr>
              </a:solidFill>
            </c:spPr>
            <c:extLst>
              <c:ext xmlns:c16="http://schemas.microsoft.com/office/drawing/2014/chart" uri="{C3380CC4-5D6E-409C-BE32-E72D297353CC}">
                <c16:uniqueId val="{00000005-E3D7-41D7-91F1-9078DAAE4BED}"/>
              </c:ext>
            </c:extLst>
          </c:dPt>
          <c:dPt>
            <c:idx val="8"/>
            <c:invertIfNegative val="0"/>
            <c:bubble3D val="0"/>
            <c:spPr>
              <a:solidFill>
                <a:schemeClr val="accent3">
                  <a:lumMod val="40000"/>
                  <a:lumOff val="60000"/>
                </a:schemeClr>
              </a:solidFill>
            </c:spPr>
            <c:extLst>
              <c:ext xmlns:c16="http://schemas.microsoft.com/office/drawing/2014/chart" uri="{C3380CC4-5D6E-409C-BE32-E72D297353CC}">
                <c16:uniqueId val="{00000007-E3D7-41D7-91F1-9078DAAE4BED}"/>
              </c:ext>
            </c:extLst>
          </c:dPt>
          <c:dPt>
            <c:idx val="9"/>
            <c:invertIfNegative val="0"/>
            <c:bubble3D val="0"/>
            <c:spPr>
              <a:solidFill>
                <a:schemeClr val="accent3">
                  <a:lumMod val="40000"/>
                  <a:lumOff val="60000"/>
                </a:schemeClr>
              </a:solidFill>
            </c:spPr>
            <c:extLst>
              <c:ext xmlns:c16="http://schemas.microsoft.com/office/drawing/2014/chart" uri="{C3380CC4-5D6E-409C-BE32-E72D297353CC}">
                <c16:uniqueId val="{00000009-E3D7-41D7-91F1-9078DAAE4BED}"/>
              </c:ext>
            </c:extLst>
          </c:dPt>
          <c:cat>
            <c:strRef>
              <c:f>'P32-34'!$B$138:$K$138</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'P32-34'!$B$140:$K$140</c:f>
              <c:numCache>
                <c:formatCode>0.00</c:formatCode>
                <c:ptCount val="10"/>
                <c:pt idx="0">
                  <c:v>102.50920701498721</c:v>
                </c:pt>
                <c:pt idx="1">
                  <c:v>107.84455741771986</c:v>
                </c:pt>
                <c:pt idx="2">
                  <c:v>103.4826324752422</c:v>
                </c:pt>
                <c:pt idx="3">
                  <c:v>93.459097376397764</c:v>
                </c:pt>
                <c:pt idx="4">
                  <c:v>93.320104503840582</c:v>
                </c:pt>
                <c:pt idx="5" formatCode="0.0">
                  <c:v>95.353993877889621</c:v>
                </c:pt>
                <c:pt idx="6" formatCode="0.0">
                  <c:v>96.083696417399551</c:v>
                </c:pt>
                <c:pt idx="7" formatCode="0.0">
                  <c:v>96.891634202417279</c:v>
                </c:pt>
                <c:pt idx="8" formatCode="0.0">
                  <c:v>97.013999059251972</c:v>
                </c:pt>
                <c:pt idx="9" formatCode="0.0">
                  <c:v>97.343689717996881</c:v>
                </c:pt>
              </c:numCache>
            </c:numRef>
          </c:val>
          <c:extLst>
            <c:ext xmlns:c16="http://schemas.microsoft.com/office/drawing/2014/chart" uri="{C3380CC4-5D6E-409C-BE32-E72D297353CC}">
              <c16:uniqueId val="{0000000A-E3D7-41D7-91F1-9078DAAE4BED}"/>
            </c:ext>
          </c:extLst>
        </c:ser>
        <c:dLbls>
          <c:showLegendKey val="0"/>
          <c:showVal val="0"/>
          <c:showCatName val="0"/>
          <c:showSerName val="0"/>
          <c:showPercent val="0"/>
          <c:showBubbleSize val="0"/>
        </c:dLbls>
        <c:gapWidth val="25"/>
        <c:axId val="238679936"/>
        <c:axId val="238681472"/>
      </c:barChart>
      <c:lineChart>
        <c:grouping val="standard"/>
        <c:varyColors val="0"/>
        <c:ser>
          <c:idx val="0"/>
          <c:order val="0"/>
          <c:tx>
            <c:strRef>
              <c:f>'P32-34'!$A$139</c:f>
              <c:strCache>
                <c:ptCount val="1"/>
                <c:pt idx="0">
                  <c:v>Direct premiums written growth</c:v>
                </c:pt>
              </c:strCache>
            </c:strRef>
          </c:tx>
          <c:spPr>
            <a:ln w="25400"/>
          </c:spPr>
          <c:marker>
            <c:spPr>
              <a:ln>
                <a:noFill/>
              </a:ln>
            </c:spPr>
          </c:marker>
          <c:dPt>
            <c:idx val="5"/>
            <c:bubble3D val="0"/>
            <c:spPr>
              <a:ln w="25400">
                <a:prstDash val="sysDot"/>
              </a:ln>
            </c:spPr>
            <c:extLst>
              <c:ext xmlns:c16="http://schemas.microsoft.com/office/drawing/2014/chart" uri="{C3380CC4-5D6E-409C-BE32-E72D297353CC}">
                <c16:uniqueId val="{0000000C-E3D7-41D7-91F1-9078DAAE4BED}"/>
              </c:ext>
            </c:extLst>
          </c:dPt>
          <c:dPt>
            <c:idx val="6"/>
            <c:bubble3D val="0"/>
            <c:spPr>
              <a:ln w="25400">
                <a:prstDash val="sysDot"/>
              </a:ln>
            </c:spPr>
            <c:extLst>
              <c:ext xmlns:c16="http://schemas.microsoft.com/office/drawing/2014/chart" uri="{C3380CC4-5D6E-409C-BE32-E72D297353CC}">
                <c16:uniqueId val="{0000000E-E3D7-41D7-91F1-9078DAAE4BED}"/>
              </c:ext>
            </c:extLst>
          </c:dPt>
          <c:dPt>
            <c:idx val="7"/>
            <c:bubble3D val="0"/>
            <c:spPr>
              <a:ln w="25400">
                <a:prstDash val="sysDot"/>
              </a:ln>
            </c:spPr>
            <c:extLst>
              <c:ext xmlns:c16="http://schemas.microsoft.com/office/drawing/2014/chart" uri="{C3380CC4-5D6E-409C-BE32-E72D297353CC}">
                <c16:uniqueId val="{00000010-E3D7-41D7-91F1-9078DAAE4BED}"/>
              </c:ext>
            </c:extLst>
          </c:dPt>
          <c:dPt>
            <c:idx val="8"/>
            <c:bubble3D val="0"/>
            <c:spPr>
              <a:ln w="25400">
                <a:prstDash val="sysDot"/>
              </a:ln>
            </c:spPr>
            <c:extLst>
              <c:ext xmlns:c16="http://schemas.microsoft.com/office/drawing/2014/chart" uri="{C3380CC4-5D6E-409C-BE32-E72D297353CC}">
                <c16:uniqueId val="{00000012-E3D7-41D7-91F1-9078DAAE4BED}"/>
              </c:ext>
            </c:extLst>
          </c:dPt>
          <c:dPt>
            <c:idx val="9"/>
            <c:bubble3D val="0"/>
            <c:spPr>
              <a:ln w="25400">
                <a:prstDash val="sysDot"/>
              </a:ln>
            </c:spPr>
            <c:extLst>
              <c:ext xmlns:c16="http://schemas.microsoft.com/office/drawing/2014/chart" uri="{C3380CC4-5D6E-409C-BE32-E72D297353CC}">
                <c16:uniqueId val="{00000014-E3D7-41D7-91F1-9078DAAE4BED}"/>
              </c:ext>
            </c:extLst>
          </c:dPt>
          <c:cat>
            <c:strRef>
              <c:f>'P32-34'!$B$138:$K$138</c:f>
              <c:strCache>
                <c:ptCount val="10"/>
                <c:pt idx="0">
                  <c:v>2010A</c:v>
                </c:pt>
                <c:pt idx="1">
                  <c:v>2011A</c:v>
                </c:pt>
                <c:pt idx="2">
                  <c:v>2012A</c:v>
                </c:pt>
                <c:pt idx="3">
                  <c:v>2013A</c:v>
                </c:pt>
                <c:pt idx="4">
                  <c:v>2014A</c:v>
                </c:pt>
                <c:pt idx="5">
                  <c:v>2015P</c:v>
                </c:pt>
                <c:pt idx="6">
                  <c:v>2016P</c:v>
                </c:pt>
                <c:pt idx="7">
                  <c:v>2017P</c:v>
                </c:pt>
                <c:pt idx="8">
                  <c:v>2018P</c:v>
                </c:pt>
                <c:pt idx="9">
                  <c:v>2019P</c:v>
                </c:pt>
              </c:strCache>
            </c:strRef>
          </c:cat>
          <c:val>
            <c:numRef>
              <c:f>'P32-34'!$B$139:$K$139</c:f>
              <c:numCache>
                <c:formatCode>0.00</c:formatCode>
                <c:ptCount val="10"/>
                <c:pt idx="0">
                  <c:v>-2.0181765695412772</c:v>
                </c:pt>
                <c:pt idx="1">
                  <c:v>4.920628579092206</c:v>
                </c:pt>
                <c:pt idx="2">
                  <c:v>4.7712620945052739</c:v>
                </c:pt>
                <c:pt idx="3">
                  <c:v>5.786317180712401</c:v>
                </c:pt>
                <c:pt idx="4">
                  <c:v>3.8404431610807173</c:v>
                </c:pt>
                <c:pt idx="5" formatCode="0.0">
                  <c:v>3.661119500349983</c:v>
                </c:pt>
                <c:pt idx="6" formatCode="0.0">
                  <c:v>2.3815006866331361</c:v>
                </c:pt>
                <c:pt idx="7" formatCode="0.0">
                  <c:v>2.4686289170614062</c:v>
                </c:pt>
                <c:pt idx="8" formatCode="0.0">
                  <c:v>2.2429832605880504</c:v>
                </c:pt>
                <c:pt idx="9" formatCode="0.0">
                  <c:v>2.0920804490151355</c:v>
                </c:pt>
              </c:numCache>
            </c:numRef>
          </c:val>
          <c:smooth val="0"/>
          <c:extLst>
            <c:ext xmlns:c16="http://schemas.microsoft.com/office/drawing/2014/chart" uri="{C3380CC4-5D6E-409C-BE32-E72D297353CC}">
              <c16:uniqueId val="{00000015-E3D7-41D7-91F1-9078DAAE4BED}"/>
            </c:ext>
          </c:extLst>
        </c:ser>
        <c:dLbls>
          <c:showLegendKey val="0"/>
          <c:showVal val="0"/>
          <c:showCatName val="0"/>
          <c:showSerName val="0"/>
          <c:showPercent val="0"/>
          <c:showBubbleSize val="0"/>
        </c:dLbls>
        <c:marker val="1"/>
        <c:smooth val="0"/>
        <c:axId val="238705280"/>
        <c:axId val="238703744"/>
      </c:lineChart>
      <c:catAx>
        <c:axId val="238679936"/>
        <c:scaling>
          <c:orientation val="minMax"/>
        </c:scaling>
        <c:delete val="0"/>
        <c:axPos val="b"/>
        <c:numFmt formatCode="General" sourceLinked="0"/>
        <c:majorTickMark val="out"/>
        <c:minorTickMark val="none"/>
        <c:tickLblPos val="nextTo"/>
        <c:txPr>
          <a:bodyPr/>
          <a:lstStyle/>
          <a:p>
            <a:pPr>
              <a:defRPr b="0"/>
            </a:pPr>
            <a:endParaRPr lang="en-US"/>
          </a:p>
        </c:txPr>
        <c:crossAx val="238681472"/>
        <c:crosses val="autoZero"/>
        <c:auto val="1"/>
        <c:lblAlgn val="ctr"/>
        <c:lblOffset val="100"/>
        <c:noMultiLvlLbl val="0"/>
      </c:catAx>
      <c:valAx>
        <c:axId val="238681472"/>
        <c:scaling>
          <c:orientation val="minMax"/>
          <c:max val="130"/>
          <c:min val="70"/>
        </c:scaling>
        <c:delete val="0"/>
        <c:axPos val="l"/>
        <c:majorGridlines>
          <c:spPr>
            <a:ln>
              <a:solidFill>
                <a:schemeClr val="bg1">
                  <a:lumMod val="85000"/>
                </a:schemeClr>
              </a:solidFill>
            </a:ln>
          </c:spPr>
        </c:majorGridlines>
        <c:numFmt formatCode="0" sourceLinked="0"/>
        <c:majorTickMark val="out"/>
        <c:minorTickMark val="none"/>
        <c:tickLblPos val="nextTo"/>
        <c:crossAx val="238679936"/>
        <c:crosses val="autoZero"/>
        <c:crossBetween val="between"/>
      </c:valAx>
      <c:valAx>
        <c:axId val="238703744"/>
        <c:scaling>
          <c:orientation val="minMax"/>
          <c:max val="16"/>
          <c:min val="-8"/>
        </c:scaling>
        <c:delete val="0"/>
        <c:axPos val="r"/>
        <c:numFmt formatCode="0" sourceLinked="0"/>
        <c:majorTickMark val="out"/>
        <c:minorTickMark val="none"/>
        <c:tickLblPos val="nextTo"/>
        <c:crossAx val="238705280"/>
        <c:crosses val="max"/>
        <c:crossBetween val="between"/>
        <c:majorUnit val="4"/>
      </c:valAx>
      <c:catAx>
        <c:axId val="238705280"/>
        <c:scaling>
          <c:orientation val="minMax"/>
        </c:scaling>
        <c:delete val="1"/>
        <c:axPos val="b"/>
        <c:numFmt formatCode="General" sourceLinked="1"/>
        <c:majorTickMark val="out"/>
        <c:minorTickMark val="none"/>
        <c:tickLblPos val="nextTo"/>
        <c:crossAx val="238703744"/>
        <c:crosses val="autoZero"/>
        <c:auto val="1"/>
        <c:lblAlgn val="ctr"/>
        <c:lblOffset val="100"/>
        <c:noMultiLvlLbl val="0"/>
      </c:catAx>
      <c:spPr>
        <a:noFill/>
      </c:spPr>
    </c:plotArea>
    <c:legend>
      <c:legendPos val="r"/>
      <c:layout>
        <c:manualLayout>
          <c:xMode val="edge"/>
          <c:yMode val="edge"/>
          <c:x val="2.1608154636078368E-2"/>
          <c:y val="0.12282086621735477"/>
          <c:w val="0.51772530499584901"/>
          <c:h val="8.3572119086072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Personal</a:t>
            </a:r>
            <a:r>
              <a:rPr lang="en-US" baseline="0"/>
              <a:t> lines combined ratio (%)</a:t>
            </a:r>
            <a:endParaRPr lang="en-US"/>
          </a:p>
        </c:rich>
      </c:tx>
      <c:layout>
        <c:manualLayout>
          <c:xMode val="edge"/>
          <c:yMode val="edge"/>
          <c:x val="1.0823392584908907E-2"/>
          <c:y val="1.3888888888888888E-2"/>
        </c:manualLayout>
      </c:layout>
      <c:overlay val="0"/>
    </c:title>
    <c:autoTitleDeleted val="0"/>
    <c:plotArea>
      <c:layout>
        <c:manualLayout>
          <c:layoutTarget val="inner"/>
          <c:xMode val="edge"/>
          <c:yMode val="edge"/>
          <c:x val="5.7796061420466158E-2"/>
          <c:y val="0.18055555555555555"/>
          <c:w val="0.9274821111404552"/>
          <c:h val="0.79734186525219441"/>
        </c:manualLayout>
      </c:layout>
      <c:barChart>
        <c:barDir val="col"/>
        <c:grouping val="stacked"/>
        <c:varyColors val="0"/>
        <c:ser>
          <c:idx val="0"/>
          <c:order val="0"/>
          <c:tx>
            <c:strRef>
              <c:f>'P8'!$A$3</c:f>
              <c:strCache>
                <c:ptCount val="1"/>
                <c:pt idx="0">
                  <c:v>Loss ratio</c:v>
                </c:pt>
              </c:strCache>
            </c:strRef>
          </c:tx>
          <c:spPr>
            <a:solidFill>
              <a:schemeClr val="accent1"/>
            </a:solidFill>
          </c:spPr>
          <c:invertIfNegative val="0"/>
          <c:cat>
            <c:strRef>
              <c:f>'P8'!$B$2:$K$2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'P8'!$B$3:$K$3</c:f>
              <c:numCache>
                <c:formatCode>#,##0.00_);[Red]\(#,##0.00\)</c:formatCode>
                <c:ptCount val="10"/>
                <c:pt idx="0">
                  <c:v>59.359109321391976</c:v>
                </c:pt>
                <c:pt idx="1">
                  <c:v>55.758304241229396</c:v>
                </c:pt>
                <c:pt idx="2">
                  <c:v>59.454608697271041</c:v>
                </c:pt>
                <c:pt idx="3">
                  <c:v>66.076863770154389</c:v>
                </c:pt>
                <c:pt idx="4">
                  <c:v>63.798374398277225</c:v>
                </c:pt>
                <c:pt idx="5">
                  <c:v>64.251553153918152</c:v>
                </c:pt>
                <c:pt idx="6">
                  <c:v>69.272774827807453</c:v>
                </c:pt>
                <c:pt idx="7">
                  <c:v>63.780855283462188</c:v>
                </c:pt>
                <c:pt idx="8">
                  <c:v>59.722211320386442</c:v>
                </c:pt>
                <c:pt idx="9">
                  <c:v>61.577402425081843</c:v>
                </c:pt>
              </c:numCache>
            </c:numRef>
          </c:val>
          <c:extLst>
            <c:ext xmlns:c16="http://schemas.microsoft.com/office/drawing/2014/chart" uri="{C3380CC4-5D6E-409C-BE32-E72D297353CC}">
              <c16:uniqueId val="{00000000-5750-4A1C-BCBB-BC42F869BB3D}"/>
            </c:ext>
          </c:extLst>
        </c:ser>
        <c:ser>
          <c:idx val="1"/>
          <c:order val="1"/>
          <c:tx>
            <c:strRef>
              <c:f>'P8'!$A$4</c:f>
              <c:strCache>
                <c:ptCount val="1"/>
                <c:pt idx="0">
                  <c:v>LAE ratio</c:v>
                </c:pt>
              </c:strCache>
            </c:strRef>
          </c:tx>
          <c:spPr>
            <a:solidFill>
              <a:schemeClr val="accent2"/>
            </a:solidFill>
          </c:spPr>
          <c:invertIfNegative val="0"/>
          <c:cat>
            <c:strRef>
              <c:f>'P8'!$B$2:$K$2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'P8'!$B$4:$K$4</c:f>
              <c:numCache>
                <c:formatCode>#,##0.00_);[Red]\(#,##0.00\)</c:formatCode>
                <c:ptCount val="10"/>
                <c:pt idx="0">
                  <c:v>11.820646952929199</c:v>
                </c:pt>
                <c:pt idx="1">
                  <c:v>11.347586015937193</c:v>
                </c:pt>
                <c:pt idx="2">
                  <c:v>11.342983117539539</c:v>
                </c:pt>
                <c:pt idx="3">
                  <c:v>11.723081078463773</c:v>
                </c:pt>
                <c:pt idx="4">
                  <c:v>11.715278562748045</c:v>
                </c:pt>
                <c:pt idx="5">
                  <c:v>11.493511521658844</c:v>
                </c:pt>
                <c:pt idx="6">
                  <c:v>11.778126562933009</c:v>
                </c:pt>
                <c:pt idx="7">
                  <c:v>11.926300803690753</c:v>
                </c:pt>
                <c:pt idx="8">
                  <c:v>11.544107200385099</c:v>
                </c:pt>
                <c:pt idx="9">
                  <c:v>11.359103766621418</c:v>
                </c:pt>
              </c:numCache>
            </c:numRef>
          </c:val>
          <c:extLst>
            <c:ext xmlns:c16="http://schemas.microsoft.com/office/drawing/2014/chart" uri="{C3380CC4-5D6E-409C-BE32-E72D297353CC}">
              <c16:uniqueId val="{00000001-5750-4A1C-BCBB-BC42F869BB3D}"/>
            </c:ext>
          </c:extLst>
        </c:ser>
        <c:ser>
          <c:idx val="2"/>
          <c:order val="2"/>
          <c:tx>
            <c:strRef>
              <c:f>'P8'!$A$5</c:f>
              <c:strCache>
                <c:ptCount val="1"/>
                <c:pt idx="0">
                  <c:v>Expense ratio</c:v>
                </c:pt>
              </c:strCache>
            </c:strRef>
          </c:tx>
          <c:spPr>
            <a:solidFill>
              <a:schemeClr val="accent3"/>
            </a:solidFill>
          </c:spPr>
          <c:invertIfNegative val="0"/>
          <c:cat>
            <c:strRef>
              <c:f>'P8'!$B$2:$K$2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'P8'!$B$5:$K$5</c:f>
              <c:numCache>
                <c:formatCode>#,##0.00_);[Red]\(#,##0.00\)</c:formatCode>
                <c:ptCount val="10"/>
                <c:pt idx="0">
                  <c:v>24.756542488188373</c:v>
                </c:pt>
                <c:pt idx="1">
                  <c:v>25.948009119737364</c:v>
                </c:pt>
                <c:pt idx="2">
                  <c:v>26.316561193944437</c:v>
                </c:pt>
                <c:pt idx="3">
                  <c:v>26.515492753177757</c:v>
                </c:pt>
                <c:pt idx="4">
                  <c:v>26.584364277642496</c:v>
                </c:pt>
                <c:pt idx="5">
                  <c:v>26.420804756374451</c:v>
                </c:pt>
                <c:pt idx="6">
                  <c:v>26.344477214152622</c:v>
                </c:pt>
                <c:pt idx="7">
                  <c:v>26.430643234491157</c:v>
                </c:pt>
                <c:pt idx="8">
                  <c:v>26.500865648952921</c:v>
                </c:pt>
                <c:pt idx="9">
                  <c:v>26.062175881047157</c:v>
                </c:pt>
              </c:numCache>
            </c:numRef>
          </c:val>
          <c:extLst>
            <c:ext xmlns:c16="http://schemas.microsoft.com/office/drawing/2014/chart" uri="{C3380CC4-5D6E-409C-BE32-E72D297353CC}">
              <c16:uniqueId val="{00000002-5750-4A1C-BCBB-BC42F869BB3D}"/>
            </c:ext>
          </c:extLst>
        </c:ser>
        <c:ser>
          <c:idx val="3"/>
          <c:order val="3"/>
          <c:tx>
            <c:strRef>
              <c:f>'P8'!$A$6</c:f>
              <c:strCache>
                <c:ptCount val="1"/>
                <c:pt idx="0">
                  <c:v>Dividend ratio</c:v>
                </c:pt>
              </c:strCache>
            </c:strRef>
          </c:tx>
          <c:spPr>
            <a:solidFill>
              <a:schemeClr val="tx1"/>
            </a:solidFill>
          </c:spPr>
          <c:invertIfNegative val="0"/>
          <c:cat>
            <c:strRef>
              <c:f>'P8'!$B$2:$K$2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'P8'!$B$6:$K$6</c:f>
              <c:numCache>
                <c:formatCode>#,##0.00_);[Red]\(#,##0.00\)</c:formatCode>
                <c:ptCount val="10"/>
                <c:pt idx="0">
                  <c:v>0.44612984748916851</c:v>
                </c:pt>
                <c:pt idx="1">
                  <c:v>1.0513392788192986</c:v>
                </c:pt>
                <c:pt idx="2">
                  <c:v>0.5176699135895505</c:v>
                </c:pt>
                <c:pt idx="3">
                  <c:v>0.35950137228455165</c:v>
                </c:pt>
                <c:pt idx="4">
                  <c:v>0.48876544485547468</c:v>
                </c:pt>
                <c:pt idx="5">
                  <c:v>0.53580074347072182</c:v>
                </c:pt>
                <c:pt idx="6">
                  <c:v>0.37772376251777739</c:v>
                </c:pt>
                <c:pt idx="7">
                  <c:v>0.47976433590193812</c:v>
                </c:pt>
                <c:pt idx="8">
                  <c:v>0.53531232689824459</c:v>
                </c:pt>
                <c:pt idx="9">
                  <c:v>0.52266268690300399</c:v>
                </c:pt>
              </c:numCache>
            </c:numRef>
          </c:val>
          <c:extLst>
            <c:ext xmlns:c16="http://schemas.microsoft.com/office/drawing/2014/chart" uri="{C3380CC4-5D6E-409C-BE32-E72D297353CC}">
              <c16:uniqueId val="{00000003-5750-4A1C-BCBB-BC42F869BB3D}"/>
            </c:ext>
          </c:extLst>
        </c:ser>
        <c:dLbls>
          <c:showLegendKey val="0"/>
          <c:showVal val="0"/>
          <c:showCatName val="0"/>
          <c:showSerName val="0"/>
          <c:showPercent val="0"/>
          <c:showBubbleSize val="0"/>
        </c:dLbls>
        <c:gapWidth val="25"/>
        <c:overlap val="100"/>
        <c:axId val="195479424"/>
        <c:axId val="195480960"/>
      </c:barChart>
      <c:catAx>
        <c:axId val="195479424"/>
        <c:scaling>
          <c:orientation val="minMax"/>
        </c:scaling>
        <c:delete val="1"/>
        <c:axPos val="b"/>
        <c:numFmt formatCode="General" sourceLinked="0"/>
        <c:majorTickMark val="cross"/>
        <c:minorTickMark val="none"/>
        <c:tickLblPos val="low"/>
        <c:crossAx val="195480960"/>
        <c:crossesAt val="100"/>
        <c:auto val="1"/>
        <c:lblAlgn val="ctr"/>
        <c:lblOffset val="100"/>
        <c:noMultiLvlLbl val="0"/>
      </c:catAx>
      <c:valAx>
        <c:axId val="195480960"/>
        <c:scaling>
          <c:orientation val="minMax"/>
        </c:scaling>
        <c:delete val="0"/>
        <c:axPos val="l"/>
        <c:majorGridlines>
          <c:spPr>
            <a:ln>
              <a:solidFill>
                <a:schemeClr val="bg1">
                  <a:lumMod val="85000"/>
                </a:schemeClr>
              </a:solidFill>
            </a:ln>
          </c:spPr>
        </c:majorGridlines>
        <c:numFmt formatCode="#,##0_);[Red]\(#,##0\)" sourceLinked="0"/>
        <c:majorTickMark val="out"/>
        <c:minorTickMark val="none"/>
        <c:tickLblPos val="nextTo"/>
        <c:crossAx val="195479424"/>
        <c:crosses val="autoZero"/>
        <c:crossBetween val="between"/>
      </c:valAx>
      <c:spPr>
        <a:noFill/>
      </c:spPr>
    </c:plotArea>
    <c:legend>
      <c:legendPos val="r"/>
      <c:layout>
        <c:manualLayout>
          <c:xMode val="edge"/>
          <c:yMode val="edge"/>
          <c:x val="3.5555555555555557E-3"/>
          <c:y val="0.11621713852966979"/>
          <c:w val="0.60533333333333328"/>
          <c:h val="3.880723242927967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Pretax income, excluding investments ($B)</a:t>
            </a:r>
          </a:p>
        </c:rich>
      </c:tx>
      <c:layout>
        <c:manualLayout>
          <c:xMode val="edge"/>
          <c:yMode val="edge"/>
          <c:x val="3.0763342082239594E-3"/>
          <c:y val="0"/>
        </c:manualLayout>
      </c:layout>
      <c:overlay val="0"/>
    </c:title>
    <c:autoTitleDeleted val="0"/>
    <c:plotArea>
      <c:layout>
        <c:manualLayout>
          <c:layoutTarget val="inner"/>
          <c:xMode val="edge"/>
          <c:yMode val="edge"/>
          <c:x val="5.5405054205582456E-2"/>
          <c:y val="0.23924303866606211"/>
          <c:w val="0.91601411202282568"/>
          <c:h val="0.59034726802423843"/>
        </c:manualLayout>
      </c:layout>
      <c:lineChart>
        <c:grouping val="standard"/>
        <c:varyColors val="0"/>
        <c:ser>
          <c:idx val="0"/>
          <c:order val="0"/>
          <c:tx>
            <c:strRef>
              <c:f>'P8'!$A$9</c:f>
              <c:strCache>
                <c:ptCount val="1"/>
                <c:pt idx="0">
                  <c:v>Pretax income, excluding investments</c:v>
                </c:pt>
              </c:strCache>
            </c:strRef>
          </c:tx>
          <c:spPr>
            <a:ln w="25400">
              <a:solidFill>
                <a:schemeClr val="bg1">
                  <a:lumMod val="65000"/>
                </a:schemeClr>
              </a:solidFill>
            </a:ln>
          </c:spPr>
          <c:marker>
            <c:spPr>
              <a:solidFill>
                <a:schemeClr val="bg1">
                  <a:lumMod val="50000"/>
                </a:schemeClr>
              </a:solidFill>
              <a:ln>
                <a:noFill/>
              </a:ln>
            </c:spPr>
          </c:marker>
          <c:cat>
            <c:strRef>
              <c:f>'P8'!$B$8:$K$8</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'P8'!$B$9:$K$9</c:f>
              <c:numCache>
                <c:formatCode>#,##0.00</c:formatCode>
                <c:ptCount val="10"/>
                <c:pt idx="0">
                  <c:v>8.4044280000000011</c:v>
                </c:pt>
                <c:pt idx="1">
                  <c:v>13.342791999999999</c:v>
                </c:pt>
                <c:pt idx="2">
                  <c:v>6.7650520000000007</c:v>
                </c:pt>
                <c:pt idx="3">
                  <c:v>-8.8838439999999981</c:v>
                </c:pt>
                <c:pt idx="4">
                  <c:v>-4.6461079999999999</c:v>
                </c:pt>
                <c:pt idx="5">
                  <c:v>-5.452151999999999</c:v>
                </c:pt>
                <c:pt idx="6">
                  <c:v>-16.928074000000002</c:v>
                </c:pt>
                <c:pt idx="7">
                  <c:v>-5.7413590000000001</c:v>
                </c:pt>
                <c:pt idx="8">
                  <c:v>4.2191800000000015</c:v>
                </c:pt>
                <c:pt idx="9">
                  <c:v>1.0013690000000004</c:v>
                </c:pt>
              </c:numCache>
            </c:numRef>
          </c:val>
          <c:smooth val="0"/>
          <c:extLst>
            <c:ext xmlns:c16="http://schemas.microsoft.com/office/drawing/2014/chart" uri="{C3380CC4-5D6E-409C-BE32-E72D297353CC}">
              <c16:uniqueId val="{00000000-FCA2-41C2-B8A3-470C269489AB}"/>
            </c:ext>
          </c:extLst>
        </c:ser>
        <c:dLbls>
          <c:showLegendKey val="0"/>
          <c:showVal val="0"/>
          <c:showCatName val="0"/>
          <c:showSerName val="0"/>
          <c:showPercent val="0"/>
          <c:showBubbleSize val="0"/>
        </c:dLbls>
        <c:marker val="1"/>
        <c:smooth val="0"/>
        <c:axId val="195492864"/>
        <c:axId val="195576960"/>
      </c:lineChart>
      <c:catAx>
        <c:axId val="195492864"/>
        <c:scaling>
          <c:orientation val="minMax"/>
        </c:scaling>
        <c:delete val="0"/>
        <c:axPos val="b"/>
        <c:numFmt formatCode="General" sourceLinked="0"/>
        <c:majorTickMark val="cross"/>
        <c:minorTickMark val="none"/>
        <c:tickLblPos val="low"/>
        <c:txPr>
          <a:bodyPr/>
          <a:lstStyle/>
          <a:p>
            <a:pPr>
              <a:defRPr b="0"/>
            </a:pPr>
            <a:endParaRPr lang="en-US"/>
          </a:p>
        </c:txPr>
        <c:crossAx val="195576960"/>
        <c:crosses val="autoZero"/>
        <c:auto val="1"/>
        <c:lblAlgn val="ctr"/>
        <c:lblOffset val="100"/>
        <c:noMultiLvlLbl val="0"/>
      </c:catAx>
      <c:valAx>
        <c:axId val="195576960"/>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crossAx val="195492864"/>
        <c:crosses val="autoZero"/>
        <c:crossBetween val="between"/>
      </c:valAx>
      <c:spPr>
        <a:noFill/>
      </c:spPr>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432852143482059E-2"/>
          <c:y val="0.12175051035287256"/>
          <c:w val="0.87486582571827354"/>
          <c:h val="0.70020974169753114"/>
        </c:manualLayout>
      </c:layout>
      <c:barChart>
        <c:barDir val="col"/>
        <c:grouping val="stacked"/>
        <c:varyColors val="0"/>
        <c:ser>
          <c:idx val="0"/>
          <c:order val="0"/>
          <c:tx>
            <c:strRef>
              <c:f>'P9'!$A$9</c:f>
              <c:strCache>
                <c:ptCount val="1"/>
                <c:pt idx="0">
                  <c:v>Combined ratio (%)</c:v>
                </c:pt>
              </c:strCache>
            </c:strRef>
          </c:tx>
          <c:spPr>
            <a:solidFill>
              <a:schemeClr val="accent3"/>
            </a:solidFill>
          </c:spPr>
          <c:invertIfNegative val="0"/>
          <c:cat>
            <c:strRef>
              <c:f>'P9'!$B$2:$K$2</c:f>
              <c:strCache>
                <c:ptCount val="10"/>
                <c:pt idx="0">
                  <c:v>2005Y</c:v>
                </c:pt>
                <c:pt idx="1">
                  <c:v>2006Y</c:v>
                </c:pt>
                <c:pt idx="2">
                  <c:v>2007Y</c:v>
                </c:pt>
                <c:pt idx="3">
                  <c:v>2008Y</c:v>
                </c:pt>
                <c:pt idx="4">
                  <c:v>2009Y</c:v>
                </c:pt>
                <c:pt idx="5">
                  <c:v>2010Y</c:v>
                </c:pt>
                <c:pt idx="6">
                  <c:v>2011Y</c:v>
                </c:pt>
                <c:pt idx="7">
                  <c:v>2012Y</c:v>
                </c:pt>
                <c:pt idx="8">
                  <c:v>2013Y</c:v>
                </c:pt>
                <c:pt idx="9">
                  <c:v>2014Y</c:v>
                </c:pt>
              </c:strCache>
            </c:strRef>
          </c:cat>
          <c:val>
            <c:numRef>
              <c:f>'P9'!$B$9:$K$9</c:f>
              <c:numCache>
                <c:formatCode>#,##0.00_);[Red]\(#,##0.00\)</c:formatCode>
                <c:ptCount val="10"/>
                <c:pt idx="0">
                  <c:v>100.46772990376553</c:v>
                </c:pt>
                <c:pt idx="1">
                  <c:v>89.042195743660585</c:v>
                </c:pt>
                <c:pt idx="2">
                  <c:v>95.693247326762688</c:v>
                </c:pt>
                <c:pt idx="3">
                  <c:v>116.58565994016335</c:v>
                </c:pt>
                <c:pt idx="4">
                  <c:v>105.87726757443504</c:v>
                </c:pt>
                <c:pt idx="5">
                  <c:v>107.02848352698601</c:v>
                </c:pt>
                <c:pt idx="6">
                  <c:v>122.27340326991563</c:v>
                </c:pt>
                <c:pt idx="7">
                  <c:v>104.13932214689363</c:v>
                </c:pt>
                <c:pt idx="8">
                  <c:v>90.228597066132181</c:v>
                </c:pt>
                <c:pt idx="9">
                  <c:v>92.559367492699167</c:v>
                </c:pt>
              </c:numCache>
            </c:numRef>
          </c:val>
          <c:extLst>
            <c:ext xmlns:c16="http://schemas.microsoft.com/office/drawing/2014/chart" uri="{C3380CC4-5D6E-409C-BE32-E72D297353CC}">
              <c16:uniqueId val="{00000000-6395-4FCD-956C-B163CD993B99}"/>
            </c:ext>
          </c:extLst>
        </c:ser>
        <c:dLbls>
          <c:showLegendKey val="0"/>
          <c:showVal val="0"/>
          <c:showCatName val="0"/>
          <c:showSerName val="0"/>
          <c:showPercent val="0"/>
          <c:showBubbleSize val="0"/>
        </c:dLbls>
        <c:gapWidth val="25"/>
        <c:overlap val="100"/>
        <c:axId val="195597056"/>
        <c:axId val="195598592"/>
      </c:barChart>
      <c:catAx>
        <c:axId val="195597056"/>
        <c:scaling>
          <c:orientation val="minMax"/>
        </c:scaling>
        <c:delete val="0"/>
        <c:axPos val="b"/>
        <c:numFmt formatCode="General" sourceLinked="0"/>
        <c:majorTickMark val="cross"/>
        <c:minorTickMark val="none"/>
        <c:tickLblPos val="low"/>
        <c:txPr>
          <a:bodyPr rot="-2520000"/>
          <a:lstStyle/>
          <a:p>
            <a:pPr>
              <a:defRPr b="0"/>
            </a:pPr>
            <a:endParaRPr lang="en-US"/>
          </a:p>
        </c:txPr>
        <c:crossAx val="195598592"/>
        <c:crossesAt val="100"/>
        <c:auto val="1"/>
        <c:lblAlgn val="ctr"/>
        <c:lblOffset val="100"/>
        <c:noMultiLvlLbl val="0"/>
      </c:catAx>
      <c:valAx>
        <c:axId val="195598592"/>
        <c:scaling>
          <c:orientation val="minMax"/>
          <c:min val="80"/>
        </c:scaling>
        <c:delete val="0"/>
        <c:axPos val="l"/>
        <c:majorGridlines>
          <c:spPr>
            <a:ln>
              <a:solidFill>
                <a:schemeClr val="bg1">
                  <a:lumMod val="85000"/>
                </a:schemeClr>
              </a:solidFill>
            </a:ln>
          </c:spPr>
        </c:majorGridlines>
        <c:numFmt formatCode="#,##0_);[Red]\(#,##0\)" sourceLinked="0"/>
        <c:majorTickMark val="out"/>
        <c:minorTickMark val="none"/>
        <c:tickLblPos val="low"/>
        <c:crossAx val="195597056"/>
        <c:crosses val="autoZero"/>
        <c:crossBetween val="between"/>
      </c:valAx>
      <c:spPr>
        <a:noFill/>
      </c:spPr>
    </c:plotArea>
    <c:legend>
      <c:legendPos val="t"/>
      <c:layout>
        <c:manualLayout>
          <c:xMode val="edge"/>
          <c:yMode val="edge"/>
          <c:x val="1.0827084114485696E-2"/>
          <c:y val="4.6296296296296294E-2"/>
          <c:w val="0.36066543920815874"/>
          <c:h val="6.8729585885097699E-2"/>
        </c:manualLayout>
      </c:layout>
      <c:overlay val="0"/>
      <c:txPr>
        <a:bodyPr/>
        <a:lstStyle/>
        <a:p>
          <a:pPr>
            <a:defRPr b="0"/>
          </a:pPr>
          <a:endParaRPr lang="en-US"/>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60.xml"/><Relationship Id="rId3" Type="http://schemas.openxmlformats.org/officeDocument/2006/relationships/chart" Target="../charts/chart55.xml"/><Relationship Id="rId7" Type="http://schemas.openxmlformats.org/officeDocument/2006/relationships/chart" Target="../charts/chart59.xml"/><Relationship Id="rId2" Type="http://schemas.openxmlformats.org/officeDocument/2006/relationships/chart" Target="../charts/chart54.xml"/><Relationship Id="rId1" Type="http://schemas.openxmlformats.org/officeDocument/2006/relationships/chart" Target="../charts/chart53.xml"/><Relationship Id="rId6" Type="http://schemas.openxmlformats.org/officeDocument/2006/relationships/chart" Target="../charts/chart58.xml"/><Relationship Id="rId5" Type="http://schemas.openxmlformats.org/officeDocument/2006/relationships/chart" Target="../charts/chart57.xml"/><Relationship Id="rId4" Type="http://schemas.openxmlformats.org/officeDocument/2006/relationships/chart" Target="../charts/chart56.xml"/><Relationship Id="rId9" Type="http://schemas.openxmlformats.org/officeDocument/2006/relationships/chart" Target="../charts/chart6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666750</xdr:colOff>
      <xdr:row>30</xdr:row>
      <xdr:rowOff>114300</xdr:rowOff>
    </xdr:from>
    <xdr:to>
      <xdr:col>8</xdr:col>
      <xdr:colOff>438150</xdr:colOff>
      <xdr:row>68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47624</xdr:colOff>
      <xdr:row>0</xdr:row>
      <xdr:rowOff>0</xdr:rowOff>
    </xdr:from>
    <xdr:to>
      <xdr:col>19</xdr:col>
      <xdr:colOff>209549</xdr:colOff>
      <xdr:row>14</xdr:row>
      <xdr:rowOff>138113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15</xdr:row>
      <xdr:rowOff>9525</xdr:rowOff>
    </xdr:from>
    <xdr:to>
      <xdr:col>19</xdr:col>
      <xdr:colOff>257175</xdr:colOff>
      <xdr:row>34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57150</xdr:colOff>
      <xdr:row>11</xdr:row>
      <xdr:rowOff>19050</xdr:rowOff>
    </xdr:from>
    <xdr:to>
      <xdr:col>12</xdr:col>
      <xdr:colOff>257174</xdr:colOff>
      <xdr:row>27</xdr:row>
      <xdr:rowOff>128588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29</xdr:row>
      <xdr:rowOff>0</xdr:rowOff>
    </xdr:from>
    <xdr:to>
      <xdr:col>12</xdr:col>
      <xdr:colOff>390524</xdr:colOff>
      <xdr:row>41</xdr:row>
      <xdr:rowOff>66677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47625</xdr:colOff>
      <xdr:row>11</xdr:row>
      <xdr:rowOff>19050</xdr:rowOff>
    </xdr:from>
    <xdr:to>
      <xdr:col>12</xdr:col>
      <xdr:colOff>247649</xdr:colOff>
      <xdr:row>27</xdr:row>
      <xdr:rowOff>128588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29</xdr:row>
      <xdr:rowOff>28575</xdr:rowOff>
    </xdr:from>
    <xdr:to>
      <xdr:col>12</xdr:col>
      <xdr:colOff>361949</xdr:colOff>
      <xdr:row>41</xdr:row>
      <xdr:rowOff>114302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200025</xdr:colOff>
      <xdr:row>16</xdr:row>
      <xdr:rowOff>47625</xdr:rowOff>
    </xdr:from>
    <xdr:to>
      <xdr:col>19</xdr:col>
      <xdr:colOff>161925</xdr:colOff>
      <xdr:row>33</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1</xdr:row>
      <xdr:rowOff>9525</xdr:rowOff>
    </xdr:from>
    <xdr:to>
      <xdr:col>18</xdr:col>
      <xdr:colOff>523875</xdr:colOff>
      <xdr:row>15</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76200</xdr:colOff>
      <xdr:row>14</xdr:row>
      <xdr:rowOff>47625</xdr:rowOff>
    </xdr:from>
    <xdr:to>
      <xdr:col>19</xdr:col>
      <xdr:colOff>57150</xdr:colOff>
      <xdr:row>31</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200025</xdr:colOff>
      <xdr:row>0</xdr:row>
      <xdr:rowOff>123825</xdr:rowOff>
    </xdr:from>
    <xdr:to>
      <xdr:col>18</xdr:col>
      <xdr:colOff>504825</xdr:colOff>
      <xdr:row>15</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9525</xdr:colOff>
      <xdr:row>16</xdr:row>
      <xdr:rowOff>114300</xdr:rowOff>
    </xdr:from>
    <xdr:to>
      <xdr:col>19</xdr:col>
      <xdr:colOff>190500</xdr:colOff>
      <xdr:row>34</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133350</xdr:colOff>
      <xdr:row>0</xdr:row>
      <xdr:rowOff>133350</xdr:rowOff>
    </xdr:from>
    <xdr:to>
      <xdr:col>19</xdr:col>
      <xdr:colOff>9525</xdr:colOff>
      <xdr:row>16</xdr:row>
      <xdr:rowOff>104775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466725</xdr:colOff>
      <xdr:row>16</xdr:row>
      <xdr:rowOff>85725</xdr:rowOff>
    </xdr:from>
    <xdr:to>
      <xdr:col>17</xdr:col>
      <xdr:colOff>323850</xdr:colOff>
      <xdr:row>33</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xdr:colOff>
      <xdr:row>0</xdr:row>
      <xdr:rowOff>114300</xdr:rowOff>
    </xdr:from>
    <xdr:to>
      <xdr:col>18</xdr:col>
      <xdr:colOff>400050</xdr:colOff>
      <xdr:row>15</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409575</xdr:colOff>
      <xdr:row>15</xdr:row>
      <xdr:rowOff>104775</xdr:rowOff>
    </xdr:from>
    <xdr:to>
      <xdr:col>19</xdr:col>
      <xdr:colOff>133350</xdr:colOff>
      <xdr:row>34</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xdr:colOff>
      <xdr:row>0</xdr:row>
      <xdr:rowOff>38100</xdr:rowOff>
    </xdr:from>
    <xdr:to>
      <xdr:col>18</xdr:col>
      <xdr:colOff>476250</xdr:colOff>
      <xdr:row>16</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76200</xdr:colOff>
      <xdr:row>18</xdr:row>
      <xdr:rowOff>14287</xdr:rowOff>
    </xdr:from>
    <xdr:to>
      <xdr:col>20</xdr:col>
      <xdr:colOff>0</xdr:colOff>
      <xdr:row>35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0</xdr:row>
      <xdr:rowOff>0</xdr:rowOff>
    </xdr:from>
    <xdr:to>
      <xdr:col>19</xdr:col>
      <xdr:colOff>419100</xdr:colOff>
      <xdr:row>17</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409575</xdr:colOff>
      <xdr:row>16</xdr:row>
      <xdr:rowOff>104776</xdr:rowOff>
    </xdr:from>
    <xdr:to>
      <xdr:col>18</xdr:col>
      <xdr:colOff>438150</xdr:colOff>
      <xdr:row>35</xdr:row>
      <xdr:rowOff>19051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0</xdr:row>
      <xdr:rowOff>190500</xdr:rowOff>
    </xdr:from>
    <xdr:to>
      <xdr:col>18</xdr:col>
      <xdr:colOff>247650</xdr:colOff>
      <xdr:row>16</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85725</xdr:rowOff>
    </xdr:from>
    <xdr:to>
      <xdr:col>7</xdr:col>
      <xdr:colOff>142874</xdr:colOff>
      <xdr:row>64</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9525</xdr:colOff>
      <xdr:row>15</xdr:row>
      <xdr:rowOff>114300</xdr:rowOff>
    </xdr:from>
    <xdr:to>
      <xdr:col>19</xdr:col>
      <xdr:colOff>161925</xdr:colOff>
      <xdr:row>32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0</xdr:row>
      <xdr:rowOff>85725</xdr:rowOff>
    </xdr:from>
    <xdr:to>
      <xdr:col>18</xdr:col>
      <xdr:colOff>457200</xdr:colOff>
      <xdr:row>16</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19051</xdr:colOff>
      <xdr:row>0</xdr:row>
      <xdr:rowOff>0</xdr:rowOff>
    </xdr:from>
    <xdr:to>
      <xdr:col>18</xdr:col>
      <xdr:colOff>1</xdr:colOff>
      <xdr:row>14</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15</xdr:row>
      <xdr:rowOff>38100</xdr:rowOff>
    </xdr:from>
    <xdr:to>
      <xdr:col>17</xdr:col>
      <xdr:colOff>476250</xdr:colOff>
      <xdr:row>32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11</xdr:col>
      <xdr:colOff>66675</xdr:colOff>
      <xdr:row>0</xdr:row>
      <xdr:rowOff>0</xdr:rowOff>
    </xdr:from>
    <xdr:to>
      <xdr:col>18</xdr:col>
      <xdr:colOff>390525</xdr:colOff>
      <xdr:row>14</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xdr:colOff>
      <xdr:row>15</xdr:row>
      <xdr:rowOff>66675</xdr:rowOff>
    </xdr:from>
    <xdr:to>
      <xdr:col>18</xdr:col>
      <xdr:colOff>238125</xdr:colOff>
      <xdr:row>32</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66675</xdr:colOff>
      <xdr:row>0</xdr:row>
      <xdr:rowOff>0</xdr:rowOff>
    </xdr:from>
    <xdr:to>
      <xdr:col>18</xdr:col>
      <xdr:colOff>238125</xdr:colOff>
      <xdr:row>14</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14</xdr:row>
      <xdr:rowOff>19050</xdr:rowOff>
    </xdr:from>
    <xdr:to>
      <xdr:col>18</xdr:col>
      <xdr:colOff>342900</xdr:colOff>
      <xdr:row>27</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11</xdr:col>
      <xdr:colOff>76200</xdr:colOff>
      <xdr:row>0</xdr:row>
      <xdr:rowOff>38100</xdr:rowOff>
    </xdr:from>
    <xdr:to>
      <xdr:col>18</xdr:col>
      <xdr:colOff>238125</xdr:colOff>
      <xdr:row>14</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57149</xdr:colOff>
      <xdr:row>15</xdr:row>
      <xdr:rowOff>104775</xdr:rowOff>
    </xdr:from>
    <xdr:to>
      <xdr:col>18</xdr:col>
      <xdr:colOff>295274</xdr:colOff>
      <xdr:row>32</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11</xdr:col>
      <xdr:colOff>38100</xdr:colOff>
      <xdr:row>0</xdr:row>
      <xdr:rowOff>9524</xdr:rowOff>
    </xdr:from>
    <xdr:to>
      <xdr:col>18</xdr:col>
      <xdr:colOff>333375</xdr:colOff>
      <xdr:row>15</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438150</xdr:colOff>
      <xdr:row>15</xdr:row>
      <xdr:rowOff>47625</xdr:rowOff>
    </xdr:from>
    <xdr:to>
      <xdr:col>18</xdr:col>
      <xdr:colOff>438150</xdr:colOff>
      <xdr:row>33</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9</xdr:row>
      <xdr:rowOff>61912</xdr:rowOff>
    </xdr:from>
    <xdr:to>
      <xdr:col>12</xdr:col>
      <xdr:colOff>285750</xdr:colOff>
      <xdr:row>27</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30</xdr:row>
      <xdr:rowOff>57149</xdr:rowOff>
    </xdr:from>
    <xdr:to>
      <xdr:col>12</xdr:col>
      <xdr:colOff>266701</xdr:colOff>
      <xdr:row>39</xdr:row>
      <xdr:rowOff>100011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9</xdr:row>
      <xdr:rowOff>61912</xdr:rowOff>
    </xdr:from>
    <xdr:to>
      <xdr:col>11</xdr:col>
      <xdr:colOff>123824</xdr:colOff>
      <xdr:row>24</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31</xdr:row>
      <xdr:rowOff>85722</xdr:rowOff>
    </xdr:from>
    <xdr:to>
      <xdr:col>10</xdr:col>
      <xdr:colOff>438151</xdr:colOff>
      <xdr:row>42</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10</xdr:col>
      <xdr:colOff>371475</xdr:colOff>
      <xdr:row>44</xdr:row>
      <xdr:rowOff>114300</xdr:rowOff>
    </xdr:to>
    <xdr:sp macro="" textlink="">
      <xdr:nvSpPr>
        <xdr:cNvPr id="5" name="TextBox 4"/>
        <xdr:cNvSpPr txBox="1"/>
      </xdr:nvSpPr>
      <xdr:spPr>
        <a:xfrm rot="1662395">
          <a:off x="0" y="4257675"/>
          <a:ext cx="6943725" cy="21145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0">
              <a:solidFill>
                <a:schemeClr val="bg1">
                  <a:lumMod val="85000"/>
                  <a:alpha val="34000"/>
                </a:schemeClr>
              </a:solidFill>
              <a:latin typeface="Arial" panose="020B0604020202020204" pitchFamily="34" charset="0"/>
              <a:cs typeface="Arial" panose="020B0604020202020204" pitchFamily="34" charset="0"/>
            </a:rPr>
            <a:t>DRAFT</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xdr:colOff>
      <xdr:row>7</xdr:row>
      <xdr:rowOff>47625</xdr:rowOff>
    </xdr:from>
    <xdr:to>
      <xdr:col>12</xdr:col>
      <xdr:colOff>419100</xdr:colOff>
      <xdr:row>23</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1085850</xdr:colOff>
      <xdr:row>5</xdr:row>
      <xdr:rowOff>61911</xdr:rowOff>
    </xdr:from>
    <xdr:to>
      <xdr:col>11</xdr:col>
      <xdr:colOff>400051</xdr:colOff>
      <xdr:row>18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619125</xdr:colOff>
      <xdr:row>22</xdr:row>
      <xdr:rowOff>104775</xdr:rowOff>
    </xdr:from>
    <xdr:to>
      <xdr:col>10</xdr:col>
      <xdr:colOff>466726</xdr:colOff>
      <xdr:row>36</xdr:row>
      <xdr:rowOff>4764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628650</xdr:colOff>
      <xdr:row>41</xdr:row>
      <xdr:rowOff>0</xdr:rowOff>
    </xdr:from>
    <xdr:to>
      <xdr:col>10</xdr:col>
      <xdr:colOff>476251</xdr:colOff>
      <xdr:row>54</xdr:row>
      <xdr:rowOff>42864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44</xdr:row>
      <xdr:rowOff>100011</xdr:rowOff>
    </xdr:from>
    <xdr:to>
      <xdr:col>9</xdr:col>
      <xdr:colOff>542925</xdr:colOff>
      <xdr:row>67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781050</xdr:colOff>
      <xdr:row>5</xdr:row>
      <xdr:rowOff>57150</xdr:rowOff>
    </xdr:from>
    <xdr:to>
      <xdr:col>11</xdr:col>
      <xdr:colOff>95251</xdr:colOff>
      <xdr:row>18</xdr:row>
      <xdr:rowOff>100014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704850</xdr:colOff>
      <xdr:row>22</xdr:row>
      <xdr:rowOff>66675</xdr:rowOff>
    </xdr:from>
    <xdr:to>
      <xdr:col>11</xdr:col>
      <xdr:colOff>19051</xdr:colOff>
      <xdr:row>35</xdr:row>
      <xdr:rowOff>109539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600075</xdr:colOff>
      <xdr:row>39</xdr:row>
      <xdr:rowOff>76200</xdr:rowOff>
    </xdr:from>
    <xdr:to>
      <xdr:col>10</xdr:col>
      <xdr:colOff>447676</xdr:colOff>
      <xdr:row>52</xdr:row>
      <xdr:rowOff>119064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714375</xdr:colOff>
      <xdr:row>56</xdr:row>
      <xdr:rowOff>95250</xdr:rowOff>
    </xdr:from>
    <xdr:to>
      <xdr:col>11</xdr:col>
      <xdr:colOff>28576</xdr:colOff>
      <xdr:row>69</xdr:row>
      <xdr:rowOff>138114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666750</xdr:colOff>
      <xdr:row>73</xdr:row>
      <xdr:rowOff>76200</xdr:rowOff>
    </xdr:from>
    <xdr:to>
      <xdr:col>10</xdr:col>
      <xdr:colOff>514351</xdr:colOff>
      <xdr:row>86</xdr:row>
      <xdr:rowOff>119064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561975</xdr:colOff>
      <xdr:row>90</xdr:row>
      <xdr:rowOff>66675</xdr:rowOff>
    </xdr:from>
    <xdr:to>
      <xdr:col>10</xdr:col>
      <xdr:colOff>409576</xdr:colOff>
      <xdr:row>103</xdr:row>
      <xdr:rowOff>109539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733425</xdr:colOff>
      <xdr:row>107</xdr:row>
      <xdr:rowOff>0</xdr:rowOff>
    </xdr:from>
    <xdr:to>
      <xdr:col>11</xdr:col>
      <xdr:colOff>47626</xdr:colOff>
      <xdr:row>120</xdr:row>
      <xdr:rowOff>42864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704850</xdr:colOff>
      <xdr:row>123</xdr:row>
      <xdr:rowOff>76200</xdr:rowOff>
    </xdr:from>
    <xdr:to>
      <xdr:col>11</xdr:col>
      <xdr:colOff>19051</xdr:colOff>
      <xdr:row>136</xdr:row>
      <xdr:rowOff>95250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723900</xdr:colOff>
      <xdr:row>141</xdr:row>
      <xdr:rowOff>19050</xdr:rowOff>
    </xdr:from>
    <xdr:to>
      <xdr:col>11</xdr:col>
      <xdr:colOff>38101</xdr:colOff>
      <xdr:row>154</xdr:row>
      <xdr:rowOff>61914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38099</xdr:colOff>
      <xdr:row>48</xdr:row>
      <xdr:rowOff>90486</xdr:rowOff>
    </xdr:from>
    <xdr:to>
      <xdr:col>3</xdr:col>
      <xdr:colOff>323849</xdr:colOff>
      <xdr:row>75</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xdr:colOff>
      <xdr:row>46</xdr:row>
      <xdr:rowOff>4761</xdr:rowOff>
    </xdr:from>
    <xdr:to>
      <xdr:col>3</xdr:col>
      <xdr:colOff>1751516</xdr:colOff>
      <xdr:row>75</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371475</xdr:colOff>
      <xdr:row>51</xdr:row>
      <xdr:rowOff>119062</xdr:rowOff>
    </xdr:from>
    <xdr:to>
      <xdr:col>8</xdr:col>
      <xdr:colOff>285750</xdr:colOff>
      <xdr:row>72</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61911</xdr:rowOff>
    </xdr:from>
    <xdr:to>
      <xdr:col>10</xdr:col>
      <xdr:colOff>485774</xdr:colOff>
      <xdr:row>28</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95250</xdr:rowOff>
    </xdr:from>
    <xdr:to>
      <xdr:col>11</xdr:col>
      <xdr:colOff>66674</xdr:colOff>
      <xdr:row>40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171450</xdr:colOff>
      <xdr:row>14</xdr:row>
      <xdr:rowOff>128586</xdr:rowOff>
    </xdr:from>
    <xdr:to>
      <xdr:col>19</xdr:col>
      <xdr:colOff>57150</xdr:colOff>
      <xdr:row>33</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9524</xdr:colOff>
      <xdr:row>0</xdr:row>
      <xdr:rowOff>0</xdr:rowOff>
    </xdr:from>
    <xdr:to>
      <xdr:col>18</xdr:col>
      <xdr:colOff>476250</xdr:colOff>
      <xdr:row>14</xdr:row>
      <xdr:rowOff>138113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457201</xdr:colOff>
      <xdr:row>14</xdr:row>
      <xdr:rowOff>76200</xdr:rowOff>
    </xdr:from>
    <xdr:to>
      <xdr:col>19</xdr:col>
      <xdr:colOff>152401</xdr:colOff>
      <xdr:row>32</xdr:row>
      <xdr:rowOff>90488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409574</xdr:colOff>
      <xdr:row>0</xdr:row>
      <xdr:rowOff>95250</xdr:rowOff>
    </xdr:from>
    <xdr:to>
      <xdr:col>19</xdr:col>
      <xdr:colOff>161925</xdr:colOff>
      <xdr:row>15</xdr:row>
      <xdr:rowOff>90488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SNL%20Financial/SNLxl/SNLXLAddin.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wPage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P2"/>
      <sheetName val="P3"/>
      <sheetName val="P5 Bar"/>
      <sheetName val="P5 Circle"/>
      <sheetName val="P6"/>
      <sheetName val="P7"/>
      <sheetName val="P8"/>
      <sheetName val="P9"/>
      <sheetName val="P10"/>
      <sheetName val="P11"/>
      <sheetName val="P13 Top"/>
      <sheetName val="P13 Bottom"/>
      <sheetName val="P14"/>
      <sheetName val="P15"/>
      <sheetName val="P16"/>
      <sheetName val="P17"/>
      <sheetName val="P18"/>
      <sheetName val="P19"/>
      <sheetName val="P20"/>
      <sheetName val="P21"/>
      <sheetName val="P22"/>
      <sheetName val="P23 Top"/>
      <sheetName val="P23 Bottom"/>
      <sheetName val="P24"/>
      <sheetName val="P25"/>
      <sheetName val="P26"/>
      <sheetName val="P28"/>
      <sheetName val="P31"/>
      <sheetName val="P32-34"/>
      <sheetName val="NEW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2">
          <cell r="N2" t="str">
            <v>2010A</v>
          </cell>
          <cell r="O2" t="str">
            <v>2011A</v>
          </cell>
          <cell r="P2" t="str">
            <v>2012A</v>
          </cell>
          <cell r="Q2" t="str">
            <v>2013A</v>
          </cell>
          <cell r="R2" t="str">
            <v>2014A</v>
          </cell>
          <cell r="S2" t="str">
            <v>2015P</v>
          </cell>
          <cell r="T2" t="str">
            <v>2016P</v>
          </cell>
          <cell r="U2" t="str">
            <v>2017P</v>
          </cell>
          <cell r="V2" t="str">
            <v>2018P</v>
          </cell>
          <cell r="W2" t="str">
            <v>2019P</v>
          </cell>
        </row>
        <row r="3">
          <cell r="M3" t="str">
            <v>Policyholders' surplus ($B)</v>
          </cell>
          <cell r="N3">
            <v>556.55725383699996</v>
          </cell>
          <cell r="O3">
            <v>548.16032702292398</v>
          </cell>
          <cell r="P3">
            <v>581.88693029130195</v>
          </cell>
          <cell r="Q3">
            <v>651.83727782139988</v>
          </cell>
          <cell r="R3">
            <v>674.44589310700701</v>
          </cell>
          <cell r="S3">
            <v>681.42815034986688</v>
          </cell>
          <cell r="T3">
            <v>703.77899368134251</v>
          </cell>
          <cell r="U3">
            <v>727.21483417093123</v>
          </cell>
          <cell r="V3">
            <v>751.79469556590868</v>
          </cell>
          <cell r="W3">
            <v>777.58125362381941</v>
          </cell>
        </row>
        <row r="4">
          <cell r="M4" t="str">
            <v>Return on average surplus (%)</v>
          </cell>
          <cell r="N4">
            <v>6.8887917023934246</v>
          </cell>
          <cell r="O4">
            <v>3.5530665329788573</v>
          </cell>
          <cell r="P4">
            <v>6.6544476085853494</v>
          </cell>
          <cell r="Q4">
            <v>11.443205185530129</v>
          </cell>
          <cell r="R4">
            <v>9.6378405103695712</v>
          </cell>
          <cell r="S4">
            <v>8.5876012849401455</v>
          </cell>
          <cell r="T4">
            <v>8.4434669918067637</v>
          </cell>
          <cell r="U4">
            <v>8.1861173898038864</v>
          </cell>
          <cell r="V4">
            <v>8.0219797577957852</v>
          </cell>
          <cell r="W4">
            <v>7.7439268162133272</v>
          </cell>
        </row>
      </sheetData>
    </sheetDataSet>
  </externalBook>
</externalLink>
</file>

<file path=xl/theme/theme1.xml><?xml version="1.0" encoding="utf-8"?>
<a:theme xmlns:a="http://schemas.openxmlformats.org/drawingml/2006/main" name="Office Theme">
  <a:themeElements>
    <a:clrScheme name="Custom 2">
      <a:dk1>
        <a:sysClr val="windowText" lastClr="000000"/>
      </a:dk1>
      <a:lt1>
        <a:sysClr val="window" lastClr="FFFFFF"/>
      </a:lt1>
      <a:dk2>
        <a:srgbClr val="1F497D"/>
      </a:dk2>
      <a:lt2>
        <a:srgbClr val="EEECE1"/>
      </a:lt2>
      <a:accent1>
        <a:srgbClr val="E8B765"/>
      </a:accent1>
      <a:accent2>
        <a:srgbClr val="008C99"/>
      </a:accent2>
      <a:accent3>
        <a:srgbClr val="B5121B"/>
      </a:accent3>
      <a:accent4>
        <a:srgbClr val="70A351"/>
      </a:accent4>
      <a:accent5>
        <a:srgbClr val="1F497D"/>
      </a:accent5>
      <a:accent6>
        <a:srgbClr val="8A6754"/>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1.25" x14ac:dyDescent="0.2"/>
  <sheetData>
    <row r="1" spans="1:1" x14ac:dyDescent="0.2">
      <c r="A1" t="s">
        <v>298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W24" sqref="W24"/>
    </sheetView>
  </sheetViews>
  <sheetFormatPr defaultRowHeight="11.25" x14ac:dyDescent="0.2"/>
  <cols>
    <col min="1" max="1" width="36.1640625" customWidth="1"/>
    <col min="2" max="11" width="8.6640625"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162</v>
      </c>
    </row>
    <row r="2" spans="1:11" ht="12" thickBot="1" x14ac:dyDescent="0.25">
      <c r="A2" s="20"/>
      <c r="B2" s="25" t="s">
        <v>80</v>
      </c>
      <c r="C2" s="25" t="s">
        <v>81</v>
      </c>
      <c r="D2" s="25" t="s">
        <v>82</v>
      </c>
      <c r="E2" s="25" t="s">
        <v>83</v>
      </c>
      <c r="F2" s="25" t="s">
        <v>84</v>
      </c>
      <c r="G2" s="25" t="s">
        <v>85</v>
      </c>
      <c r="H2" s="25" t="s">
        <v>86</v>
      </c>
      <c r="I2" s="25" t="s">
        <v>87</v>
      </c>
      <c r="J2" s="25" t="s">
        <v>88</v>
      </c>
      <c r="K2" s="25" t="s">
        <v>89</v>
      </c>
    </row>
    <row r="3" spans="1:11" x14ac:dyDescent="0.2">
      <c r="A3" t="s">
        <v>183</v>
      </c>
      <c r="B3" s="6">
        <v>0.74871205484311376</v>
      </c>
      <c r="C3" s="6">
        <v>0.51232654733862781</v>
      </c>
      <c r="D3" s="6">
        <v>8.5292401995005124E-2</v>
      </c>
      <c r="E3" s="6">
        <v>-0.2674484272993834</v>
      </c>
      <c r="F3" s="6">
        <v>1.6183199318073101E-2</v>
      </c>
      <c r="G3" s="6">
        <v>1.5147139623785855</v>
      </c>
      <c r="H3" s="6">
        <v>1.4158061500450727</v>
      </c>
      <c r="I3" s="6">
        <v>3.3529387221056686</v>
      </c>
      <c r="J3" s="6">
        <v>4.4814263464500481</v>
      </c>
      <c r="K3" s="6">
        <v>4.645312738521608</v>
      </c>
    </row>
    <row r="4" spans="1:11" x14ac:dyDescent="0.2">
      <c r="A4" s="28" t="s">
        <v>184</v>
      </c>
      <c r="B4" s="30">
        <v>1.373357963560909</v>
      </c>
      <c r="C4" s="30">
        <v>0.43985187994021274</v>
      </c>
      <c r="D4" s="30">
        <v>-0.46003459767681598</v>
      </c>
      <c r="E4" s="30">
        <v>-0.65192908765395008</v>
      </c>
      <c r="F4" s="30">
        <v>-0.79600837050970175</v>
      </c>
      <c r="G4" s="30">
        <v>1.8454216327891089</v>
      </c>
      <c r="H4" s="30">
        <v>1.8673473351642242</v>
      </c>
      <c r="I4" s="30">
        <v>2.9393484440797901</v>
      </c>
      <c r="J4" s="30">
        <v>4.2140550807964168</v>
      </c>
      <c r="K4" s="30">
        <v>4.8376917944568731</v>
      </c>
    </row>
    <row r="5" spans="1:11" x14ac:dyDescent="0.2">
      <c r="A5" t="s">
        <v>191</v>
      </c>
      <c r="B5" s="6">
        <v>59.043574778803567</v>
      </c>
      <c r="C5" s="6">
        <v>57.611254722320417</v>
      </c>
      <c r="D5" s="6">
        <v>60.868634641606334</v>
      </c>
      <c r="E5" s="6">
        <v>62.949953935987701</v>
      </c>
      <c r="F5" s="6">
        <v>63.261157288833978</v>
      </c>
      <c r="G5" s="6">
        <v>63.382314712860598</v>
      </c>
      <c r="H5" s="6">
        <v>64.679849810250104</v>
      </c>
      <c r="I5" s="6">
        <v>64.078702131978943</v>
      </c>
      <c r="J5" s="6">
        <v>63.452702282732545</v>
      </c>
      <c r="K5" s="6">
        <v>64.976566231198134</v>
      </c>
    </row>
    <row r="6" spans="1:11" x14ac:dyDescent="0.2">
      <c r="A6" t="s">
        <v>192</v>
      </c>
      <c r="B6" s="6">
        <v>12.084101805175344</v>
      </c>
      <c r="C6" s="6">
        <v>12.094829761356056</v>
      </c>
      <c r="D6" s="6">
        <v>12.140719882509414</v>
      </c>
      <c r="E6" s="6">
        <v>11.871643488545642</v>
      </c>
      <c r="F6" s="6">
        <v>12.266618764526765</v>
      </c>
      <c r="G6" s="6">
        <v>12.06811202201447</v>
      </c>
      <c r="H6" s="6">
        <v>12.066574512479038</v>
      </c>
      <c r="I6" s="6">
        <v>12.629622481346416</v>
      </c>
      <c r="J6" s="6">
        <v>12.586201605758301</v>
      </c>
      <c r="K6" s="6">
        <v>12.377876735331828</v>
      </c>
    </row>
    <row r="7" spans="1:11" x14ac:dyDescent="0.2">
      <c r="A7" t="s">
        <v>193</v>
      </c>
      <c r="B7" s="6">
        <v>23.457506755633233</v>
      </c>
      <c r="C7" s="6">
        <v>24.645697668595819</v>
      </c>
      <c r="D7" s="6">
        <v>24.715273441395986</v>
      </c>
      <c r="E7" s="6">
        <v>25.005247690552373</v>
      </c>
      <c r="F7" s="6">
        <v>25.271041631246042</v>
      </c>
      <c r="G7" s="6">
        <v>24.956534218974308</v>
      </c>
      <c r="H7" s="6">
        <v>24.877380339418224</v>
      </c>
      <c r="I7" s="6">
        <v>24.858763714479558</v>
      </c>
      <c r="J7" s="6">
        <v>25.010990037925879</v>
      </c>
      <c r="K7" s="6">
        <v>24.574687872906985</v>
      </c>
    </row>
    <row r="8" spans="1:11" x14ac:dyDescent="0.2">
      <c r="A8" t="s">
        <v>194</v>
      </c>
      <c r="B8" s="6">
        <v>0.47119691003211245</v>
      </c>
      <c r="C8" s="6">
        <v>1.2913584775562159</v>
      </c>
      <c r="D8" s="6">
        <v>0.56486864959550909</v>
      </c>
      <c r="E8" s="6">
        <v>0.36483915749897744</v>
      </c>
      <c r="F8" s="6">
        <v>0.49519221351369686</v>
      </c>
      <c r="G8" s="6">
        <v>0.55134849603529312</v>
      </c>
      <c r="H8" s="6">
        <v>0.37678078488503719</v>
      </c>
      <c r="I8" s="6">
        <v>0.48572222729005499</v>
      </c>
      <c r="J8" s="6">
        <v>0.54602157189872258</v>
      </c>
      <c r="K8" s="6">
        <v>0.53432992838624482</v>
      </c>
    </row>
    <row r="9" spans="1:11" x14ac:dyDescent="0.2">
      <c r="A9" s="28" t="s">
        <v>185</v>
      </c>
      <c r="B9" s="30">
        <v>95.056380249644249</v>
      </c>
      <c r="C9" s="30">
        <v>95.643140629828508</v>
      </c>
      <c r="D9" s="30">
        <v>98.28949661510724</v>
      </c>
      <c r="E9" s="30">
        <v>100.19168427258469</v>
      </c>
      <c r="F9" s="30">
        <v>101.29400989812048</v>
      </c>
      <c r="G9" s="30">
        <v>100.95830944988467</v>
      </c>
      <c r="H9" s="30">
        <v>102.00058544703241</v>
      </c>
      <c r="I9" s="30">
        <v>102.05281055509498</v>
      </c>
      <c r="J9" s="30">
        <v>101.59591549831545</v>
      </c>
      <c r="K9" s="30">
        <v>102.46346076782318</v>
      </c>
    </row>
    <row r="10" spans="1:11" x14ac:dyDescent="0.2">
      <c r="A10" t="s">
        <v>195</v>
      </c>
      <c r="B10" s="6">
        <v>8.6784680000000005</v>
      </c>
      <c r="C10" s="6">
        <v>7.9030969999999998</v>
      </c>
      <c r="D10" s="6">
        <v>4.0743450000000001</v>
      </c>
      <c r="E10" s="6">
        <v>0.85925300000000027</v>
      </c>
      <c r="F10" s="6">
        <v>-1.0505230000000001</v>
      </c>
      <c r="G10" s="6">
        <v>-0.8787319999999994</v>
      </c>
      <c r="H10" s="6">
        <v>-2.6015110000000004</v>
      </c>
      <c r="I10" s="6">
        <v>-2.6938170000000001</v>
      </c>
      <c r="J10" s="6">
        <v>-2.2628179999999998</v>
      </c>
      <c r="K10" s="6">
        <v>-4.0051399999999999</v>
      </c>
    </row>
    <row r="12" spans="1:11" x14ac:dyDescent="0.2">
      <c r="C12" s="6"/>
      <c r="D12" s="6"/>
      <c r="E12" s="6"/>
      <c r="F12" s="6"/>
      <c r="G12" s="6"/>
      <c r="H12" s="6"/>
      <c r="I12" s="6"/>
      <c r="J12" s="6"/>
      <c r="K12" s="6"/>
    </row>
    <row r="36" spans="12:17" ht="12" customHeight="1" thickBot="1" x14ac:dyDescent="0.25">
      <c r="L36" s="21" t="s">
        <v>188</v>
      </c>
      <c r="M36" s="21"/>
      <c r="N36" s="21"/>
      <c r="P36" s="25" t="s">
        <v>186</v>
      </c>
      <c r="Q36" s="25" t="s">
        <v>187</v>
      </c>
    </row>
    <row r="37" spans="12:17" ht="12" hidden="1" customHeight="1" x14ac:dyDescent="0.2">
      <c r="L37" t="str">
        <f>[1]!SNLTable(287,$M$42:$M$46,$N$39:$O$39)</f>
        <v>SNLTable</v>
      </c>
    </row>
    <row r="38" spans="12:17" ht="12" hidden="1" customHeight="1" x14ac:dyDescent="0.2">
      <c r="L38" s="2" t="str">
        <f>[1]!SNLLabel(287,116383,"","")</f>
        <v xml:space="preserve">Entity Name </v>
      </c>
      <c r="M38" s="2" t="str">
        <f>[1]!SNLLabel(287,116149,"","")</f>
        <v xml:space="preserve">SNL Statutory Entity Key </v>
      </c>
      <c r="N38" s="2" t="str">
        <f>[1]!SNLLabel(287,115540,"2014Y",194)</f>
        <v>#PEND</v>
      </c>
      <c r="O38" s="2" t="str">
        <f>[1]!SNLLabel(287,115540,"2013Y",194)</f>
        <v>#PEND</v>
      </c>
    </row>
    <row r="39" spans="12:17" ht="12" hidden="1" customHeight="1" x14ac:dyDescent="0.2">
      <c r="L39" s="3">
        <v>116383</v>
      </c>
      <c r="M39" s="3">
        <v>116149</v>
      </c>
      <c r="N39" s="3">
        <v>115540</v>
      </c>
      <c r="O39" s="3">
        <v>115540</v>
      </c>
    </row>
    <row r="40" spans="12:17" ht="12" hidden="1" customHeight="1" x14ac:dyDescent="0.2">
      <c r="L40" s="3"/>
      <c r="M40" s="3"/>
      <c r="N40" s="3" t="s">
        <v>89</v>
      </c>
      <c r="O40" s="3" t="s">
        <v>88</v>
      </c>
    </row>
    <row r="41" spans="12:17" ht="12" hidden="1" customHeight="1" x14ac:dyDescent="0.2">
      <c r="L41" s="3"/>
      <c r="M41" s="3"/>
      <c r="N41" s="3" t="str">
        <f>[1]!SNLLabel(287,115540,,"&lt;&gt;194")</f>
        <v>Minor: Private Auto (State)</v>
      </c>
      <c r="O41" s="3" t="str">
        <f>[1]!SNLLabel(287,115540,,"&lt;&gt;194")</f>
        <v>Minor: Private Auto (State)</v>
      </c>
    </row>
    <row r="42" spans="12:17" ht="12" customHeight="1" x14ac:dyDescent="0.2">
      <c r="L42" s="2" t="s">
        <v>45</v>
      </c>
      <c r="M42" s="3" t="s">
        <v>22</v>
      </c>
      <c r="N42" s="4">
        <v>35589289</v>
      </c>
      <c r="O42" s="4">
        <v>33611001</v>
      </c>
      <c r="P42" s="27">
        <f>N42/1000</f>
        <v>35589.288999999997</v>
      </c>
      <c r="Q42" s="6">
        <f>((N42-O42)/O42)*100</f>
        <v>5.8858348193795242</v>
      </c>
    </row>
    <row r="43" spans="12:17" x14ac:dyDescent="0.2">
      <c r="L43" s="2" t="s">
        <v>66</v>
      </c>
      <c r="M43" s="3" t="s">
        <v>21</v>
      </c>
      <c r="N43" s="4">
        <v>20520186</v>
      </c>
      <c r="O43" s="4">
        <v>18622589</v>
      </c>
      <c r="P43" s="27">
        <f>N43/1000</f>
        <v>20520.186000000002</v>
      </c>
      <c r="Q43" s="6">
        <f>((N43-O43)/O43)*100</f>
        <v>10.189759329382182</v>
      </c>
    </row>
    <row r="44" spans="12:17" x14ac:dyDescent="0.2">
      <c r="L44" s="2" t="s">
        <v>49</v>
      </c>
      <c r="M44" s="3" t="s">
        <v>27</v>
      </c>
      <c r="N44" s="4">
        <v>19000660</v>
      </c>
      <c r="O44" s="4">
        <v>18067453</v>
      </c>
      <c r="P44" s="27">
        <f>N44/1000</f>
        <v>19000.66</v>
      </c>
      <c r="Q44" s="6">
        <f>((N44-O44)/O44)*100</f>
        <v>5.165127591586927</v>
      </c>
    </row>
    <row r="45" spans="12:17" x14ac:dyDescent="0.2">
      <c r="L45" s="2" t="s">
        <v>57</v>
      </c>
      <c r="M45" s="3" t="s">
        <v>35</v>
      </c>
      <c r="N45" s="4">
        <v>16566931</v>
      </c>
      <c r="O45" s="4">
        <v>15373145</v>
      </c>
      <c r="P45" s="27">
        <f>N45/1000</f>
        <v>16566.931</v>
      </c>
      <c r="Q45" s="6">
        <f>((N45-O45)/O45)*100</f>
        <v>7.7653986871261544</v>
      </c>
    </row>
    <row r="46" spans="12:17" x14ac:dyDescent="0.2">
      <c r="L46" s="2" t="s">
        <v>190</v>
      </c>
      <c r="M46" s="3" t="s">
        <v>31</v>
      </c>
      <c r="N46" s="4">
        <v>9843321</v>
      </c>
      <c r="O46" s="4">
        <v>9167243</v>
      </c>
      <c r="P46" s="27">
        <f>N46/1000</f>
        <v>9843.3209999999999</v>
      </c>
      <c r="Q46" s="6">
        <f>((N46-O46)/O46)*100</f>
        <v>7.374932681505225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2"/>
  <sheetViews>
    <sheetView workbookViewId="0">
      <selection activeCell="E27" sqref="E27"/>
    </sheetView>
  </sheetViews>
  <sheetFormatPr defaultRowHeight="11.25" x14ac:dyDescent="0.2"/>
  <cols>
    <col min="1" max="1" width="36.1640625" customWidth="1"/>
    <col min="2" max="11" width="8.6640625"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161</v>
      </c>
    </row>
    <row r="2" spans="1:11" ht="12" thickBot="1" x14ac:dyDescent="0.25">
      <c r="A2" s="20"/>
      <c r="B2" s="25" t="s">
        <v>80</v>
      </c>
      <c r="C2" s="25" t="s">
        <v>81</v>
      </c>
      <c r="D2" s="25" t="s">
        <v>82</v>
      </c>
      <c r="E2" s="25" t="s">
        <v>83</v>
      </c>
      <c r="F2" s="25" t="s">
        <v>84</v>
      </c>
      <c r="G2" s="25" t="s">
        <v>85</v>
      </c>
      <c r="H2" s="25" t="s">
        <v>86</v>
      </c>
      <c r="I2" s="25" t="s">
        <v>87</v>
      </c>
      <c r="J2" s="25" t="s">
        <v>88</v>
      </c>
      <c r="K2" s="25" t="s">
        <v>89</v>
      </c>
    </row>
    <row r="3" spans="1:11" x14ac:dyDescent="0.2">
      <c r="A3" t="s">
        <v>183</v>
      </c>
      <c r="B3" s="23">
        <v>5.2437310990788832</v>
      </c>
      <c r="C3" s="23">
        <v>3.6066134993837013</v>
      </c>
      <c r="D3" s="23">
        <v>4.4841128082819965</v>
      </c>
      <c r="E3" s="23">
        <v>3.6939760493806517</v>
      </c>
      <c r="F3" s="23">
        <v>4.2457860044986635</v>
      </c>
      <c r="G3" s="23">
        <v>7.3853125386287948</v>
      </c>
      <c r="H3" s="23">
        <v>4.5583898992697547</v>
      </c>
      <c r="I3" s="23">
        <v>7.5473555108035715</v>
      </c>
      <c r="J3" s="23">
        <v>8.0183438339610245</v>
      </c>
      <c r="K3" s="23">
        <v>6.0704794401702449</v>
      </c>
    </row>
    <row r="4" spans="1:11" x14ac:dyDescent="0.2">
      <c r="A4" s="28" t="s">
        <v>184</v>
      </c>
      <c r="B4" s="29">
        <v>7.3730126430010117</v>
      </c>
      <c r="C4" s="29">
        <v>1.9550370200208385</v>
      </c>
      <c r="D4" s="29">
        <v>5.036190987891576</v>
      </c>
      <c r="E4" s="29">
        <v>6.2024441808900033</v>
      </c>
      <c r="F4" s="29">
        <v>1.3285789751716812</v>
      </c>
      <c r="G4" s="29">
        <v>5.4659744146857276</v>
      </c>
      <c r="H4" s="29">
        <v>6.5502381805665308</v>
      </c>
      <c r="I4" s="29">
        <v>11.572890091008361</v>
      </c>
      <c r="J4" s="29">
        <v>7.1265371488531501</v>
      </c>
      <c r="K4" s="29">
        <v>3.3608288967697653</v>
      </c>
    </row>
    <row r="5" spans="1:11" x14ac:dyDescent="0.2">
      <c r="A5" t="s">
        <v>191</v>
      </c>
      <c r="B5" s="23">
        <v>55.230711652962853</v>
      </c>
      <c r="C5" s="23">
        <v>60.313509471082625</v>
      </c>
      <c r="D5" s="23">
        <v>59.51989500797086</v>
      </c>
      <c r="E5" s="23">
        <v>77.912824611040421</v>
      </c>
      <c r="F5" s="23">
        <v>68.83004509253891</v>
      </c>
      <c r="G5" s="23">
        <v>68.639976362386278</v>
      </c>
      <c r="H5" s="23">
        <v>78.309188941490206</v>
      </c>
      <c r="I5" s="23">
        <v>59.911106291305259</v>
      </c>
      <c r="J5" s="23">
        <v>54.086736696761321</v>
      </c>
      <c r="K5" s="23">
        <v>57.094989778710193</v>
      </c>
    </row>
    <row r="6" spans="1:11" x14ac:dyDescent="0.2">
      <c r="A6" t="s">
        <v>192</v>
      </c>
      <c r="B6" s="23">
        <v>8.914272753047916</v>
      </c>
      <c r="C6" s="23">
        <v>8.5110207008833463</v>
      </c>
      <c r="D6" s="23">
        <v>7.5205787084829625</v>
      </c>
      <c r="E6" s="23">
        <v>10.925129015783069</v>
      </c>
      <c r="F6" s="23">
        <v>6.7880806296614766</v>
      </c>
      <c r="G6" s="23">
        <v>7.6597822617903306</v>
      </c>
      <c r="H6" s="23">
        <v>7.7973815789799357</v>
      </c>
      <c r="I6" s="23">
        <v>7.5448035833988127</v>
      </c>
      <c r="J6" s="23">
        <v>6.7258401152168359</v>
      </c>
      <c r="K6" s="23">
        <v>6.784912302675429</v>
      </c>
    </row>
    <row r="7" spans="1:11" x14ac:dyDescent="0.2">
      <c r="A7" t="s">
        <v>193</v>
      </c>
      <c r="B7" s="23">
        <v>30.649838313512749</v>
      </c>
      <c r="C7" s="23">
        <v>31.984254049685973</v>
      </c>
      <c r="D7" s="23">
        <v>30.627339761769711</v>
      </c>
      <c r="E7" s="23">
        <v>30.799578944097451</v>
      </c>
      <c r="F7" s="23">
        <v>31.877950721513226</v>
      </c>
      <c r="G7" s="23">
        <v>31.563014080022562</v>
      </c>
      <c r="H7" s="23">
        <v>30.970029224056443</v>
      </c>
      <c r="I7" s="23">
        <v>31.968752092411918</v>
      </c>
      <c r="J7" s="23">
        <v>33.082922212727873</v>
      </c>
      <c r="K7" s="23">
        <v>30.650630274608215</v>
      </c>
    </row>
    <row r="8" spans="1:11" x14ac:dyDescent="0.2">
      <c r="A8" t="s">
        <v>194</v>
      </c>
      <c r="B8" s="23">
        <v>0.52563651828749647</v>
      </c>
      <c r="C8" s="23">
        <v>0.30624138887878211</v>
      </c>
      <c r="D8" s="23">
        <v>0.35437348325102974</v>
      </c>
      <c r="E8" s="23">
        <v>0.27715386840190931</v>
      </c>
      <c r="F8" s="23">
        <v>0.23896322176269422</v>
      </c>
      <c r="G8" s="23">
        <v>0.25182629511605853</v>
      </c>
      <c r="H8" s="23">
        <v>8.6981334017869352E-2</v>
      </c>
      <c r="I8" s="23">
        <v>7.0965299300430551E-2</v>
      </c>
      <c r="J8" s="23">
        <v>0.11037690787149086</v>
      </c>
      <c r="K8" s="23">
        <v>6.6203540100110495E-2</v>
      </c>
    </row>
    <row r="9" spans="1:11" x14ac:dyDescent="0.2">
      <c r="A9" s="28" t="s">
        <v>185</v>
      </c>
      <c r="B9" s="29">
        <v>95.320459237811008</v>
      </c>
      <c r="C9" s="29">
        <v>101.11502561053074</v>
      </c>
      <c r="D9" s="29">
        <v>98.02218696147456</v>
      </c>
      <c r="E9" s="29">
        <v>119.91468643932285</v>
      </c>
      <c r="F9" s="29">
        <v>107.73503966547631</v>
      </c>
      <c r="G9" s="29">
        <v>108.11459899931522</v>
      </c>
      <c r="H9" s="29">
        <v>117.16358107854445</v>
      </c>
      <c r="I9" s="29">
        <v>99.49562726641642</v>
      </c>
      <c r="J9" s="29">
        <v>94.005875932577524</v>
      </c>
      <c r="K9" s="29">
        <v>94.596735896093946</v>
      </c>
    </row>
    <row r="10" spans="1:11" x14ac:dyDescent="0.2">
      <c r="A10" t="s">
        <v>195</v>
      </c>
      <c r="B10" s="6">
        <v>8.2441E-2</v>
      </c>
      <c r="C10" s="6">
        <v>-2.3460999999999999E-2</v>
      </c>
      <c r="D10" s="6">
        <v>4.5005000000000003E-2</v>
      </c>
      <c r="E10" s="6">
        <v>-0.51206099999999999</v>
      </c>
      <c r="F10" s="6">
        <v>-0.192275</v>
      </c>
      <c r="G10" s="6">
        <v>-0.22559899999999999</v>
      </c>
      <c r="H10" s="6">
        <v>-0.49969799999999998</v>
      </c>
      <c r="I10" s="6">
        <v>-6.796E-3</v>
      </c>
      <c r="J10" s="6">
        <v>0.15201500000000001</v>
      </c>
      <c r="K10" s="6">
        <v>0.199656</v>
      </c>
    </row>
    <row r="36" spans="12:17" ht="11.25" customHeight="1" thickBot="1" x14ac:dyDescent="0.25">
      <c r="L36" s="21" t="s">
        <v>188</v>
      </c>
      <c r="M36" s="21"/>
      <c r="N36" s="21"/>
      <c r="P36" s="25" t="s">
        <v>186</v>
      </c>
      <c r="Q36" s="25" t="s">
        <v>187</v>
      </c>
    </row>
    <row r="37" spans="12:17" ht="11.25" hidden="1" customHeight="1" x14ac:dyDescent="0.2">
      <c r="L37" t="str">
        <f>[1]!SNLTable(287,$M$42:$M$1242,$N$39:$O$39)</f>
        <v>SNLTable</v>
      </c>
    </row>
    <row r="38" spans="12:17" ht="11.25" hidden="1" customHeight="1" x14ac:dyDescent="0.2">
      <c r="L38" s="2" t="str">
        <f>[1]!SNLLabel(287,116383,"","")</f>
        <v xml:space="preserve">Entity Name </v>
      </c>
      <c r="M38" s="2" t="str">
        <f>[1]!SNLLabel(287,116149,"","")</f>
        <v xml:space="preserve">SNL Statutory Entity Key </v>
      </c>
      <c r="N38" s="2" t="str">
        <f>[1]!SNLLabel(287,115540,"2014Y",4)</f>
        <v>#PEND</v>
      </c>
      <c r="O38" s="2" t="str">
        <f>[1]!SNLLabel(287,115540,"2013Y",4)</f>
        <v>#PEND</v>
      </c>
    </row>
    <row r="39" spans="12:17" ht="11.25" hidden="1" customHeight="1" x14ac:dyDescent="0.2">
      <c r="L39" s="3">
        <v>116383</v>
      </c>
      <c r="M39" s="3">
        <v>116149</v>
      </c>
      <c r="N39" s="3">
        <v>115540</v>
      </c>
      <c r="O39" s="3">
        <v>115540</v>
      </c>
    </row>
    <row r="40" spans="12:17" ht="11.25" hidden="1" customHeight="1" x14ac:dyDescent="0.2">
      <c r="L40" s="3"/>
      <c r="M40" s="3"/>
      <c r="N40" s="3" t="s">
        <v>89</v>
      </c>
      <c r="O40" s="3" t="s">
        <v>88</v>
      </c>
    </row>
    <row r="41" spans="12:17" ht="11.25" hidden="1" customHeight="1" x14ac:dyDescent="0.2">
      <c r="L41" s="3"/>
      <c r="M41" s="3"/>
      <c r="N41" s="3" t="str">
        <f>[1]!SNLLabel(287,115540,,"&lt;&gt;4")</f>
        <v>AR: Farmowners MP</v>
      </c>
      <c r="O41" s="3" t="str">
        <f>[1]!SNLLabel(287,115540,,"&lt;&gt;4")</f>
        <v>AR: Farmowners MP</v>
      </c>
    </row>
    <row r="42" spans="12:17" x14ac:dyDescent="0.2">
      <c r="L42" s="2" t="s">
        <v>48</v>
      </c>
      <c r="M42" s="3" t="s">
        <v>26</v>
      </c>
      <c r="N42" s="4">
        <v>404693</v>
      </c>
      <c r="O42" s="4">
        <v>359605</v>
      </c>
      <c r="P42" s="27">
        <f>N42/1000</f>
        <v>404.69299999999998</v>
      </c>
      <c r="Q42" s="6">
        <f>((N42-O42)/O42)*100</f>
        <v>12.53820163790826</v>
      </c>
    </row>
    <row r="43" spans="12:17" x14ac:dyDescent="0.2">
      <c r="L43" s="2" t="s">
        <v>218</v>
      </c>
      <c r="M43" s="3" t="s">
        <v>196</v>
      </c>
      <c r="N43" s="4">
        <v>305350</v>
      </c>
      <c r="O43" s="4">
        <v>279696</v>
      </c>
      <c r="P43" s="27">
        <f>N43/1000</f>
        <v>305.35000000000002</v>
      </c>
      <c r="Q43" s="6">
        <f>((N43-O43)/O43)*100</f>
        <v>9.172101138378812</v>
      </c>
    </row>
    <row r="44" spans="12:17" x14ac:dyDescent="0.2">
      <c r="L44" s="2" t="s">
        <v>45</v>
      </c>
      <c r="M44" s="3" t="s">
        <v>22</v>
      </c>
      <c r="N44" s="4">
        <v>261140</v>
      </c>
      <c r="O44" s="4">
        <v>232569</v>
      </c>
      <c r="P44" s="27">
        <f>N44/1000</f>
        <v>261.14</v>
      </c>
      <c r="Q44" s="6">
        <f>((N44-O44)/O44)*100</f>
        <v>12.284956292541139</v>
      </c>
    </row>
    <row r="45" spans="12:17" x14ac:dyDescent="0.2">
      <c r="L45" s="2" t="s">
        <v>47</v>
      </c>
      <c r="M45" s="3" t="s">
        <v>24</v>
      </c>
      <c r="N45" s="4">
        <v>165380</v>
      </c>
      <c r="O45" s="4">
        <v>167176</v>
      </c>
      <c r="P45" s="27">
        <f>N45/1000</f>
        <v>165.38</v>
      </c>
      <c r="Q45" s="6">
        <f>((N45-O45)/O45)*100</f>
        <v>-1.0743168875915203</v>
      </c>
    </row>
    <row r="46" spans="12:17" x14ac:dyDescent="0.2">
      <c r="L46" s="2" t="s">
        <v>219</v>
      </c>
      <c r="M46" s="3" t="s">
        <v>197</v>
      </c>
      <c r="N46" s="4">
        <v>144735</v>
      </c>
      <c r="O46" s="4">
        <v>139670</v>
      </c>
      <c r="P46" s="27">
        <f>N46/1000</f>
        <v>144.73500000000001</v>
      </c>
      <c r="Q46" s="6">
        <f>((N46-O46)/O46)*100</f>
        <v>3.6264050977303648</v>
      </c>
    </row>
    <row r="47" spans="12:17" x14ac:dyDescent="0.2">
      <c r="L47" s="2"/>
      <c r="M47" s="3"/>
      <c r="N47" s="4"/>
      <c r="O47" s="4"/>
    </row>
    <row r="48" spans="12:17" x14ac:dyDescent="0.2">
      <c r="L48" s="2"/>
      <c r="M48" s="3"/>
      <c r="N48" s="4"/>
      <c r="O48" s="4"/>
    </row>
    <row r="49" spans="12:15" x14ac:dyDescent="0.2">
      <c r="L49" s="2"/>
      <c r="M49" s="3"/>
      <c r="N49" s="4"/>
      <c r="O49" s="4"/>
    </row>
    <row r="50" spans="12:15" x14ac:dyDescent="0.2">
      <c r="L50" s="2"/>
      <c r="M50" s="3"/>
      <c r="N50" s="4"/>
      <c r="O50" s="4"/>
    </row>
    <row r="51" spans="12:15" x14ac:dyDescent="0.2">
      <c r="L51" s="2"/>
      <c r="M51" s="3"/>
      <c r="N51" s="4"/>
      <c r="O51" s="4"/>
    </row>
    <row r="52" spans="12:15" x14ac:dyDescent="0.2">
      <c r="L52" s="2"/>
      <c r="M52" s="3"/>
      <c r="N52" s="4"/>
      <c r="O52" s="4"/>
    </row>
    <row r="53" spans="12:15" x14ac:dyDescent="0.2">
      <c r="L53" s="2"/>
      <c r="M53" s="3"/>
      <c r="N53" s="4"/>
      <c r="O53" s="4"/>
    </row>
    <row r="54" spans="12:15" x14ac:dyDescent="0.2">
      <c r="L54" s="2"/>
      <c r="M54" s="3"/>
      <c r="N54" s="4"/>
      <c r="O54" s="4"/>
    </row>
    <row r="55" spans="12:15" x14ac:dyDescent="0.2">
      <c r="L55" s="2"/>
      <c r="M55" s="3"/>
      <c r="N55" s="4"/>
      <c r="O55" s="4"/>
    </row>
    <row r="56" spans="12:15" x14ac:dyDescent="0.2">
      <c r="L56" s="2"/>
      <c r="M56" s="3"/>
      <c r="N56" s="4"/>
      <c r="O56" s="4"/>
    </row>
    <row r="57" spans="12:15" x14ac:dyDescent="0.2">
      <c r="L57" s="2"/>
      <c r="M57" s="3"/>
      <c r="N57" s="4"/>
      <c r="O57" s="4"/>
    </row>
    <row r="58" spans="12:15" x14ac:dyDescent="0.2">
      <c r="L58" s="2"/>
      <c r="M58" s="3"/>
      <c r="N58" s="4"/>
      <c r="O58" s="4"/>
    </row>
    <row r="59" spans="12:15" x14ac:dyDescent="0.2">
      <c r="L59" s="2"/>
      <c r="M59" s="3"/>
      <c r="N59" s="4"/>
      <c r="O59" s="4"/>
    </row>
    <row r="60" spans="12:15" x14ac:dyDescent="0.2">
      <c r="L60" s="2"/>
      <c r="M60" s="3"/>
      <c r="N60" s="4"/>
      <c r="O60" s="4"/>
    </row>
    <row r="61" spans="12:15" x14ac:dyDescent="0.2">
      <c r="L61" s="2"/>
      <c r="M61" s="3"/>
      <c r="N61" s="4"/>
      <c r="O61" s="4"/>
    </row>
    <row r="62" spans="12:15" x14ac:dyDescent="0.2">
      <c r="L62" s="2"/>
      <c r="M62" s="3"/>
      <c r="N62" s="4"/>
      <c r="O62" s="4"/>
    </row>
    <row r="63" spans="12:15" x14ac:dyDescent="0.2">
      <c r="L63" s="2"/>
      <c r="M63" s="3"/>
      <c r="N63" s="4"/>
      <c r="O63" s="4"/>
    </row>
    <row r="64" spans="12:15" x14ac:dyDescent="0.2">
      <c r="L64" s="2"/>
      <c r="M64" s="3"/>
      <c r="N64" s="4"/>
      <c r="O64" s="4"/>
    </row>
    <row r="65" spans="12:15" x14ac:dyDescent="0.2">
      <c r="L65" s="2"/>
      <c r="M65" s="3"/>
      <c r="N65" s="4"/>
      <c r="O65" s="4"/>
    </row>
    <row r="66" spans="12:15" x14ac:dyDescent="0.2">
      <c r="L66" s="2"/>
      <c r="M66" s="3"/>
      <c r="N66" s="4"/>
      <c r="O66" s="4"/>
    </row>
    <row r="67" spans="12:15" x14ac:dyDescent="0.2">
      <c r="L67" s="2"/>
      <c r="M67" s="3"/>
      <c r="N67" s="4"/>
      <c r="O67" s="4"/>
    </row>
    <row r="68" spans="12:15" x14ac:dyDescent="0.2">
      <c r="L68" s="2"/>
      <c r="M68" s="3"/>
      <c r="N68" s="4"/>
      <c r="O68" s="4"/>
    </row>
    <row r="69" spans="12:15" x14ac:dyDescent="0.2">
      <c r="L69" s="2"/>
      <c r="M69" s="3"/>
      <c r="N69" s="4"/>
      <c r="O69" s="4"/>
    </row>
    <row r="70" spans="12:15" x14ac:dyDescent="0.2">
      <c r="L70" s="2"/>
      <c r="M70" s="3"/>
      <c r="N70" s="4"/>
      <c r="O70" s="4"/>
    </row>
    <row r="71" spans="12:15" x14ac:dyDescent="0.2">
      <c r="L71" s="2"/>
      <c r="M71" s="3"/>
      <c r="N71" s="4"/>
      <c r="O71" s="4"/>
    </row>
    <row r="72" spans="12:15" x14ac:dyDescent="0.2">
      <c r="L72" s="2"/>
      <c r="M72" s="3"/>
      <c r="N72" s="4"/>
      <c r="O72" s="4"/>
    </row>
    <row r="73" spans="12:15" x14ac:dyDescent="0.2">
      <c r="L73" s="2"/>
      <c r="M73" s="3"/>
      <c r="N73" s="4"/>
      <c r="O73" s="4"/>
    </row>
    <row r="74" spans="12:15" x14ac:dyDescent="0.2">
      <c r="L74" s="2"/>
      <c r="M74" s="3"/>
      <c r="N74" s="4"/>
      <c r="O74" s="4"/>
    </row>
    <row r="75" spans="12:15" x14ac:dyDescent="0.2">
      <c r="L75" s="2"/>
      <c r="M75" s="3"/>
      <c r="N75" s="4"/>
      <c r="O75" s="4"/>
    </row>
    <row r="76" spans="12:15" x14ac:dyDescent="0.2">
      <c r="L76" s="2"/>
      <c r="M76" s="3"/>
      <c r="N76" s="4"/>
      <c r="O76" s="4"/>
    </row>
    <row r="77" spans="12:15" x14ac:dyDescent="0.2">
      <c r="L77" s="2"/>
      <c r="M77" s="3"/>
      <c r="N77" s="4"/>
      <c r="O77" s="4"/>
    </row>
    <row r="78" spans="12:15" x14ac:dyDescent="0.2">
      <c r="L78" s="2"/>
      <c r="M78" s="3"/>
      <c r="N78" s="4"/>
      <c r="O78" s="4"/>
    </row>
    <row r="79" spans="12:15" x14ac:dyDescent="0.2">
      <c r="L79" s="2"/>
      <c r="M79" s="3"/>
      <c r="N79" s="4"/>
      <c r="O79" s="4"/>
    </row>
    <row r="80" spans="12:15" x14ac:dyDescent="0.2">
      <c r="L80" s="2"/>
      <c r="M80" s="3"/>
      <c r="N80" s="4"/>
      <c r="O80" s="4"/>
    </row>
    <row r="81" spans="12:15" x14ac:dyDescent="0.2">
      <c r="L81" s="2"/>
      <c r="M81" s="3"/>
      <c r="N81" s="4"/>
      <c r="O81" s="4"/>
    </row>
    <row r="82" spans="12:15" x14ac:dyDescent="0.2">
      <c r="L82" s="2"/>
      <c r="M82" s="3"/>
      <c r="N82" s="4"/>
      <c r="O82" s="4"/>
    </row>
    <row r="83" spans="12:15" x14ac:dyDescent="0.2">
      <c r="L83" s="2"/>
      <c r="M83" s="3"/>
      <c r="N83" s="4"/>
      <c r="O83" s="4"/>
    </row>
    <row r="84" spans="12:15" x14ac:dyDescent="0.2">
      <c r="L84" s="2"/>
      <c r="M84" s="3"/>
      <c r="N84" s="4"/>
      <c r="O84" s="4"/>
    </row>
    <row r="85" spans="12:15" x14ac:dyDescent="0.2">
      <c r="L85" s="2"/>
      <c r="M85" s="3"/>
      <c r="N85" s="4"/>
      <c r="O85" s="4"/>
    </row>
    <row r="86" spans="12:15" x14ac:dyDescent="0.2">
      <c r="L86" s="2"/>
      <c r="M86" s="3"/>
      <c r="N86" s="4"/>
      <c r="O86" s="4"/>
    </row>
    <row r="87" spans="12:15" x14ac:dyDescent="0.2">
      <c r="L87" s="2"/>
      <c r="M87" s="3"/>
      <c r="N87" s="4"/>
      <c r="O87" s="4"/>
    </row>
    <row r="88" spans="12:15" x14ac:dyDescent="0.2">
      <c r="L88" s="2"/>
      <c r="M88" s="3"/>
      <c r="N88" s="4"/>
      <c r="O88" s="4"/>
    </row>
    <row r="89" spans="12:15" x14ac:dyDescent="0.2">
      <c r="L89" s="2"/>
      <c r="M89" s="3"/>
      <c r="N89" s="4"/>
      <c r="O89" s="4"/>
    </row>
    <row r="90" spans="12:15" x14ac:dyDescent="0.2">
      <c r="L90" s="2"/>
      <c r="M90" s="3"/>
      <c r="N90" s="4"/>
      <c r="O90" s="4"/>
    </row>
    <row r="91" spans="12:15" x14ac:dyDescent="0.2">
      <c r="L91" s="2"/>
      <c r="M91" s="3"/>
      <c r="N91" s="4"/>
      <c r="O91" s="4"/>
    </row>
    <row r="92" spans="12:15" x14ac:dyDescent="0.2">
      <c r="L92" s="2"/>
      <c r="M92" s="3"/>
      <c r="N92" s="4"/>
      <c r="O92" s="4"/>
    </row>
    <row r="93" spans="12:15" x14ac:dyDescent="0.2">
      <c r="L93" s="2"/>
      <c r="M93" s="3"/>
      <c r="N93" s="4"/>
      <c r="O93" s="4"/>
    </row>
    <row r="94" spans="12:15" x14ac:dyDescent="0.2">
      <c r="L94" s="2"/>
      <c r="M94" s="3"/>
      <c r="N94" s="4"/>
      <c r="O94" s="4"/>
    </row>
    <row r="95" spans="12:15" x14ac:dyDescent="0.2">
      <c r="L95" s="2"/>
      <c r="M95" s="3"/>
      <c r="N95" s="4"/>
      <c r="O95" s="4"/>
    </row>
    <row r="96" spans="12:15" x14ac:dyDescent="0.2">
      <c r="L96" s="2"/>
      <c r="M96" s="3"/>
      <c r="N96" s="4"/>
      <c r="O96" s="4"/>
    </row>
    <row r="97" spans="12:15" x14ac:dyDescent="0.2">
      <c r="L97" s="2"/>
      <c r="M97" s="3"/>
      <c r="N97" s="4"/>
      <c r="O97" s="4"/>
    </row>
    <row r="98" spans="12:15" x14ac:dyDescent="0.2">
      <c r="L98" s="2"/>
      <c r="M98" s="3"/>
      <c r="N98" s="4"/>
      <c r="O98" s="4"/>
    </row>
    <row r="99" spans="12:15" x14ac:dyDescent="0.2">
      <c r="L99" s="2"/>
      <c r="M99" s="3"/>
      <c r="N99" s="4"/>
      <c r="O99" s="4"/>
    </row>
    <row r="100" spans="12:15" x14ac:dyDescent="0.2">
      <c r="L100" s="2"/>
      <c r="M100" s="3"/>
      <c r="N100" s="4"/>
      <c r="O100" s="4"/>
    </row>
    <row r="101" spans="12:15" x14ac:dyDescent="0.2">
      <c r="L101" s="2"/>
      <c r="M101" s="3"/>
      <c r="N101" s="4"/>
      <c r="O101" s="4"/>
    </row>
    <row r="102" spans="12:15" x14ac:dyDescent="0.2">
      <c r="L102" s="2"/>
      <c r="M102" s="3"/>
      <c r="N102" s="4"/>
      <c r="O102" s="4"/>
    </row>
    <row r="103" spans="12:15" x14ac:dyDescent="0.2">
      <c r="L103" s="2"/>
      <c r="M103" s="3"/>
      <c r="N103" s="4"/>
      <c r="O103" s="4"/>
    </row>
    <row r="104" spans="12:15" x14ac:dyDescent="0.2">
      <c r="L104" s="2"/>
      <c r="M104" s="3"/>
      <c r="N104" s="4"/>
      <c r="O104" s="4"/>
    </row>
    <row r="105" spans="12:15" x14ac:dyDescent="0.2">
      <c r="L105" s="2"/>
      <c r="M105" s="3"/>
      <c r="N105" s="4"/>
      <c r="O105" s="4"/>
    </row>
    <row r="106" spans="12:15" x14ac:dyDescent="0.2">
      <c r="L106" s="2"/>
      <c r="M106" s="3"/>
      <c r="N106" s="4"/>
      <c r="O106" s="4"/>
    </row>
    <row r="107" spans="12:15" x14ac:dyDescent="0.2">
      <c r="L107" s="2"/>
      <c r="M107" s="3"/>
      <c r="N107" s="4"/>
      <c r="O107" s="4"/>
    </row>
    <row r="108" spans="12:15" x14ac:dyDescent="0.2">
      <c r="L108" s="2"/>
      <c r="M108" s="3"/>
      <c r="N108" s="4"/>
      <c r="O108" s="4"/>
    </row>
    <row r="109" spans="12:15" x14ac:dyDescent="0.2">
      <c r="L109" s="2"/>
      <c r="M109" s="3"/>
      <c r="N109" s="4"/>
      <c r="O109" s="4"/>
    </row>
    <row r="110" spans="12:15" x14ac:dyDescent="0.2">
      <c r="L110" s="2"/>
      <c r="M110" s="3"/>
      <c r="N110" s="4"/>
      <c r="O110" s="4"/>
    </row>
    <row r="111" spans="12:15" x14ac:dyDescent="0.2">
      <c r="L111" s="2"/>
      <c r="M111" s="3"/>
      <c r="N111" s="4"/>
      <c r="O111" s="4"/>
    </row>
    <row r="112" spans="12:15" x14ac:dyDescent="0.2">
      <c r="L112" s="2"/>
      <c r="M112" s="3"/>
      <c r="N112" s="4"/>
      <c r="O112" s="4"/>
    </row>
    <row r="113" spans="12:15" x14ac:dyDescent="0.2">
      <c r="L113" s="2"/>
      <c r="M113" s="3"/>
      <c r="N113" s="4"/>
      <c r="O113" s="4"/>
    </row>
    <row r="114" spans="12:15" x14ac:dyDescent="0.2">
      <c r="L114" s="2"/>
      <c r="M114" s="3"/>
      <c r="N114" s="4"/>
      <c r="O114" s="4"/>
    </row>
    <row r="115" spans="12:15" x14ac:dyDescent="0.2">
      <c r="L115" s="2"/>
      <c r="M115" s="3"/>
      <c r="N115" s="4"/>
      <c r="O115" s="4"/>
    </row>
    <row r="116" spans="12:15" x14ac:dyDescent="0.2">
      <c r="L116" s="2"/>
      <c r="M116" s="3"/>
      <c r="N116" s="4"/>
      <c r="O116" s="4"/>
    </row>
    <row r="117" spans="12:15" x14ac:dyDescent="0.2">
      <c r="L117" s="2"/>
      <c r="M117" s="3"/>
      <c r="N117" s="4"/>
      <c r="O117" s="4"/>
    </row>
    <row r="118" spans="12:15" x14ac:dyDescent="0.2">
      <c r="L118" s="2"/>
      <c r="M118" s="3"/>
      <c r="N118" s="4"/>
      <c r="O118" s="4"/>
    </row>
    <row r="119" spans="12:15" x14ac:dyDescent="0.2">
      <c r="L119" s="2"/>
      <c r="M119" s="3"/>
      <c r="N119" s="4"/>
      <c r="O119" s="4"/>
    </row>
    <row r="120" spans="12:15" x14ac:dyDescent="0.2">
      <c r="L120" s="2"/>
      <c r="M120" s="3"/>
      <c r="N120" s="4"/>
      <c r="O120" s="4"/>
    </row>
    <row r="121" spans="12:15" x14ac:dyDescent="0.2">
      <c r="L121" s="2"/>
      <c r="M121" s="3"/>
      <c r="N121" s="4"/>
      <c r="O121" s="4"/>
    </row>
    <row r="122" spans="12:15" x14ac:dyDescent="0.2">
      <c r="L122" s="2"/>
      <c r="M122" s="3"/>
      <c r="N122" s="4"/>
      <c r="O122" s="4"/>
    </row>
    <row r="123" spans="12:15" x14ac:dyDescent="0.2">
      <c r="L123" s="2"/>
      <c r="M123" s="3"/>
      <c r="N123" s="4"/>
      <c r="O123" s="4"/>
    </row>
    <row r="124" spans="12:15" x14ac:dyDescent="0.2">
      <c r="L124" s="2"/>
      <c r="M124" s="3"/>
      <c r="N124" s="4"/>
      <c r="O124" s="4"/>
    </row>
    <row r="125" spans="12:15" x14ac:dyDescent="0.2">
      <c r="L125" s="2"/>
      <c r="M125" s="3"/>
      <c r="N125" s="4"/>
      <c r="O125" s="4"/>
    </row>
    <row r="126" spans="12:15" x14ac:dyDescent="0.2">
      <c r="L126" s="2"/>
      <c r="M126" s="3"/>
      <c r="N126" s="4"/>
      <c r="O126" s="4"/>
    </row>
    <row r="127" spans="12:15" x14ac:dyDescent="0.2">
      <c r="L127" s="2"/>
      <c r="M127" s="3"/>
      <c r="N127" s="4"/>
      <c r="O127" s="4"/>
    </row>
    <row r="128" spans="12:15" x14ac:dyDescent="0.2">
      <c r="L128" s="2"/>
      <c r="M128" s="3"/>
      <c r="N128" s="4"/>
      <c r="O128" s="4"/>
    </row>
    <row r="129" spans="12:15" x14ac:dyDescent="0.2">
      <c r="L129" s="2"/>
      <c r="M129" s="3"/>
      <c r="N129" s="4"/>
      <c r="O129" s="4"/>
    </row>
    <row r="130" spans="12:15" x14ac:dyDescent="0.2">
      <c r="L130" s="2"/>
      <c r="M130" s="3"/>
      <c r="N130" s="4"/>
      <c r="O130" s="4"/>
    </row>
    <row r="131" spans="12:15" x14ac:dyDescent="0.2">
      <c r="L131" s="2"/>
      <c r="M131" s="3"/>
      <c r="N131" s="4"/>
      <c r="O131" s="4"/>
    </row>
    <row r="132" spans="12:15" x14ac:dyDescent="0.2">
      <c r="L132" s="2"/>
      <c r="M132" s="3"/>
      <c r="N132" s="4"/>
      <c r="O132" s="4"/>
    </row>
    <row r="133" spans="12:15" x14ac:dyDescent="0.2">
      <c r="L133" s="2"/>
      <c r="M133" s="3"/>
      <c r="N133" s="4"/>
      <c r="O133" s="4"/>
    </row>
    <row r="134" spans="12:15" x14ac:dyDescent="0.2">
      <c r="L134" s="2"/>
      <c r="M134" s="3"/>
      <c r="N134" s="4"/>
      <c r="O134" s="4"/>
    </row>
    <row r="135" spans="12:15" x14ac:dyDescent="0.2">
      <c r="L135" s="2"/>
      <c r="M135" s="3"/>
      <c r="N135" s="4"/>
      <c r="O135" s="4"/>
    </row>
    <row r="136" spans="12:15" x14ac:dyDescent="0.2">
      <c r="L136" s="2"/>
      <c r="M136" s="3"/>
      <c r="N136" s="4"/>
      <c r="O136" s="4"/>
    </row>
    <row r="137" spans="12:15" x14ac:dyDescent="0.2">
      <c r="L137" s="2"/>
      <c r="M137" s="3"/>
      <c r="N137" s="4"/>
      <c r="O137" s="4"/>
    </row>
    <row r="138" spans="12:15" x14ac:dyDescent="0.2">
      <c r="L138" s="2"/>
      <c r="M138" s="3"/>
      <c r="N138" s="4"/>
      <c r="O138" s="4"/>
    </row>
    <row r="139" spans="12:15" x14ac:dyDescent="0.2">
      <c r="L139" s="2"/>
      <c r="M139" s="3"/>
      <c r="N139" s="4"/>
      <c r="O139" s="4"/>
    </row>
    <row r="140" spans="12:15" x14ac:dyDescent="0.2">
      <c r="L140" s="2"/>
      <c r="M140" s="3"/>
      <c r="N140" s="4"/>
      <c r="O140" s="4"/>
    </row>
    <row r="141" spans="12:15" x14ac:dyDescent="0.2">
      <c r="L141" s="2"/>
      <c r="M141" s="3"/>
      <c r="N141" s="4"/>
      <c r="O141" s="4"/>
    </row>
    <row r="142" spans="12:15" x14ac:dyDescent="0.2">
      <c r="L142" s="2"/>
      <c r="M142" s="3"/>
      <c r="N142" s="4"/>
      <c r="O142" s="4"/>
    </row>
    <row r="143" spans="12:15" x14ac:dyDescent="0.2">
      <c r="L143" s="2"/>
      <c r="M143" s="3"/>
      <c r="N143" s="4"/>
      <c r="O143" s="4"/>
    </row>
    <row r="144" spans="12:15" x14ac:dyDescent="0.2">
      <c r="L144" s="2"/>
      <c r="M144" s="3"/>
      <c r="N144" s="4"/>
      <c r="O144" s="4"/>
    </row>
    <row r="145" spans="12:15" x14ac:dyDescent="0.2">
      <c r="L145" s="2"/>
      <c r="M145" s="3"/>
      <c r="N145" s="4"/>
      <c r="O145" s="4"/>
    </row>
    <row r="146" spans="12:15" x14ac:dyDescent="0.2">
      <c r="L146" s="2"/>
      <c r="M146" s="3"/>
      <c r="N146" s="4"/>
      <c r="O146" s="4"/>
    </row>
    <row r="147" spans="12:15" x14ac:dyDescent="0.2">
      <c r="L147" s="2"/>
      <c r="M147" s="3"/>
      <c r="N147" s="4"/>
      <c r="O147" s="4"/>
    </row>
    <row r="148" spans="12:15" x14ac:dyDescent="0.2">
      <c r="L148" s="2"/>
      <c r="M148" s="3"/>
      <c r="N148" s="4"/>
      <c r="O148" s="4"/>
    </row>
    <row r="149" spans="12:15" x14ac:dyDescent="0.2">
      <c r="L149" s="2"/>
      <c r="M149" s="3"/>
      <c r="N149" s="4"/>
      <c r="O149" s="4"/>
    </row>
    <row r="150" spans="12:15" x14ac:dyDescent="0.2">
      <c r="L150" s="2"/>
      <c r="M150" s="3"/>
      <c r="N150" s="4"/>
      <c r="O150" s="4"/>
    </row>
    <row r="151" spans="12:15" x14ac:dyDescent="0.2">
      <c r="L151" s="2"/>
      <c r="M151" s="3"/>
      <c r="N151" s="4"/>
      <c r="O151" s="4"/>
    </row>
    <row r="152" spans="12:15" x14ac:dyDescent="0.2">
      <c r="L152" s="2"/>
      <c r="M152" s="3"/>
      <c r="N152" s="4"/>
      <c r="O152" s="4"/>
    </row>
    <row r="153" spans="12:15" x14ac:dyDescent="0.2">
      <c r="L153" s="2"/>
      <c r="M153" s="3"/>
      <c r="N153" s="4"/>
      <c r="O153" s="4"/>
    </row>
    <row r="154" spans="12:15" x14ac:dyDescent="0.2">
      <c r="L154" s="2"/>
      <c r="M154" s="3"/>
      <c r="N154" s="4"/>
      <c r="O154" s="4"/>
    </row>
    <row r="155" spans="12:15" x14ac:dyDescent="0.2">
      <c r="L155" s="2"/>
      <c r="M155" s="3"/>
      <c r="N155" s="4"/>
      <c r="O155" s="4"/>
    </row>
    <row r="156" spans="12:15" x14ac:dyDescent="0.2">
      <c r="L156" s="2"/>
      <c r="M156" s="3"/>
      <c r="N156" s="4"/>
      <c r="O156" s="4"/>
    </row>
    <row r="157" spans="12:15" x14ac:dyDescent="0.2">
      <c r="L157" s="2"/>
      <c r="M157" s="3"/>
      <c r="N157" s="4"/>
      <c r="O157" s="4"/>
    </row>
    <row r="158" spans="12:15" x14ac:dyDescent="0.2">
      <c r="L158" s="2"/>
      <c r="M158" s="3"/>
      <c r="N158" s="4"/>
      <c r="O158" s="4"/>
    </row>
    <row r="159" spans="12:15" x14ac:dyDescent="0.2">
      <c r="L159" s="2"/>
      <c r="M159" s="3"/>
      <c r="N159" s="4"/>
      <c r="O159" s="4"/>
    </row>
    <row r="160" spans="12:15" x14ac:dyDescent="0.2">
      <c r="L160" s="2"/>
      <c r="M160" s="3"/>
      <c r="N160" s="4"/>
      <c r="O160" s="4"/>
    </row>
    <row r="161" spans="12:15" x14ac:dyDescent="0.2">
      <c r="L161" s="2"/>
      <c r="M161" s="3"/>
      <c r="N161" s="4"/>
      <c r="O161" s="4"/>
    </row>
    <row r="162" spans="12:15" x14ac:dyDescent="0.2">
      <c r="L162" s="2"/>
      <c r="M162" s="3"/>
      <c r="N162" s="4"/>
      <c r="O162" s="4"/>
    </row>
    <row r="163" spans="12:15" x14ac:dyDescent="0.2">
      <c r="L163" s="2"/>
      <c r="M163" s="3"/>
      <c r="N163" s="4"/>
      <c r="O163" s="4"/>
    </row>
    <row r="164" spans="12:15" x14ac:dyDescent="0.2">
      <c r="L164" s="2"/>
      <c r="M164" s="3"/>
      <c r="N164" s="4"/>
      <c r="O164" s="4"/>
    </row>
    <row r="165" spans="12:15" x14ac:dyDescent="0.2">
      <c r="L165" s="2"/>
      <c r="M165" s="3"/>
      <c r="N165" s="4"/>
      <c r="O165" s="4"/>
    </row>
    <row r="166" spans="12:15" x14ac:dyDescent="0.2">
      <c r="L166" s="2"/>
      <c r="M166" s="3"/>
      <c r="N166" s="4"/>
      <c r="O166" s="4"/>
    </row>
    <row r="167" spans="12:15" x14ac:dyDescent="0.2">
      <c r="L167" s="2"/>
      <c r="M167" s="3"/>
      <c r="N167" s="4"/>
      <c r="O167" s="4"/>
    </row>
    <row r="168" spans="12:15" x14ac:dyDescent="0.2">
      <c r="L168" s="2"/>
      <c r="M168" s="3"/>
      <c r="N168" s="4"/>
      <c r="O168" s="4"/>
    </row>
    <row r="169" spans="12:15" x14ac:dyDescent="0.2">
      <c r="L169" s="2"/>
      <c r="M169" s="3"/>
      <c r="N169" s="4"/>
      <c r="O169" s="4"/>
    </row>
    <row r="170" spans="12:15" x14ac:dyDescent="0.2">
      <c r="L170" s="2"/>
      <c r="M170" s="3"/>
      <c r="N170" s="4"/>
      <c r="O170" s="4"/>
    </row>
    <row r="171" spans="12:15" x14ac:dyDescent="0.2">
      <c r="L171" s="2"/>
      <c r="M171" s="3"/>
      <c r="N171" s="4"/>
      <c r="O171" s="4"/>
    </row>
    <row r="172" spans="12:15" x14ac:dyDescent="0.2">
      <c r="L172" s="2"/>
      <c r="M172" s="3"/>
      <c r="N172" s="4"/>
      <c r="O172" s="4"/>
    </row>
    <row r="173" spans="12:15" x14ac:dyDescent="0.2">
      <c r="L173" s="2"/>
      <c r="M173" s="3"/>
      <c r="N173" s="4"/>
      <c r="O173" s="4"/>
    </row>
    <row r="174" spans="12:15" x14ac:dyDescent="0.2">
      <c r="L174" s="2"/>
      <c r="M174" s="3"/>
      <c r="N174" s="4"/>
      <c r="O174" s="4"/>
    </row>
    <row r="175" spans="12:15" x14ac:dyDescent="0.2">
      <c r="L175" s="2"/>
      <c r="M175" s="3"/>
      <c r="N175" s="4"/>
      <c r="O175" s="4"/>
    </row>
    <row r="176" spans="12:15" x14ac:dyDescent="0.2">
      <c r="L176" s="2"/>
      <c r="M176" s="3"/>
      <c r="N176" s="4"/>
      <c r="O176" s="4"/>
    </row>
    <row r="177" spans="12:15" x14ac:dyDescent="0.2">
      <c r="L177" s="2"/>
      <c r="M177" s="3"/>
      <c r="N177" s="4"/>
      <c r="O177" s="4"/>
    </row>
    <row r="178" spans="12:15" x14ac:dyDescent="0.2">
      <c r="L178" s="2"/>
      <c r="M178" s="3"/>
      <c r="N178" s="4"/>
      <c r="O178" s="4"/>
    </row>
    <row r="179" spans="12:15" x14ac:dyDescent="0.2">
      <c r="L179" s="2"/>
      <c r="M179" s="3"/>
      <c r="N179" s="4"/>
      <c r="O179" s="4"/>
    </row>
    <row r="180" spans="12:15" x14ac:dyDescent="0.2">
      <c r="L180" s="2"/>
      <c r="M180" s="3"/>
      <c r="N180" s="4"/>
      <c r="O180" s="4"/>
    </row>
    <row r="181" spans="12:15" x14ac:dyDescent="0.2">
      <c r="L181" s="2"/>
      <c r="M181" s="3"/>
      <c r="N181" s="4"/>
      <c r="O181" s="4"/>
    </row>
    <row r="182" spans="12:15" x14ac:dyDescent="0.2">
      <c r="L182" s="2"/>
      <c r="M182" s="3"/>
      <c r="N182" s="4"/>
      <c r="O182" s="4"/>
    </row>
    <row r="183" spans="12:15" x14ac:dyDescent="0.2">
      <c r="L183" s="2"/>
      <c r="M183" s="3"/>
      <c r="N183" s="4"/>
      <c r="O183" s="4"/>
    </row>
    <row r="184" spans="12:15" x14ac:dyDescent="0.2">
      <c r="L184" s="2"/>
      <c r="M184" s="3"/>
      <c r="N184" s="4"/>
      <c r="O184" s="4"/>
    </row>
    <row r="185" spans="12:15" x14ac:dyDescent="0.2">
      <c r="L185" s="2"/>
      <c r="M185" s="3"/>
      <c r="N185" s="4"/>
      <c r="O185" s="4"/>
    </row>
    <row r="186" spans="12:15" x14ac:dyDescent="0.2">
      <c r="L186" s="2"/>
      <c r="M186" s="3"/>
      <c r="N186" s="4"/>
      <c r="O186" s="4"/>
    </row>
    <row r="187" spans="12:15" x14ac:dyDescent="0.2">
      <c r="L187" s="2"/>
      <c r="M187" s="3"/>
      <c r="N187" s="4"/>
      <c r="O187" s="4"/>
    </row>
    <row r="188" spans="12:15" x14ac:dyDescent="0.2">
      <c r="L188" s="2"/>
      <c r="M188" s="3"/>
      <c r="N188" s="4"/>
      <c r="O188" s="4"/>
    </row>
    <row r="189" spans="12:15" x14ac:dyDescent="0.2">
      <c r="L189" s="2"/>
      <c r="M189" s="3"/>
      <c r="N189" s="4"/>
      <c r="O189" s="4"/>
    </row>
    <row r="190" spans="12:15" x14ac:dyDescent="0.2">
      <c r="L190" s="2"/>
      <c r="M190" s="3"/>
      <c r="N190" s="4"/>
      <c r="O190" s="4"/>
    </row>
    <row r="191" spans="12:15" x14ac:dyDescent="0.2">
      <c r="L191" s="2"/>
      <c r="M191" s="3"/>
      <c r="N191" s="4"/>
      <c r="O191" s="4"/>
    </row>
    <row r="192" spans="12:15" x14ac:dyDescent="0.2">
      <c r="L192" s="2"/>
      <c r="M192" s="3"/>
      <c r="N192" s="4"/>
      <c r="O192" s="4"/>
    </row>
    <row r="193" spans="12:15" x14ac:dyDescent="0.2">
      <c r="L193" s="2"/>
      <c r="M193" s="3"/>
      <c r="N193" s="4"/>
      <c r="O193" s="4"/>
    </row>
    <row r="194" spans="12:15" x14ac:dyDescent="0.2">
      <c r="L194" s="2"/>
      <c r="M194" s="3"/>
      <c r="N194" s="4"/>
      <c r="O194" s="4"/>
    </row>
    <row r="195" spans="12:15" x14ac:dyDescent="0.2">
      <c r="L195" s="2"/>
      <c r="M195" s="3"/>
      <c r="N195" s="4"/>
      <c r="O195" s="4"/>
    </row>
    <row r="196" spans="12:15" x14ac:dyDescent="0.2">
      <c r="L196" s="2"/>
      <c r="M196" s="3"/>
      <c r="N196" s="4"/>
      <c r="O196" s="4"/>
    </row>
    <row r="197" spans="12:15" x14ac:dyDescent="0.2">
      <c r="L197" s="2"/>
      <c r="M197" s="3"/>
      <c r="N197" s="4"/>
      <c r="O197" s="4"/>
    </row>
    <row r="198" spans="12:15" x14ac:dyDescent="0.2">
      <c r="L198" s="2"/>
      <c r="M198" s="3"/>
      <c r="N198" s="4"/>
      <c r="O198" s="4"/>
    </row>
    <row r="199" spans="12:15" x14ac:dyDescent="0.2">
      <c r="L199" s="2"/>
      <c r="M199" s="3"/>
      <c r="N199" s="4"/>
      <c r="O199" s="4"/>
    </row>
    <row r="200" spans="12:15" x14ac:dyDescent="0.2">
      <c r="L200" s="2"/>
      <c r="M200" s="3"/>
      <c r="N200" s="4"/>
      <c r="O200" s="4"/>
    </row>
    <row r="201" spans="12:15" x14ac:dyDescent="0.2">
      <c r="L201" s="2"/>
      <c r="M201" s="3"/>
      <c r="N201" s="4"/>
      <c r="O201" s="4"/>
    </row>
    <row r="202" spans="12:15" x14ac:dyDescent="0.2">
      <c r="L202" s="2"/>
      <c r="M202" s="3"/>
      <c r="N202" s="4"/>
      <c r="O202" s="4"/>
    </row>
    <row r="203" spans="12:15" x14ac:dyDescent="0.2">
      <c r="L203" s="2"/>
      <c r="M203" s="3"/>
      <c r="N203" s="4"/>
      <c r="O203" s="4"/>
    </row>
    <row r="204" spans="12:15" x14ac:dyDescent="0.2">
      <c r="L204" s="2"/>
      <c r="M204" s="3"/>
      <c r="N204" s="4"/>
      <c r="O204" s="4"/>
    </row>
    <row r="205" spans="12:15" x14ac:dyDescent="0.2">
      <c r="L205" s="2"/>
      <c r="M205" s="3"/>
      <c r="N205" s="4"/>
      <c r="O205" s="4"/>
    </row>
    <row r="206" spans="12:15" x14ac:dyDescent="0.2">
      <c r="L206" s="2"/>
      <c r="M206" s="3"/>
      <c r="N206" s="4"/>
      <c r="O206" s="4"/>
    </row>
    <row r="207" spans="12:15" x14ac:dyDescent="0.2">
      <c r="L207" s="2"/>
      <c r="M207" s="3"/>
      <c r="N207" s="4"/>
      <c r="O207" s="4"/>
    </row>
    <row r="208" spans="12:15" x14ac:dyDescent="0.2">
      <c r="L208" s="2"/>
      <c r="M208" s="3"/>
      <c r="N208" s="4"/>
      <c r="O208" s="4"/>
    </row>
    <row r="209" spans="12:15" x14ac:dyDescent="0.2">
      <c r="L209" s="2"/>
      <c r="M209" s="3"/>
      <c r="N209" s="4"/>
      <c r="O209" s="4"/>
    </row>
    <row r="210" spans="12:15" x14ac:dyDescent="0.2">
      <c r="L210" s="2"/>
      <c r="M210" s="3"/>
      <c r="N210" s="4"/>
      <c r="O210" s="4"/>
    </row>
    <row r="211" spans="12:15" x14ac:dyDescent="0.2">
      <c r="L211" s="2"/>
      <c r="M211" s="3"/>
      <c r="N211" s="4"/>
      <c r="O211" s="4"/>
    </row>
    <row r="212" spans="12:15" x14ac:dyDescent="0.2">
      <c r="L212" s="2"/>
      <c r="M212" s="3"/>
      <c r="N212" s="4"/>
      <c r="O212" s="4"/>
    </row>
    <row r="213" spans="12:15" x14ac:dyDescent="0.2">
      <c r="L213" s="2"/>
      <c r="M213" s="3"/>
      <c r="N213" s="4"/>
      <c r="O213" s="4"/>
    </row>
    <row r="214" spans="12:15" x14ac:dyDescent="0.2">
      <c r="L214" s="2"/>
      <c r="M214" s="3"/>
      <c r="N214" s="4"/>
      <c r="O214" s="4"/>
    </row>
    <row r="215" spans="12:15" x14ac:dyDescent="0.2">
      <c r="L215" s="2"/>
      <c r="M215" s="3"/>
      <c r="N215" s="4"/>
      <c r="O215" s="4"/>
    </row>
    <row r="216" spans="12:15" x14ac:dyDescent="0.2">
      <c r="L216" s="2"/>
      <c r="M216" s="3"/>
      <c r="N216" s="4"/>
      <c r="O216" s="4"/>
    </row>
    <row r="217" spans="12:15" x14ac:dyDescent="0.2">
      <c r="L217" s="2"/>
      <c r="M217" s="3"/>
      <c r="N217" s="4"/>
      <c r="O217" s="4"/>
    </row>
    <row r="218" spans="12:15" x14ac:dyDescent="0.2">
      <c r="L218" s="2"/>
      <c r="M218" s="3"/>
      <c r="N218" s="4"/>
      <c r="O218" s="4"/>
    </row>
    <row r="219" spans="12:15" x14ac:dyDescent="0.2">
      <c r="L219" s="2"/>
      <c r="M219" s="3"/>
      <c r="N219" s="4"/>
      <c r="O219" s="4"/>
    </row>
    <row r="220" spans="12:15" x14ac:dyDescent="0.2">
      <c r="L220" s="2"/>
      <c r="M220" s="3"/>
      <c r="N220" s="4"/>
      <c r="O220" s="4"/>
    </row>
    <row r="221" spans="12:15" x14ac:dyDescent="0.2">
      <c r="L221" s="2"/>
      <c r="M221" s="3"/>
      <c r="N221" s="4"/>
      <c r="O221" s="4"/>
    </row>
    <row r="222" spans="12:15" x14ac:dyDescent="0.2">
      <c r="L222" s="2"/>
      <c r="M222" s="3"/>
      <c r="N222" s="4"/>
      <c r="O222" s="4"/>
    </row>
    <row r="223" spans="12:15" x14ac:dyDescent="0.2">
      <c r="L223" s="2"/>
      <c r="M223" s="3"/>
      <c r="N223" s="4"/>
      <c r="O223" s="4"/>
    </row>
    <row r="224" spans="12:15" x14ac:dyDescent="0.2">
      <c r="L224" s="2"/>
      <c r="M224" s="3"/>
      <c r="N224" s="4"/>
      <c r="O224" s="4"/>
    </row>
    <row r="225" spans="12:15" x14ac:dyDescent="0.2">
      <c r="L225" s="2"/>
      <c r="M225" s="3"/>
      <c r="N225" s="4"/>
      <c r="O225" s="4"/>
    </row>
    <row r="226" spans="12:15" x14ac:dyDescent="0.2">
      <c r="L226" s="2"/>
      <c r="M226" s="3"/>
      <c r="N226" s="4"/>
      <c r="O226" s="4"/>
    </row>
    <row r="227" spans="12:15" x14ac:dyDescent="0.2">
      <c r="L227" s="2"/>
      <c r="M227" s="3"/>
      <c r="N227" s="4"/>
      <c r="O227" s="4"/>
    </row>
    <row r="228" spans="12:15" x14ac:dyDescent="0.2">
      <c r="L228" s="2"/>
      <c r="M228" s="3"/>
      <c r="N228" s="4"/>
      <c r="O228" s="4"/>
    </row>
    <row r="229" spans="12:15" x14ac:dyDescent="0.2">
      <c r="L229" s="2"/>
      <c r="M229" s="3"/>
      <c r="N229" s="4"/>
      <c r="O229" s="4"/>
    </row>
    <row r="230" spans="12:15" x14ac:dyDescent="0.2">
      <c r="L230" s="2"/>
      <c r="M230" s="3"/>
      <c r="N230" s="4"/>
      <c r="O230" s="4"/>
    </row>
    <row r="231" spans="12:15" x14ac:dyDescent="0.2">
      <c r="L231" s="2"/>
      <c r="M231" s="3"/>
      <c r="N231" s="4"/>
      <c r="O231" s="4"/>
    </row>
    <row r="232" spans="12:15" x14ac:dyDescent="0.2">
      <c r="L232" s="2"/>
      <c r="M232" s="3"/>
      <c r="N232" s="4"/>
      <c r="O232" s="4"/>
    </row>
    <row r="233" spans="12:15" x14ac:dyDescent="0.2">
      <c r="L233" s="2"/>
      <c r="M233" s="3"/>
      <c r="N233" s="4"/>
      <c r="O233" s="4"/>
    </row>
    <row r="234" spans="12:15" x14ac:dyDescent="0.2">
      <c r="L234" s="2"/>
      <c r="M234" s="3"/>
      <c r="N234" s="4"/>
      <c r="O234" s="4"/>
    </row>
    <row r="235" spans="12:15" x14ac:dyDescent="0.2">
      <c r="L235" s="2"/>
      <c r="M235" s="3"/>
      <c r="N235" s="4"/>
      <c r="O235" s="4"/>
    </row>
    <row r="236" spans="12:15" x14ac:dyDescent="0.2">
      <c r="L236" s="2"/>
      <c r="M236" s="3"/>
      <c r="N236" s="4"/>
      <c r="O236" s="4"/>
    </row>
    <row r="237" spans="12:15" x14ac:dyDescent="0.2">
      <c r="L237" s="2"/>
      <c r="M237" s="3"/>
      <c r="N237" s="4"/>
      <c r="O237" s="4"/>
    </row>
    <row r="238" spans="12:15" x14ac:dyDescent="0.2">
      <c r="L238" s="2"/>
      <c r="M238" s="3"/>
      <c r="N238" s="4"/>
      <c r="O238" s="4"/>
    </row>
    <row r="239" spans="12:15" x14ac:dyDescent="0.2">
      <c r="L239" s="2"/>
      <c r="M239" s="3"/>
      <c r="N239" s="4"/>
      <c r="O239" s="4"/>
    </row>
    <row r="240" spans="12:15" x14ac:dyDescent="0.2">
      <c r="L240" s="2"/>
      <c r="M240" s="3"/>
      <c r="N240" s="4"/>
      <c r="O240" s="4"/>
    </row>
    <row r="241" spans="12:15" x14ac:dyDescent="0.2">
      <c r="L241" s="2"/>
      <c r="M241" s="3"/>
      <c r="N241" s="4"/>
      <c r="O241" s="4"/>
    </row>
    <row r="242" spans="12:15" x14ac:dyDescent="0.2">
      <c r="L242" s="2"/>
      <c r="M242" s="3"/>
      <c r="N242" s="4"/>
      <c r="O242" s="4"/>
    </row>
    <row r="243" spans="12:15" x14ac:dyDescent="0.2">
      <c r="L243" s="2"/>
      <c r="M243" s="3"/>
      <c r="N243" s="4"/>
      <c r="O243" s="4"/>
    </row>
    <row r="244" spans="12:15" x14ac:dyDescent="0.2">
      <c r="L244" s="2"/>
      <c r="M244" s="3"/>
      <c r="N244" s="4"/>
      <c r="O244" s="4"/>
    </row>
    <row r="245" spans="12:15" x14ac:dyDescent="0.2">
      <c r="L245" s="2"/>
      <c r="M245" s="3"/>
      <c r="N245" s="4"/>
      <c r="O245" s="4"/>
    </row>
    <row r="246" spans="12:15" x14ac:dyDescent="0.2">
      <c r="L246" s="2"/>
      <c r="M246" s="3"/>
      <c r="N246" s="4"/>
      <c r="O246" s="4"/>
    </row>
    <row r="247" spans="12:15" x14ac:dyDescent="0.2">
      <c r="L247" s="2"/>
      <c r="M247" s="3"/>
      <c r="N247" s="4"/>
      <c r="O247" s="4"/>
    </row>
    <row r="248" spans="12:15" x14ac:dyDescent="0.2">
      <c r="L248" s="2"/>
      <c r="M248" s="3"/>
      <c r="N248" s="4"/>
      <c r="O248" s="4"/>
    </row>
    <row r="249" spans="12:15" x14ac:dyDescent="0.2">
      <c r="L249" s="2"/>
      <c r="M249" s="3"/>
      <c r="N249" s="4"/>
      <c r="O249" s="4"/>
    </row>
    <row r="250" spans="12:15" x14ac:dyDescent="0.2">
      <c r="L250" s="2"/>
      <c r="M250" s="3"/>
      <c r="N250" s="4"/>
      <c r="O250" s="4"/>
    </row>
    <row r="251" spans="12:15" x14ac:dyDescent="0.2">
      <c r="L251" s="2"/>
      <c r="M251" s="3"/>
      <c r="N251" s="4"/>
      <c r="O251" s="4"/>
    </row>
    <row r="252" spans="12:15" x14ac:dyDescent="0.2">
      <c r="L252" s="2"/>
      <c r="M252" s="3"/>
      <c r="N252" s="4"/>
      <c r="O252" s="4"/>
    </row>
    <row r="253" spans="12:15" x14ac:dyDescent="0.2">
      <c r="L253" s="2"/>
      <c r="M253" s="3"/>
      <c r="N253" s="4"/>
      <c r="O253" s="4"/>
    </row>
    <row r="254" spans="12:15" x14ac:dyDescent="0.2">
      <c r="L254" s="2"/>
      <c r="M254" s="3"/>
      <c r="N254" s="4"/>
      <c r="O254" s="4"/>
    </row>
    <row r="255" spans="12:15" x14ac:dyDescent="0.2">
      <c r="L255" s="2"/>
      <c r="M255" s="3"/>
      <c r="N255" s="4"/>
      <c r="O255" s="4"/>
    </row>
    <row r="256" spans="12:15" x14ac:dyDescent="0.2">
      <c r="L256" s="2"/>
      <c r="M256" s="3"/>
      <c r="N256" s="4"/>
      <c r="O256" s="4"/>
    </row>
    <row r="257" spans="12:15" x14ac:dyDescent="0.2">
      <c r="L257" s="2"/>
      <c r="M257" s="3"/>
      <c r="N257" s="4"/>
      <c r="O257" s="4"/>
    </row>
    <row r="258" spans="12:15" x14ac:dyDescent="0.2">
      <c r="L258" s="2"/>
      <c r="M258" s="3"/>
      <c r="N258" s="4"/>
      <c r="O258" s="4"/>
    </row>
    <row r="259" spans="12:15" x14ac:dyDescent="0.2">
      <c r="L259" s="2"/>
      <c r="M259" s="3"/>
      <c r="N259" s="4"/>
      <c r="O259" s="4"/>
    </row>
    <row r="260" spans="12:15" x14ac:dyDescent="0.2">
      <c r="L260" s="2"/>
      <c r="M260" s="3"/>
      <c r="N260" s="4"/>
      <c r="O260" s="4"/>
    </row>
    <row r="261" spans="12:15" x14ac:dyDescent="0.2">
      <c r="L261" s="2"/>
      <c r="M261" s="3"/>
      <c r="N261" s="4"/>
      <c r="O261" s="4"/>
    </row>
    <row r="262" spans="12:15" x14ac:dyDescent="0.2">
      <c r="L262" s="2"/>
      <c r="M262" s="3"/>
      <c r="N262" s="4"/>
      <c r="O262" s="4"/>
    </row>
    <row r="263" spans="12:15" x14ac:dyDescent="0.2">
      <c r="L263" s="2"/>
      <c r="M263" s="3"/>
      <c r="N263" s="4"/>
      <c r="O263" s="4"/>
    </row>
    <row r="264" spans="12:15" x14ac:dyDescent="0.2">
      <c r="L264" s="2"/>
      <c r="M264" s="3"/>
      <c r="N264" s="4"/>
      <c r="O264" s="4"/>
    </row>
    <row r="265" spans="12:15" x14ac:dyDescent="0.2">
      <c r="L265" s="2"/>
      <c r="M265" s="3"/>
      <c r="N265" s="4"/>
      <c r="O265" s="4"/>
    </row>
    <row r="266" spans="12:15" x14ac:dyDescent="0.2">
      <c r="L266" s="2"/>
      <c r="M266" s="3"/>
      <c r="N266" s="4"/>
      <c r="O266" s="4"/>
    </row>
    <row r="267" spans="12:15" x14ac:dyDescent="0.2">
      <c r="L267" s="2"/>
      <c r="M267" s="3"/>
      <c r="N267" s="4"/>
      <c r="O267" s="4"/>
    </row>
    <row r="268" spans="12:15" x14ac:dyDescent="0.2">
      <c r="L268" s="2"/>
      <c r="M268" s="3"/>
      <c r="N268" s="4"/>
      <c r="O268" s="4"/>
    </row>
    <row r="269" spans="12:15" x14ac:dyDescent="0.2">
      <c r="L269" s="2"/>
      <c r="M269" s="3"/>
      <c r="N269" s="4"/>
      <c r="O269" s="4"/>
    </row>
    <row r="270" spans="12:15" x14ac:dyDescent="0.2">
      <c r="L270" s="2"/>
      <c r="M270" s="3"/>
      <c r="N270" s="4"/>
      <c r="O270" s="4"/>
    </row>
    <row r="271" spans="12:15" x14ac:dyDescent="0.2">
      <c r="L271" s="2"/>
      <c r="M271" s="3"/>
      <c r="N271" s="4"/>
      <c r="O271" s="4"/>
    </row>
    <row r="272" spans="12:15" x14ac:dyDescent="0.2">
      <c r="L272" s="2"/>
      <c r="M272" s="3"/>
      <c r="N272" s="4"/>
      <c r="O272" s="4"/>
    </row>
    <row r="273" spans="12:15" x14ac:dyDescent="0.2">
      <c r="L273" s="2"/>
      <c r="M273" s="3"/>
      <c r="N273" s="4"/>
      <c r="O273" s="4"/>
    </row>
    <row r="274" spans="12:15" x14ac:dyDescent="0.2">
      <c r="L274" s="2"/>
      <c r="M274" s="3"/>
      <c r="N274" s="4"/>
      <c r="O274" s="4"/>
    </row>
    <row r="275" spans="12:15" x14ac:dyDescent="0.2">
      <c r="L275" s="2"/>
      <c r="M275" s="3"/>
      <c r="N275" s="4"/>
      <c r="O275" s="4"/>
    </row>
    <row r="276" spans="12:15" x14ac:dyDescent="0.2">
      <c r="L276" s="2"/>
      <c r="M276" s="3"/>
      <c r="N276" s="4"/>
      <c r="O276" s="4"/>
    </row>
    <row r="277" spans="12:15" x14ac:dyDescent="0.2">
      <c r="L277" s="2"/>
      <c r="M277" s="3"/>
      <c r="N277" s="4"/>
      <c r="O277" s="4"/>
    </row>
    <row r="278" spans="12:15" x14ac:dyDescent="0.2">
      <c r="L278" s="2"/>
      <c r="M278" s="3"/>
      <c r="N278" s="4"/>
      <c r="O278" s="4"/>
    </row>
    <row r="279" spans="12:15" x14ac:dyDescent="0.2">
      <c r="L279" s="2"/>
      <c r="M279" s="3"/>
      <c r="N279" s="4"/>
      <c r="O279" s="4"/>
    </row>
    <row r="280" spans="12:15" x14ac:dyDescent="0.2">
      <c r="L280" s="2"/>
      <c r="M280" s="3"/>
      <c r="N280" s="4"/>
      <c r="O280" s="4"/>
    </row>
    <row r="281" spans="12:15" x14ac:dyDescent="0.2">
      <c r="L281" s="2"/>
      <c r="M281" s="3"/>
      <c r="N281" s="4"/>
      <c r="O281" s="4"/>
    </row>
    <row r="282" spans="12:15" x14ac:dyDescent="0.2">
      <c r="L282" s="2"/>
      <c r="M282" s="3"/>
      <c r="N282" s="4"/>
      <c r="O282" s="4"/>
    </row>
    <row r="283" spans="12:15" x14ac:dyDescent="0.2">
      <c r="L283" s="2"/>
      <c r="M283" s="3"/>
      <c r="N283" s="4"/>
      <c r="O283" s="4"/>
    </row>
    <row r="284" spans="12:15" x14ac:dyDescent="0.2">
      <c r="L284" s="2"/>
      <c r="M284" s="3"/>
      <c r="N284" s="4"/>
      <c r="O284" s="4"/>
    </row>
    <row r="285" spans="12:15" x14ac:dyDescent="0.2">
      <c r="L285" s="2"/>
      <c r="M285" s="3"/>
      <c r="N285" s="4"/>
      <c r="O285" s="4"/>
    </row>
    <row r="286" spans="12:15" x14ac:dyDescent="0.2">
      <c r="L286" s="2"/>
      <c r="M286" s="3"/>
      <c r="N286" s="4"/>
      <c r="O286" s="4"/>
    </row>
    <row r="287" spans="12:15" x14ac:dyDescent="0.2">
      <c r="L287" s="2"/>
      <c r="M287" s="3"/>
      <c r="N287" s="4"/>
      <c r="O287" s="4"/>
    </row>
    <row r="288" spans="12:15" x14ac:dyDescent="0.2">
      <c r="L288" s="2"/>
      <c r="M288" s="3"/>
      <c r="N288" s="4"/>
      <c r="O288" s="4"/>
    </row>
    <row r="289" spans="12:15" x14ac:dyDescent="0.2">
      <c r="L289" s="2"/>
      <c r="M289" s="3"/>
      <c r="N289" s="4"/>
      <c r="O289" s="4"/>
    </row>
    <row r="290" spans="12:15" x14ac:dyDescent="0.2">
      <c r="L290" s="2"/>
      <c r="M290" s="3"/>
      <c r="N290" s="4"/>
      <c r="O290" s="4"/>
    </row>
    <row r="291" spans="12:15" x14ac:dyDescent="0.2">
      <c r="L291" s="2"/>
      <c r="M291" s="3"/>
      <c r="N291" s="4"/>
      <c r="O291" s="4"/>
    </row>
    <row r="292" spans="12:15" x14ac:dyDescent="0.2">
      <c r="L292" s="2"/>
      <c r="M292" s="3"/>
      <c r="N292" s="4"/>
      <c r="O292" s="4"/>
    </row>
    <row r="293" spans="12:15" x14ac:dyDescent="0.2">
      <c r="L293" s="2"/>
      <c r="M293" s="3"/>
      <c r="N293" s="4"/>
      <c r="O293" s="4"/>
    </row>
    <row r="294" spans="12:15" x14ac:dyDescent="0.2">
      <c r="L294" s="2"/>
      <c r="M294" s="3"/>
      <c r="N294" s="4"/>
      <c r="O294" s="4"/>
    </row>
    <row r="295" spans="12:15" x14ac:dyDescent="0.2">
      <c r="L295" s="2"/>
      <c r="M295" s="3"/>
      <c r="N295" s="4"/>
      <c r="O295" s="4"/>
    </row>
    <row r="296" spans="12:15" x14ac:dyDescent="0.2">
      <c r="L296" s="2"/>
      <c r="M296" s="3"/>
      <c r="N296" s="4"/>
      <c r="O296" s="4"/>
    </row>
    <row r="297" spans="12:15" x14ac:dyDescent="0.2">
      <c r="L297" s="2"/>
      <c r="M297" s="3"/>
      <c r="N297" s="4"/>
      <c r="O297" s="4"/>
    </row>
    <row r="298" spans="12:15" x14ac:dyDescent="0.2">
      <c r="L298" s="2"/>
      <c r="M298" s="3"/>
      <c r="N298" s="4"/>
      <c r="O298" s="4"/>
    </row>
    <row r="299" spans="12:15" x14ac:dyDescent="0.2">
      <c r="L299" s="2"/>
      <c r="M299" s="3"/>
      <c r="N299" s="4"/>
      <c r="O299" s="4"/>
    </row>
    <row r="300" spans="12:15" x14ac:dyDescent="0.2">
      <c r="L300" s="2"/>
      <c r="M300" s="3"/>
      <c r="N300" s="4"/>
      <c r="O300" s="4"/>
    </row>
    <row r="301" spans="12:15" x14ac:dyDescent="0.2">
      <c r="L301" s="2"/>
      <c r="M301" s="3"/>
      <c r="N301" s="4"/>
      <c r="O301" s="4"/>
    </row>
    <row r="302" spans="12:15" x14ac:dyDescent="0.2">
      <c r="L302" s="2"/>
      <c r="M302" s="3"/>
      <c r="N302" s="4"/>
      <c r="O302" s="4"/>
    </row>
    <row r="303" spans="12:15" x14ac:dyDescent="0.2">
      <c r="L303" s="2"/>
      <c r="M303" s="3"/>
      <c r="N303" s="4"/>
      <c r="O303" s="4"/>
    </row>
    <row r="304" spans="12:15" x14ac:dyDescent="0.2">
      <c r="L304" s="2"/>
      <c r="M304" s="3"/>
      <c r="N304" s="4"/>
      <c r="O304" s="4"/>
    </row>
    <row r="305" spans="12:15" x14ac:dyDescent="0.2">
      <c r="L305" s="2"/>
      <c r="M305" s="3"/>
      <c r="N305" s="4"/>
      <c r="O305" s="4"/>
    </row>
    <row r="306" spans="12:15" x14ac:dyDescent="0.2">
      <c r="L306" s="2"/>
      <c r="M306" s="3"/>
      <c r="N306" s="4"/>
      <c r="O306" s="4"/>
    </row>
    <row r="307" spans="12:15" x14ac:dyDescent="0.2">
      <c r="L307" s="2"/>
      <c r="M307" s="3"/>
      <c r="N307" s="4"/>
      <c r="O307" s="4"/>
    </row>
    <row r="308" spans="12:15" x14ac:dyDescent="0.2">
      <c r="L308" s="2"/>
      <c r="M308" s="3"/>
      <c r="N308" s="4"/>
      <c r="O308" s="4"/>
    </row>
    <row r="309" spans="12:15" x14ac:dyDescent="0.2">
      <c r="L309" s="2"/>
      <c r="M309" s="3"/>
      <c r="N309" s="4"/>
      <c r="O309" s="4"/>
    </row>
    <row r="310" spans="12:15" x14ac:dyDescent="0.2">
      <c r="L310" s="2"/>
      <c r="M310" s="3"/>
      <c r="N310" s="4"/>
      <c r="O310" s="4"/>
    </row>
    <row r="311" spans="12:15" x14ac:dyDescent="0.2">
      <c r="L311" s="2"/>
      <c r="M311" s="3"/>
      <c r="N311" s="4"/>
      <c r="O311" s="4"/>
    </row>
    <row r="312" spans="12:15" x14ac:dyDescent="0.2">
      <c r="L312" s="2"/>
      <c r="M312" s="3"/>
      <c r="N312" s="4"/>
      <c r="O312" s="4"/>
    </row>
    <row r="313" spans="12:15" x14ac:dyDescent="0.2">
      <c r="L313" s="2"/>
      <c r="M313" s="3"/>
      <c r="N313" s="4"/>
      <c r="O313" s="4"/>
    </row>
    <row r="314" spans="12:15" x14ac:dyDescent="0.2">
      <c r="L314" s="2"/>
      <c r="M314" s="3"/>
      <c r="N314" s="4"/>
      <c r="O314" s="4"/>
    </row>
    <row r="315" spans="12:15" x14ac:dyDescent="0.2">
      <c r="L315" s="2"/>
      <c r="M315" s="3"/>
      <c r="N315" s="4"/>
      <c r="O315" s="4"/>
    </row>
    <row r="316" spans="12:15" x14ac:dyDescent="0.2">
      <c r="L316" s="2"/>
      <c r="M316" s="3"/>
      <c r="N316" s="4"/>
      <c r="O316" s="4"/>
    </row>
    <row r="317" spans="12:15" x14ac:dyDescent="0.2">
      <c r="L317" s="2"/>
      <c r="M317" s="3"/>
      <c r="N317" s="4"/>
      <c r="O317" s="4"/>
    </row>
    <row r="318" spans="12:15" x14ac:dyDescent="0.2">
      <c r="L318" s="2"/>
      <c r="M318" s="3"/>
      <c r="N318" s="4"/>
      <c r="O318" s="4"/>
    </row>
    <row r="319" spans="12:15" x14ac:dyDescent="0.2">
      <c r="L319" s="2"/>
      <c r="M319" s="3"/>
      <c r="N319" s="4"/>
      <c r="O319" s="4"/>
    </row>
    <row r="320" spans="12:15" x14ac:dyDescent="0.2">
      <c r="L320" s="2"/>
      <c r="M320" s="3"/>
      <c r="N320" s="4"/>
      <c r="O320" s="4"/>
    </row>
    <row r="321" spans="12:15" x14ac:dyDescent="0.2">
      <c r="L321" s="2"/>
      <c r="M321" s="3"/>
      <c r="N321" s="4"/>
      <c r="O321" s="4"/>
    </row>
    <row r="322" spans="12:15" x14ac:dyDescent="0.2">
      <c r="L322" s="2"/>
      <c r="M322" s="3"/>
      <c r="N322" s="4"/>
      <c r="O322" s="4"/>
    </row>
    <row r="323" spans="12:15" x14ac:dyDescent="0.2">
      <c r="L323" s="2"/>
      <c r="M323" s="3"/>
      <c r="N323" s="4"/>
      <c r="O323" s="4"/>
    </row>
    <row r="324" spans="12:15" x14ac:dyDescent="0.2">
      <c r="L324" s="2"/>
      <c r="M324" s="3"/>
      <c r="N324" s="4"/>
      <c r="O324" s="4"/>
    </row>
    <row r="325" spans="12:15" x14ac:dyDescent="0.2">
      <c r="L325" s="2"/>
      <c r="M325" s="3"/>
      <c r="N325" s="4"/>
      <c r="O325" s="4"/>
    </row>
    <row r="326" spans="12:15" x14ac:dyDescent="0.2">
      <c r="L326" s="2"/>
      <c r="M326" s="3"/>
      <c r="N326" s="4"/>
      <c r="O326" s="4"/>
    </row>
    <row r="327" spans="12:15" x14ac:dyDescent="0.2">
      <c r="L327" s="2"/>
      <c r="M327" s="3"/>
      <c r="N327" s="4"/>
      <c r="O327" s="4"/>
    </row>
    <row r="328" spans="12:15" x14ac:dyDescent="0.2">
      <c r="L328" s="2"/>
      <c r="M328" s="3"/>
      <c r="N328" s="4"/>
      <c r="O328" s="4"/>
    </row>
    <row r="329" spans="12:15" x14ac:dyDescent="0.2">
      <c r="L329" s="2"/>
      <c r="M329" s="3"/>
      <c r="N329" s="4"/>
      <c r="O329" s="4"/>
    </row>
    <row r="330" spans="12:15" x14ac:dyDescent="0.2">
      <c r="L330" s="2"/>
      <c r="M330" s="3"/>
      <c r="N330" s="4"/>
      <c r="O330" s="4"/>
    </row>
    <row r="331" spans="12:15" x14ac:dyDescent="0.2">
      <c r="L331" s="2"/>
      <c r="M331" s="3"/>
      <c r="N331" s="4"/>
      <c r="O331" s="4"/>
    </row>
    <row r="332" spans="12:15" x14ac:dyDescent="0.2">
      <c r="L332" s="2"/>
      <c r="M332" s="3"/>
      <c r="N332" s="4"/>
      <c r="O332" s="4"/>
    </row>
    <row r="333" spans="12:15" x14ac:dyDescent="0.2">
      <c r="L333" s="2"/>
      <c r="M333" s="3"/>
      <c r="N333" s="4"/>
      <c r="O333" s="4"/>
    </row>
    <row r="334" spans="12:15" x14ac:dyDescent="0.2">
      <c r="L334" s="2"/>
      <c r="M334" s="3"/>
      <c r="N334" s="4"/>
      <c r="O334" s="4"/>
    </row>
    <row r="335" spans="12:15" x14ac:dyDescent="0.2">
      <c r="L335" s="2"/>
      <c r="M335" s="3"/>
      <c r="N335" s="4"/>
      <c r="O335" s="4"/>
    </row>
    <row r="336" spans="12:15" x14ac:dyDescent="0.2">
      <c r="L336" s="2"/>
      <c r="M336" s="3"/>
      <c r="N336" s="4"/>
      <c r="O336" s="4"/>
    </row>
    <row r="337" spans="12:15" x14ac:dyDescent="0.2">
      <c r="L337" s="2"/>
      <c r="M337" s="3"/>
      <c r="N337" s="4"/>
      <c r="O337" s="4"/>
    </row>
    <row r="338" spans="12:15" x14ac:dyDescent="0.2">
      <c r="L338" s="2"/>
      <c r="M338" s="3"/>
      <c r="N338" s="4"/>
      <c r="O338" s="4"/>
    </row>
    <row r="339" spans="12:15" x14ac:dyDescent="0.2">
      <c r="L339" s="2"/>
      <c r="M339" s="3"/>
      <c r="N339" s="4"/>
      <c r="O339" s="4"/>
    </row>
    <row r="340" spans="12:15" x14ac:dyDescent="0.2">
      <c r="L340" s="2"/>
      <c r="M340" s="3"/>
      <c r="N340" s="4"/>
      <c r="O340" s="4"/>
    </row>
    <row r="341" spans="12:15" x14ac:dyDescent="0.2">
      <c r="L341" s="2"/>
      <c r="M341" s="3"/>
      <c r="N341" s="4"/>
      <c r="O341" s="4"/>
    </row>
    <row r="342" spans="12:15" x14ac:dyDescent="0.2">
      <c r="L342" s="2"/>
      <c r="M342" s="3"/>
      <c r="N342" s="4"/>
      <c r="O342" s="4"/>
    </row>
    <row r="343" spans="12:15" x14ac:dyDescent="0.2">
      <c r="L343" s="2"/>
      <c r="M343" s="3"/>
      <c r="N343" s="4"/>
      <c r="O343" s="4"/>
    </row>
    <row r="344" spans="12:15" x14ac:dyDescent="0.2">
      <c r="L344" s="2"/>
      <c r="M344" s="3"/>
      <c r="N344" s="4"/>
      <c r="O344" s="4"/>
    </row>
    <row r="345" spans="12:15" x14ac:dyDescent="0.2">
      <c r="L345" s="2"/>
      <c r="M345" s="3"/>
      <c r="N345" s="4"/>
      <c r="O345" s="4"/>
    </row>
    <row r="346" spans="12:15" x14ac:dyDescent="0.2">
      <c r="L346" s="2"/>
      <c r="M346" s="3"/>
      <c r="N346" s="4"/>
      <c r="O346" s="4"/>
    </row>
    <row r="347" spans="12:15" x14ac:dyDescent="0.2">
      <c r="L347" s="2"/>
      <c r="M347" s="3"/>
      <c r="N347" s="4"/>
      <c r="O347" s="4"/>
    </row>
    <row r="348" spans="12:15" x14ac:dyDescent="0.2">
      <c r="L348" s="2"/>
      <c r="M348" s="3"/>
      <c r="N348" s="4"/>
      <c r="O348" s="4"/>
    </row>
    <row r="349" spans="12:15" x14ac:dyDescent="0.2">
      <c r="L349" s="2"/>
      <c r="M349" s="3"/>
      <c r="N349" s="4"/>
      <c r="O349" s="4"/>
    </row>
    <row r="350" spans="12:15" x14ac:dyDescent="0.2">
      <c r="L350" s="2"/>
      <c r="M350" s="3"/>
      <c r="N350" s="4"/>
      <c r="O350" s="4"/>
    </row>
    <row r="351" spans="12:15" x14ac:dyDescent="0.2">
      <c r="L351" s="2"/>
      <c r="M351" s="3"/>
      <c r="N351" s="4"/>
      <c r="O351" s="4"/>
    </row>
    <row r="352" spans="12:15" x14ac:dyDescent="0.2">
      <c r="L352" s="2"/>
      <c r="M352" s="3"/>
      <c r="N352" s="4"/>
      <c r="O352" s="4"/>
    </row>
    <row r="353" spans="12:15" x14ac:dyDescent="0.2">
      <c r="L353" s="2"/>
      <c r="M353" s="3"/>
      <c r="N353" s="4"/>
      <c r="O353" s="4"/>
    </row>
    <row r="354" spans="12:15" x14ac:dyDescent="0.2">
      <c r="L354" s="2"/>
      <c r="M354" s="3"/>
      <c r="N354" s="4"/>
      <c r="O354" s="4"/>
    </row>
    <row r="355" spans="12:15" x14ac:dyDescent="0.2">
      <c r="L355" s="2"/>
      <c r="M355" s="3"/>
      <c r="N355" s="4"/>
      <c r="O355" s="4"/>
    </row>
    <row r="356" spans="12:15" x14ac:dyDescent="0.2">
      <c r="L356" s="2"/>
      <c r="M356" s="3"/>
      <c r="N356" s="4"/>
      <c r="O356" s="4"/>
    </row>
    <row r="357" spans="12:15" x14ac:dyDescent="0.2">
      <c r="L357" s="2"/>
      <c r="M357" s="3"/>
      <c r="N357" s="4"/>
      <c r="O357" s="4"/>
    </row>
    <row r="358" spans="12:15" x14ac:dyDescent="0.2">
      <c r="L358" s="2"/>
      <c r="M358" s="3"/>
      <c r="N358" s="4"/>
      <c r="O358" s="4"/>
    </row>
    <row r="359" spans="12:15" x14ac:dyDescent="0.2">
      <c r="L359" s="2"/>
      <c r="M359" s="3"/>
      <c r="N359" s="4"/>
      <c r="O359" s="4"/>
    </row>
    <row r="360" spans="12:15" x14ac:dyDescent="0.2">
      <c r="L360" s="2"/>
      <c r="M360" s="3"/>
      <c r="N360" s="4"/>
      <c r="O360" s="4"/>
    </row>
    <row r="361" spans="12:15" x14ac:dyDescent="0.2">
      <c r="L361" s="2"/>
      <c r="M361" s="3"/>
      <c r="N361" s="4"/>
      <c r="O361" s="4"/>
    </row>
    <row r="362" spans="12:15" x14ac:dyDescent="0.2">
      <c r="L362" s="2"/>
      <c r="M362" s="3"/>
      <c r="N362" s="4"/>
      <c r="O362" s="4"/>
    </row>
    <row r="363" spans="12:15" x14ac:dyDescent="0.2">
      <c r="L363" s="2"/>
      <c r="M363" s="3"/>
      <c r="N363" s="4"/>
      <c r="O363" s="4"/>
    </row>
    <row r="364" spans="12:15" x14ac:dyDescent="0.2">
      <c r="L364" s="2"/>
      <c r="M364" s="3"/>
      <c r="N364" s="4"/>
      <c r="O364" s="4"/>
    </row>
    <row r="365" spans="12:15" x14ac:dyDescent="0.2">
      <c r="L365" s="2"/>
      <c r="M365" s="3"/>
      <c r="N365" s="4"/>
      <c r="O365" s="4"/>
    </row>
    <row r="366" spans="12:15" x14ac:dyDescent="0.2">
      <c r="L366" s="2"/>
      <c r="M366" s="3"/>
      <c r="N366" s="4"/>
      <c r="O366" s="4"/>
    </row>
    <row r="367" spans="12:15" x14ac:dyDescent="0.2">
      <c r="L367" s="2"/>
      <c r="M367" s="3"/>
      <c r="N367" s="4"/>
      <c r="O367" s="4"/>
    </row>
    <row r="368" spans="12:15" x14ac:dyDescent="0.2">
      <c r="L368" s="2"/>
      <c r="M368" s="3"/>
      <c r="N368" s="4"/>
      <c r="O368" s="4"/>
    </row>
    <row r="369" spans="12:15" x14ac:dyDescent="0.2">
      <c r="L369" s="2"/>
      <c r="M369" s="3"/>
      <c r="N369" s="4"/>
      <c r="O369" s="4"/>
    </row>
    <row r="370" spans="12:15" x14ac:dyDescent="0.2">
      <c r="L370" s="2"/>
      <c r="M370" s="3"/>
      <c r="N370" s="4"/>
      <c r="O370" s="4"/>
    </row>
    <row r="371" spans="12:15" x14ac:dyDescent="0.2">
      <c r="L371" s="2"/>
      <c r="M371" s="3"/>
      <c r="N371" s="4"/>
      <c r="O371" s="4"/>
    </row>
    <row r="372" spans="12:15" x14ac:dyDescent="0.2">
      <c r="L372" s="2"/>
      <c r="M372" s="3"/>
      <c r="N372" s="4"/>
      <c r="O372" s="4"/>
    </row>
    <row r="373" spans="12:15" x14ac:dyDescent="0.2">
      <c r="L373" s="2"/>
      <c r="M373" s="3"/>
      <c r="N373" s="4"/>
      <c r="O373" s="4"/>
    </row>
    <row r="374" spans="12:15" x14ac:dyDescent="0.2">
      <c r="L374" s="2"/>
      <c r="M374" s="3"/>
      <c r="N374" s="4"/>
      <c r="O374" s="4"/>
    </row>
    <row r="375" spans="12:15" x14ac:dyDescent="0.2">
      <c r="L375" s="2"/>
      <c r="M375" s="3"/>
      <c r="N375" s="4"/>
      <c r="O375" s="4"/>
    </row>
    <row r="376" spans="12:15" x14ac:dyDescent="0.2">
      <c r="L376" s="2"/>
      <c r="M376" s="3"/>
      <c r="N376" s="4"/>
      <c r="O376" s="4"/>
    </row>
    <row r="377" spans="12:15" x14ac:dyDescent="0.2">
      <c r="L377" s="2"/>
      <c r="M377" s="3"/>
      <c r="N377" s="4"/>
      <c r="O377" s="4"/>
    </row>
    <row r="378" spans="12:15" x14ac:dyDescent="0.2">
      <c r="L378" s="2"/>
      <c r="M378" s="3"/>
      <c r="N378" s="4"/>
      <c r="O378" s="4"/>
    </row>
    <row r="379" spans="12:15" x14ac:dyDescent="0.2">
      <c r="L379" s="2"/>
      <c r="M379" s="3"/>
      <c r="N379" s="4"/>
      <c r="O379" s="4"/>
    </row>
    <row r="380" spans="12:15" x14ac:dyDescent="0.2">
      <c r="L380" s="2"/>
      <c r="M380" s="3"/>
      <c r="N380" s="4"/>
      <c r="O380" s="4"/>
    </row>
    <row r="381" spans="12:15" x14ac:dyDescent="0.2">
      <c r="L381" s="2"/>
      <c r="M381" s="3"/>
      <c r="N381" s="4"/>
      <c r="O381" s="4"/>
    </row>
    <row r="382" spans="12:15" x14ac:dyDescent="0.2">
      <c r="L382" s="2"/>
      <c r="M382" s="3"/>
      <c r="N382" s="4"/>
      <c r="O382" s="4"/>
    </row>
    <row r="383" spans="12:15" x14ac:dyDescent="0.2">
      <c r="L383" s="2"/>
      <c r="M383" s="3"/>
      <c r="N383" s="4"/>
      <c r="O383" s="4"/>
    </row>
    <row r="384" spans="12:15" x14ac:dyDescent="0.2">
      <c r="L384" s="2"/>
      <c r="M384" s="3"/>
      <c r="N384" s="4"/>
      <c r="O384" s="4"/>
    </row>
    <row r="385" spans="12:15" x14ac:dyDescent="0.2">
      <c r="L385" s="2"/>
      <c r="M385" s="3"/>
      <c r="N385" s="4"/>
      <c r="O385" s="4"/>
    </row>
    <row r="386" spans="12:15" x14ac:dyDescent="0.2">
      <c r="L386" s="2"/>
      <c r="M386" s="3"/>
      <c r="N386" s="4"/>
      <c r="O386" s="4"/>
    </row>
    <row r="387" spans="12:15" x14ac:dyDescent="0.2">
      <c r="L387" s="2"/>
      <c r="M387" s="3"/>
      <c r="N387" s="4"/>
      <c r="O387" s="4"/>
    </row>
    <row r="388" spans="12:15" x14ac:dyDescent="0.2">
      <c r="L388" s="2"/>
      <c r="M388" s="3"/>
      <c r="N388" s="4"/>
      <c r="O388" s="4"/>
    </row>
    <row r="389" spans="12:15" x14ac:dyDescent="0.2">
      <c r="L389" s="2"/>
      <c r="M389" s="3"/>
      <c r="N389" s="4"/>
      <c r="O389" s="4"/>
    </row>
    <row r="390" spans="12:15" x14ac:dyDescent="0.2">
      <c r="L390" s="2"/>
      <c r="M390" s="3"/>
      <c r="N390" s="4"/>
      <c r="O390" s="4"/>
    </row>
    <row r="391" spans="12:15" x14ac:dyDescent="0.2">
      <c r="L391" s="2"/>
      <c r="M391" s="3"/>
      <c r="N391" s="4"/>
      <c r="O391" s="4"/>
    </row>
    <row r="392" spans="12:15" x14ac:dyDescent="0.2">
      <c r="L392" s="2"/>
      <c r="M392" s="3"/>
      <c r="N392" s="4"/>
      <c r="O392" s="4"/>
    </row>
    <row r="393" spans="12:15" x14ac:dyDescent="0.2">
      <c r="L393" s="2"/>
      <c r="M393" s="3"/>
      <c r="N393" s="4"/>
      <c r="O393" s="4"/>
    </row>
    <row r="394" spans="12:15" x14ac:dyDescent="0.2">
      <c r="L394" s="2"/>
      <c r="M394" s="3"/>
      <c r="N394" s="4"/>
      <c r="O394" s="4"/>
    </row>
    <row r="395" spans="12:15" x14ac:dyDescent="0.2">
      <c r="L395" s="2"/>
      <c r="M395" s="3"/>
      <c r="N395" s="4"/>
      <c r="O395" s="4"/>
    </row>
    <row r="396" spans="12:15" x14ac:dyDescent="0.2">
      <c r="L396" s="2"/>
      <c r="M396" s="3"/>
      <c r="N396" s="4"/>
      <c r="O396" s="4"/>
    </row>
    <row r="397" spans="12:15" x14ac:dyDescent="0.2">
      <c r="L397" s="2"/>
      <c r="M397" s="3"/>
      <c r="N397" s="4"/>
      <c r="O397" s="4"/>
    </row>
    <row r="398" spans="12:15" x14ac:dyDescent="0.2">
      <c r="L398" s="2"/>
      <c r="M398" s="3"/>
      <c r="N398" s="4"/>
      <c r="O398" s="4"/>
    </row>
    <row r="399" spans="12:15" x14ac:dyDescent="0.2">
      <c r="L399" s="2"/>
      <c r="M399" s="3"/>
      <c r="N399" s="4"/>
      <c r="O399" s="4"/>
    </row>
    <row r="400" spans="12:15" x14ac:dyDescent="0.2">
      <c r="L400" s="2"/>
      <c r="M400" s="3"/>
      <c r="N400" s="4"/>
      <c r="O400" s="4"/>
    </row>
    <row r="401" spans="12:15" x14ac:dyDescent="0.2">
      <c r="L401" s="2"/>
      <c r="M401" s="3"/>
      <c r="N401" s="4"/>
      <c r="O401" s="4"/>
    </row>
    <row r="402" spans="12:15" x14ac:dyDescent="0.2">
      <c r="L402" s="2"/>
      <c r="M402" s="3"/>
      <c r="N402" s="4"/>
      <c r="O402" s="4"/>
    </row>
    <row r="403" spans="12:15" x14ac:dyDescent="0.2">
      <c r="L403" s="2"/>
      <c r="M403" s="3"/>
      <c r="N403" s="4"/>
      <c r="O403" s="4"/>
    </row>
    <row r="404" spans="12:15" x14ac:dyDescent="0.2">
      <c r="L404" s="2"/>
      <c r="M404" s="3"/>
      <c r="N404" s="4"/>
      <c r="O404" s="4"/>
    </row>
    <row r="405" spans="12:15" x14ac:dyDescent="0.2">
      <c r="L405" s="2"/>
      <c r="M405" s="3"/>
      <c r="N405" s="4"/>
      <c r="O405" s="4"/>
    </row>
    <row r="406" spans="12:15" x14ac:dyDescent="0.2">
      <c r="L406" s="2"/>
      <c r="M406" s="3"/>
      <c r="N406" s="4"/>
      <c r="O406" s="4"/>
    </row>
    <row r="407" spans="12:15" x14ac:dyDescent="0.2">
      <c r="L407" s="2"/>
      <c r="M407" s="3"/>
      <c r="N407" s="4"/>
      <c r="O407" s="4"/>
    </row>
    <row r="408" spans="12:15" x14ac:dyDescent="0.2">
      <c r="L408" s="2"/>
      <c r="M408" s="3"/>
      <c r="N408" s="4"/>
      <c r="O408" s="4"/>
    </row>
    <row r="409" spans="12:15" x14ac:dyDescent="0.2">
      <c r="L409" s="2"/>
      <c r="M409" s="3"/>
      <c r="N409" s="4"/>
      <c r="O409" s="4"/>
    </row>
    <row r="410" spans="12:15" x14ac:dyDescent="0.2">
      <c r="L410" s="2"/>
      <c r="M410" s="3"/>
      <c r="N410" s="4"/>
      <c r="O410" s="4"/>
    </row>
    <row r="411" spans="12:15" x14ac:dyDescent="0.2">
      <c r="L411" s="2"/>
      <c r="M411" s="3"/>
      <c r="N411" s="4"/>
      <c r="O411" s="4"/>
    </row>
    <row r="412" spans="12:15" x14ac:dyDescent="0.2">
      <c r="L412" s="2"/>
      <c r="M412" s="3"/>
      <c r="N412" s="4"/>
      <c r="O412" s="4"/>
    </row>
    <row r="413" spans="12:15" x14ac:dyDescent="0.2">
      <c r="L413" s="2"/>
      <c r="M413" s="3"/>
      <c r="N413" s="4"/>
      <c r="O413" s="4"/>
    </row>
    <row r="414" spans="12:15" x14ac:dyDescent="0.2">
      <c r="L414" s="2"/>
      <c r="M414" s="3"/>
      <c r="N414" s="4"/>
      <c r="O414" s="4"/>
    </row>
    <row r="415" spans="12:15" x14ac:dyDescent="0.2">
      <c r="L415" s="2"/>
      <c r="M415" s="3"/>
      <c r="N415" s="4"/>
      <c r="O415" s="4"/>
    </row>
    <row r="416" spans="12:15" x14ac:dyDescent="0.2">
      <c r="L416" s="2"/>
      <c r="M416" s="3"/>
      <c r="N416" s="4"/>
      <c r="O416" s="4"/>
    </row>
    <row r="417" spans="12:15" x14ac:dyDescent="0.2">
      <c r="L417" s="2"/>
      <c r="M417" s="3"/>
      <c r="N417" s="4"/>
      <c r="O417" s="4"/>
    </row>
    <row r="418" spans="12:15" x14ac:dyDescent="0.2">
      <c r="L418" s="2"/>
      <c r="M418" s="3"/>
      <c r="N418" s="4"/>
      <c r="O418" s="4"/>
    </row>
    <row r="419" spans="12:15" x14ac:dyDescent="0.2">
      <c r="L419" s="2"/>
      <c r="M419" s="3"/>
      <c r="N419" s="4"/>
      <c r="O419" s="4"/>
    </row>
    <row r="420" spans="12:15" x14ac:dyDescent="0.2">
      <c r="L420" s="2"/>
      <c r="M420" s="3"/>
      <c r="N420" s="4"/>
      <c r="O420" s="4"/>
    </row>
    <row r="421" spans="12:15" x14ac:dyDescent="0.2">
      <c r="L421" s="2"/>
      <c r="M421" s="3"/>
      <c r="N421" s="4"/>
      <c r="O421" s="4"/>
    </row>
    <row r="422" spans="12:15" x14ac:dyDescent="0.2">
      <c r="L422" s="2"/>
      <c r="M422" s="3"/>
      <c r="N422" s="4"/>
      <c r="O422" s="4"/>
    </row>
    <row r="423" spans="12:15" x14ac:dyDescent="0.2">
      <c r="L423" s="2"/>
      <c r="M423" s="3"/>
      <c r="N423" s="4"/>
      <c r="O423" s="4"/>
    </row>
    <row r="424" spans="12:15" x14ac:dyDescent="0.2">
      <c r="L424" s="2"/>
      <c r="M424" s="3"/>
      <c r="N424" s="4"/>
      <c r="O424" s="4"/>
    </row>
    <row r="425" spans="12:15" x14ac:dyDescent="0.2">
      <c r="L425" s="2"/>
      <c r="M425" s="3"/>
      <c r="N425" s="4"/>
      <c r="O425" s="4"/>
    </row>
    <row r="426" spans="12:15" x14ac:dyDescent="0.2">
      <c r="L426" s="2"/>
      <c r="M426" s="3"/>
      <c r="N426" s="4"/>
      <c r="O426" s="4"/>
    </row>
    <row r="427" spans="12:15" x14ac:dyDescent="0.2">
      <c r="L427" s="2"/>
      <c r="M427" s="3"/>
      <c r="N427" s="4"/>
      <c r="O427" s="4"/>
    </row>
    <row r="428" spans="12:15" x14ac:dyDescent="0.2">
      <c r="L428" s="2"/>
      <c r="M428" s="3"/>
      <c r="N428" s="4"/>
      <c r="O428" s="4"/>
    </row>
    <row r="429" spans="12:15" x14ac:dyDescent="0.2">
      <c r="L429" s="2"/>
      <c r="M429" s="3"/>
      <c r="N429" s="4"/>
      <c r="O429" s="4"/>
    </row>
    <row r="430" spans="12:15" x14ac:dyDescent="0.2">
      <c r="L430" s="2"/>
      <c r="M430" s="3"/>
      <c r="N430" s="4"/>
      <c r="O430" s="4"/>
    </row>
    <row r="431" spans="12:15" x14ac:dyDescent="0.2">
      <c r="L431" s="2"/>
      <c r="M431" s="3"/>
      <c r="N431" s="4"/>
      <c r="O431" s="4"/>
    </row>
    <row r="432" spans="12:15" x14ac:dyDescent="0.2">
      <c r="L432" s="2"/>
      <c r="M432" s="3"/>
      <c r="N432" s="4"/>
      <c r="O432" s="4"/>
    </row>
    <row r="433" spans="12:15" x14ac:dyDescent="0.2">
      <c r="L433" s="2"/>
      <c r="M433" s="3"/>
      <c r="N433" s="4"/>
      <c r="O433" s="4"/>
    </row>
    <row r="434" spans="12:15" x14ac:dyDescent="0.2">
      <c r="L434" s="2"/>
      <c r="M434" s="3"/>
      <c r="N434" s="4"/>
      <c r="O434" s="4"/>
    </row>
    <row r="435" spans="12:15" x14ac:dyDescent="0.2">
      <c r="L435" s="2"/>
      <c r="M435" s="3"/>
      <c r="N435" s="4"/>
      <c r="O435" s="4"/>
    </row>
    <row r="436" spans="12:15" x14ac:dyDescent="0.2">
      <c r="L436" s="2"/>
      <c r="M436" s="3"/>
      <c r="N436" s="4"/>
      <c r="O436" s="4"/>
    </row>
    <row r="437" spans="12:15" x14ac:dyDescent="0.2">
      <c r="L437" s="2"/>
      <c r="M437" s="3"/>
      <c r="N437" s="4"/>
      <c r="O437" s="4"/>
    </row>
    <row r="438" spans="12:15" x14ac:dyDescent="0.2">
      <c r="L438" s="2"/>
      <c r="M438" s="3"/>
      <c r="N438" s="4"/>
      <c r="O438" s="4"/>
    </row>
    <row r="439" spans="12:15" x14ac:dyDescent="0.2">
      <c r="L439" s="2"/>
      <c r="M439" s="3"/>
      <c r="N439" s="4"/>
      <c r="O439" s="4"/>
    </row>
    <row r="440" spans="12:15" x14ac:dyDescent="0.2">
      <c r="L440" s="2"/>
      <c r="M440" s="3"/>
      <c r="N440" s="4"/>
      <c r="O440" s="4"/>
    </row>
    <row r="441" spans="12:15" x14ac:dyDescent="0.2">
      <c r="L441" s="2"/>
      <c r="M441" s="3"/>
      <c r="N441" s="4"/>
      <c r="O441" s="4"/>
    </row>
    <row r="442" spans="12:15" x14ac:dyDescent="0.2">
      <c r="L442" s="2"/>
      <c r="M442" s="3"/>
      <c r="N442" s="4"/>
      <c r="O442" s="4"/>
    </row>
    <row r="443" spans="12:15" x14ac:dyDescent="0.2">
      <c r="L443" s="2"/>
      <c r="M443" s="3"/>
      <c r="N443" s="4"/>
      <c r="O443" s="4"/>
    </row>
    <row r="444" spans="12:15" x14ac:dyDescent="0.2">
      <c r="L444" s="2"/>
      <c r="M444" s="3"/>
      <c r="N444" s="4"/>
      <c r="O444" s="4"/>
    </row>
    <row r="445" spans="12:15" x14ac:dyDescent="0.2">
      <c r="L445" s="2"/>
      <c r="M445" s="3"/>
      <c r="N445" s="4"/>
      <c r="O445" s="4"/>
    </row>
    <row r="446" spans="12:15" x14ac:dyDescent="0.2">
      <c r="L446" s="2"/>
      <c r="M446" s="3"/>
      <c r="N446" s="4"/>
      <c r="O446" s="4"/>
    </row>
    <row r="447" spans="12:15" x14ac:dyDescent="0.2">
      <c r="L447" s="2"/>
      <c r="M447" s="3"/>
      <c r="N447" s="4"/>
      <c r="O447" s="4"/>
    </row>
    <row r="448" spans="12:15" x14ac:dyDescent="0.2">
      <c r="L448" s="2"/>
      <c r="M448" s="3"/>
      <c r="N448" s="4"/>
      <c r="O448" s="4"/>
    </row>
    <row r="449" spans="12:15" x14ac:dyDescent="0.2">
      <c r="L449" s="2"/>
      <c r="M449" s="3"/>
      <c r="N449" s="4"/>
      <c r="O449" s="4"/>
    </row>
    <row r="450" spans="12:15" x14ac:dyDescent="0.2">
      <c r="L450" s="2"/>
      <c r="M450" s="3"/>
      <c r="N450" s="4"/>
      <c r="O450" s="4"/>
    </row>
    <row r="451" spans="12:15" x14ac:dyDescent="0.2">
      <c r="L451" s="2"/>
      <c r="M451" s="3"/>
      <c r="N451" s="4"/>
      <c r="O451" s="4"/>
    </row>
    <row r="452" spans="12:15" x14ac:dyDescent="0.2">
      <c r="L452" s="2"/>
      <c r="M452" s="3"/>
      <c r="N452" s="4"/>
      <c r="O452" s="4"/>
    </row>
    <row r="453" spans="12:15" x14ac:dyDescent="0.2">
      <c r="L453" s="2"/>
      <c r="M453" s="3"/>
      <c r="N453" s="4"/>
      <c r="O453" s="4"/>
    </row>
    <row r="454" spans="12:15" x14ac:dyDescent="0.2">
      <c r="L454" s="2"/>
      <c r="M454" s="3"/>
      <c r="N454" s="4"/>
      <c r="O454" s="4"/>
    </row>
    <row r="455" spans="12:15" x14ac:dyDescent="0.2">
      <c r="L455" s="2"/>
      <c r="M455" s="3"/>
      <c r="N455" s="4"/>
      <c r="O455" s="4"/>
    </row>
    <row r="456" spans="12:15" x14ac:dyDescent="0.2">
      <c r="L456" s="2"/>
      <c r="M456" s="3"/>
      <c r="N456" s="4"/>
      <c r="O456" s="4"/>
    </row>
    <row r="457" spans="12:15" x14ac:dyDescent="0.2">
      <c r="L457" s="2"/>
      <c r="M457" s="3"/>
      <c r="N457" s="4"/>
      <c r="O457" s="4"/>
    </row>
    <row r="458" spans="12:15" x14ac:dyDescent="0.2">
      <c r="L458" s="2"/>
      <c r="M458" s="3"/>
      <c r="N458" s="4"/>
      <c r="O458" s="4"/>
    </row>
    <row r="459" spans="12:15" x14ac:dyDescent="0.2">
      <c r="L459" s="2"/>
      <c r="M459" s="3"/>
      <c r="N459" s="4"/>
      <c r="O459" s="4"/>
    </row>
    <row r="460" spans="12:15" x14ac:dyDescent="0.2">
      <c r="L460" s="2"/>
      <c r="M460" s="3"/>
      <c r="N460" s="4"/>
      <c r="O460" s="4"/>
    </row>
    <row r="461" spans="12:15" x14ac:dyDescent="0.2">
      <c r="L461" s="2"/>
      <c r="M461" s="3"/>
      <c r="N461" s="4"/>
      <c r="O461" s="4"/>
    </row>
    <row r="462" spans="12:15" x14ac:dyDescent="0.2">
      <c r="L462" s="2"/>
      <c r="M462" s="3"/>
      <c r="N462" s="4"/>
      <c r="O462" s="4"/>
    </row>
    <row r="463" spans="12:15" x14ac:dyDescent="0.2">
      <c r="L463" s="2"/>
      <c r="M463" s="3"/>
      <c r="N463" s="4"/>
      <c r="O463" s="4"/>
    </row>
    <row r="464" spans="12:15" x14ac:dyDescent="0.2">
      <c r="L464" s="2"/>
      <c r="M464" s="3"/>
      <c r="N464" s="4"/>
      <c r="O464" s="4"/>
    </row>
    <row r="465" spans="12:15" x14ac:dyDescent="0.2">
      <c r="L465" s="2"/>
      <c r="M465" s="3"/>
      <c r="N465" s="4"/>
      <c r="O465" s="4"/>
    </row>
    <row r="466" spans="12:15" x14ac:dyDescent="0.2">
      <c r="L466" s="2"/>
      <c r="M466" s="3"/>
      <c r="N466" s="4"/>
      <c r="O466" s="4"/>
    </row>
    <row r="467" spans="12:15" x14ac:dyDescent="0.2">
      <c r="L467" s="2"/>
      <c r="M467" s="3"/>
      <c r="N467" s="4"/>
      <c r="O467" s="4"/>
    </row>
    <row r="468" spans="12:15" x14ac:dyDescent="0.2">
      <c r="L468" s="2"/>
      <c r="M468" s="3"/>
      <c r="N468" s="4"/>
      <c r="O468" s="4"/>
    </row>
    <row r="469" spans="12:15" x14ac:dyDescent="0.2">
      <c r="L469" s="2"/>
      <c r="M469" s="3"/>
      <c r="N469" s="4"/>
      <c r="O469" s="4"/>
    </row>
    <row r="470" spans="12:15" x14ac:dyDescent="0.2">
      <c r="L470" s="2"/>
      <c r="M470" s="3"/>
      <c r="N470" s="4"/>
      <c r="O470" s="4"/>
    </row>
    <row r="471" spans="12:15" x14ac:dyDescent="0.2">
      <c r="L471" s="2"/>
      <c r="M471" s="3"/>
      <c r="N471" s="4"/>
      <c r="O471" s="4"/>
    </row>
    <row r="472" spans="12:15" x14ac:dyDescent="0.2">
      <c r="L472" s="2"/>
      <c r="M472" s="3"/>
      <c r="N472" s="4"/>
      <c r="O472" s="4"/>
    </row>
    <row r="473" spans="12:15" x14ac:dyDescent="0.2">
      <c r="L473" s="2"/>
      <c r="M473" s="3"/>
      <c r="N473" s="4"/>
      <c r="O473" s="4"/>
    </row>
    <row r="474" spans="12:15" x14ac:dyDescent="0.2">
      <c r="L474" s="2"/>
      <c r="M474" s="3"/>
      <c r="N474" s="4"/>
      <c r="O474" s="4"/>
    </row>
    <row r="475" spans="12:15" x14ac:dyDescent="0.2">
      <c r="L475" s="2"/>
      <c r="M475" s="3"/>
      <c r="N475" s="4"/>
      <c r="O475" s="4"/>
    </row>
    <row r="476" spans="12:15" x14ac:dyDescent="0.2">
      <c r="L476" s="2"/>
      <c r="M476" s="3"/>
      <c r="N476" s="4"/>
      <c r="O476" s="4"/>
    </row>
    <row r="477" spans="12:15" x14ac:dyDescent="0.2">
      <c r="L477" s="2"/>
      <c r="M477" s="3"/>
      <c r="N477" s="4"/>
      <c r="O477" s="4"/>
    </row>
    <row r="478" spans="12:15" x14ac:dyDescent="0.2">
      <c r="L478" s="2"/>
      <c r="M478" s="3"/>
      <c r="N478" s="4"/>
      <c r="O478" s="4"/>
    </row>
    <row r="479" spans="12:15" x14ac:dyDescent="0.2">
      <c r="L479" s="2"/>
      <c r="M479" s="3"/>
      <c r="N479" s="4"/>
      <c r="O479" s="4"/>
    </row>
    <row r="480" spans="12:15" x14ac:dyDescent="0.2">
      <c r="L480" s="2"/>
      <c r="M480" s="3"/>
      <c r="N480" s="4"/>
      <c r="O480" s="4"/>
    </row>
    <row r="481" spans="12:15" x14ac:dyDescent="0.2">
      <c r="L481" s="2"/>
      <c r="M481" s="3"/>
      <c r="N481" s="4"/>
      <c r="O481" s="4"/>
    </row>
    <row r="482" spans="12:15" x14ac:dyDescent="0.2">
      <c r="L482" s="2"/>
      <c r="M482" s="3"/>
      <c r="N482" s="4"/>
      <c r="O482" s="4"/>
    </row>
    <row r="483" spans="12:15" x14ac:dyDescent="0.2">
      <c r="L483" s="2"/>
      <c r="M483" s="3"/>
      <c r="N483" s="4"/>
      <c r="O483" s="4"/>
    </row>
    <row r="484" spans="12:15" x14ac:dyDescent="0.2">
      <c r="L484" s="2"/>
      <c r="M484" s="3"/>
      <c r="N484" s="4"/>
      <c r="O484" s="4"/>
    </row>
    <row r="485" spans="12:15" x14ac:dyDescent="0.2">
      <c r="L485" s="2"/>
      <c r="M485" s="3"/>
      <c r="N485" s="4"/>
      <c r="O485" s="4"/>
    </row>
    <row r="486" spans="12:15" x14ac:dyDescent="0.2">
      <c r="L486" s="2"/>
      <c r="M486" s="3"/>
      <c r="N486" s="4"/>
      <c r="O486" s="4"/>
    </row>
    <row r="487" spans="12:15" x14ac:dyDescent="0.2">
      <c r="L487" s="2"/>
      <c r="M487" s="3"/>
      <c r="N487" s="4"/>
      <c r="O487" s="4"/>
    </row>
    <row r="488" spans="12:15" x14ac:dyDescent="0.2">
      <c r="L488" s="2"/>
      <c r="M488" s="3"/>
      <c r="N488" s="4"/>
      <c r="O488" s="4"/>
    </row>
    <row r="489" spans="12:15" x14ac:dyDescent="0.2">
      <c r="L489" s="2"/>
      <c r="M489" s="3"/>
      <c r="N489" s="4"/>
      <c r="O489" s="4"/>
    </row>
    <row r="490" spans="12:15" x14ac:dyDescent="0.2">
      <c r="L490" s="2"/>
      <c r="M490" s="3"/>
      <c r="N490" s="4"/>
      <c r="O490" s="4"/>
    </row>
    <row r="491" spans="12:15" x14ac:dyDescent="0.2">
      <c r="L491" s="2"/>
      <c r="M491" s="3"/>
      <c r="N491" s="4"/>
      <c r="O491" s="4"/>
    </row>
    <row r="492" spans="12:15" x14ac:dyDescent="0.2">
      <c r="L492" s="2"/>
      <c r="M492" s="3"/>
      <c r="N492" s="4"/>
      <c r="O492" s="4"/>
    </row>
    <row r="493" spans="12:15" x14ac:dyDescent="0.2">
      <c r="L493" s="2"/>
      <c r="M493" s="3"/>
      <c r="N493" s="4"/>
      <c r="O493" s="4"/>
    </row>
    <row r="494" spans="12:15" x14ac:dyDescent="0.2">
      <c r="L494" s="2"/>
      <c r="M494" s="3"/>
      <c r="N494" s="4"/>
      <c r="O494" s="4"/>
    </row>
    <row r="495" spans="12:15" x14ac:dyDescent="0.2">
      <c r="L495" s="2"/>
      <c r="M495" s="3"/>
      <c r="N495" s="4"/>
      <c r="O495" s="4"/>
    </row>
    <row r="496" spans="12:15" x14ac:dyDescent="0.2">
      <c r="L496" s="2"/>
      <c r="M496" s="3"/>
      <c r="N496" s="4"/>
      <c r="O496" s="4"/>
    </row>
    <row r="497" spans="12:15" x14ac:dyDescent="0.2">
      <c r="L497" s="2"/>
      <c r="M497" s="3"/>
      <c r="N497" s="4"/>
      <c r="O497" s="4"/>
    </row>
    <row r="498" spans="12:15" x14ac:dyDescent="0.2">
      <c r="L498" s="2"/>
      <c r="M498" s="3"/>
      <c r="N498" s="4"/>
      <c r="O498" s="4"/>
    </row>
    <row r="499" spans="12:15" x14ac:dyDescent="0.2">
      <c r="L499" s="2"/>
      <c r="M499" s="3"/>
      <c r="N499" s="4"/>
      <c r="O499" s="4"/>
    </row>
    <row r="500" spans="12:15" x14ac:dyDescent="0.2">
      <c r="L500" s="2"/>
      <c r="M500" s="3"/>
      <c r="N500" s="4"/>
      <c r="O500" s="4"/>
    </row>
    <row r="501" spans="12:15" x14ac:dyDescent="0.2">
      <c r="L501" s="2"/>
      <c r="M501" s="3"/>
      <c r="N501" s="4"/>
      <c r="O501" s="4"/>
    </row>
    <row r="502" spans="12:15" x14ac:dyDescent="0.2">
      <c r="L502" s="2"/>
      <c r="M502" s="3"/>
      <c r="N502" s="4"/>
      <c r="O502" s="4"/>
    </row>
    <row r="503" spans="12:15" x14ac:dyDescent="0.2">
      <c r="L503" s="2"/>
      <c r="M503" s="3"/>
      <c r="N503" s="4"/>
      <c r="O503" s="4"/>
    </row>
    <row r="504" spans="12:15" x14ac:dyDescent="0.2">
      <c r="L504" s="2"/>
      <c r="M504" s="3"/>
      <c r="N504" s="4"/>
      <c r="O504" s="4"/>
    </row>
    <row r="505" spans="12:15" x14ac:dyDescent="0.2">
      <c r="L505" s="2"/>
      <c r="M505" s="3"/>
      <c r="N505" s="4"/>
      <c r="O505" s="4"/>
    </row>
    <row r="506" spans="12:15" x14ac:dyDescent="0.2">
      <c r="L506" s="2"/>
      <c r="M506" s="3"/>
      <c r="N506" s="4"/>
      <c r="O506" s="4"/>
    </row>
    <row r="507" spans="12:15" x14ac:dyDescent="0.2">
      <c r="L507" s="2"/>
      <c r="M507" s="3"/>
      <c r="N507" s="4"/>
      <c r="O507" s="4"/>
    </row>
    <row r="508" spans="12:15" x14ac:dyDescent="0.2">
      <c r="L508" s="2"/>
      <c r="M508" s="3"/>
      <c r="N508" s="4"/>
      <c r="O508" s="4"/>
    </row>
    <row r="509" spans="12:15" x14ac:dyDescent="0.2">
      <c r="L509" s="2"/>
      <c r="M509" s="3"/>
      <c r="N509" s="4"/>
      <c r="O509" s="4"/>
    </row>
    <row r="510" spans="12:15" x14ac:dyDescent="0.2">
      <c r="L510" s="2"/>
      <c r="M510" s="3"/>
      <c r="N510" s="4"/>
      <c r="O510" s="4"/>
    </row>
    <row r="511" spans="12:15" x14ac:dyDescent="0.2">
      <c r="L511" s="2"/>
      <c r="M511" s="3"/>
      <c r="N511" s="4"/>
      <c r="O511" s="4"/>
    </row>
    <row r="512" spans="12:15" x14ac:dyDescent="0.2">
      <c r="L512" s="2"/>
      <c r="M512" s="3"/>
      <c r="N512" s="4"/>
      <c r="O512" s="4"/>
    </row>
    <row r="513" spans="12:15" x14ac:dyDescent="0.2">
      <c r="L513" s="2"/>
      <c r="M513" s="3"/>
      <c r="N513" s="4"/>
      <c r="O513" s="4"/>
    </row>
    <row r="514" spans="12:15" x14ac:dyDescent="0.2">
      <c r="L514" s="2"/>
      <c r="M514" s="3"/>
      <c r="N514" s="4"/>
      <c r="O514" s="4"/>
    </row>
    <row r="515" spans="12:15" x14ac:dyDescent="0.2">
      <c r="L515" s="2"/>
      <c r="M515" s="3"/>
      <c r="N515" s="4"/>
      <c r="O515" s="4"/>
    </row>
    <row r="516" spans="12:15" x14ac:dyDescent="0.2">
      <c r="L516" s="2"/>
      <c r="M516" s="3"/>
      <c r="N516" s="4"/>
      <c r="O516" s="4"/>
    </row>
    <row r="517" spans="12:15" x14ac:dyDescent="0.2">
      <c r="L517" s="2"/>
      <c r="M517" s="3"/>
      <c r="N517" s="4"/>
      <c r="O517" s="4"/>
    </row>
    <row r="518" spans="12:15" x14ac:dyDescent="0.2">
      <c r="L518" s="2"/>
      <c r="M518" s="3"/>
      <c r="N518" s="4"/>
      <c r="O518" s="4"/>
    </row>
    <row r="519" spans="12:15" x14ac:dyDescent="0.2">
      <c r="L519" s="2"/>
      <c r="M519" s="3"/>
      <c r="N519" s="4"/>
      <c r="O519" s="4"/>
    </row>
    <row r="520" spans="12:15" x14ac:dyDescent="0.2">
      <c r="L520" s="2"/>
      <c r="M520" s="3"/>
      <c r="N520" s="4"/>
      <c r="O520" s="4"/>
    </row>
    <row r="521" spans="12:15" x14ac:dyDescent="0.2">
      <c r="L521" s="2"/>
      <c r="M521" s="3"/>
      <c r="N521" s="4"/>
      <c r="O521" s="4"/>
    </row>
    <row r="522" spans="12:15" x14ac:dyDescent="0.2">
      <c r="L522" s="2"/>
      <c r="M522" s="3"/>
      <c r="N522" s="4"/>
      <c r="O522" s="4"/>
    </row>
    <row r="523" spans="12:15" x14ac:dyDescent="0.2">
      <c r="L523" s="2"/>
      <c r="M523" s="3"/>
      <c r="N523" s="4"/>
      <c r="O523" s="4"/>
    </row>
    <row r="524" spans="12:15" x14ac:dyDescent="0.2">
      <c r="L524" s="2"/>
      <c r="M524" s="3"/>
      <c r="N524" s="4"/>
      <c r="O524" s="4"/>
    </row>
    <row r="525" spans="12:15" x14ac:dyDescent="0.2">
      <c r="L525" s="2"/>
      <c r="M525" s="3"/>
      <c r="N525" s="4"/>
      <c r="O525" s="4"/>
    </row>
    <row r="526" spans="12:15" x14ac:dyDescent="0.2">
      <c r="L526" s="2"/>
      <c r="M526" s="3"/>
      <c r="N526" s="4"/>
      <c r="O526" s="4"/>
    </row>
    <row r="527" spans="12:15" x14ac:dyDescent="0.2">
      <c r="L527" s="2"/>
      <c r="M527" s="3"/>
      <c r="N527" s="4"/>
      <c r="O527" s="4"/>
    </row>
    <row r="528" spans="12:15" x14ac:dyDescent="0.2">
      <c r="L528" s="2"/>
      <c r="M528" s="3"/>
      <c r="N528" s="4"/>
      <c r="O528" s="4"/>
    </row>
    <row r="529" spans="12:15" x14ac:dyDescent="0.2">
      <c r="L529" s="2"/>
      <c r="M529" s="3"/>
      <c r="N529" s="4"/>
      <c r="O529" s="4"/>
    </row>
    <row r="530" spans="12:15" x14ac:dyDescent="0.2">
      <c r="L530" s="2"/>
      <c r="M530" s="3"/>
      <c r="N530" s="4"/>
      <c r="O530" s="4"/>
    </row>
    <row r="531" spans="12:15" x14ac:dyDescent="0.2">
      <c r="L531" s="2"/>
      <c r="M531" s="3"/>
      <c r="N531" s="4"/>
      <c r="O531" s="4"/>
    </row>
    <row r="532" spans="12:15" x14ac:dyDescent="0.2">
      <c r="L532" s="2"/>
      <c r="M532" s="3"/>
      <c r="N532" s="4"/>
      <c r="O532" s="4"/>
    </row>
    <row r="533" spans="12:15" x14ac:dyDescent="0.2">
      <c r="L533" s="2"/>
      <c r="M533" s="3"/>
      <c r="N533" s="4"/>
      <c r="O533" s="4"/>
    </row>
    <row r="534" spans="12:15" x14ac:dyDescent="0.2">
      <c r="L534" s="2"/>
      <c r="M534" s="3"/>
      <c r="N534" s="4"/>
      <c r="O534" s="4"/>
    </row>
    <row r="535" spans="12:15" x14ac:dyDescent="0.2">
      <c r="L535" s="2"/>
      <c r="M535" s="3"/>
      <c r="N535" s="4"/>
      <c r="O535" s="4"/>
    </row>
    <row r="536" spans="12:15" x14ac:dyDescent="0.2">
      <c r="L536" s="2"/>
      <c r="M536" s="3"/>
      <c r="N536" s="4"/>
      <c r="O536" s="4"/>
    </row>
    <row r="537" spans="12:15" x14ac:dyDescent="0.2">
      <c r="L537" s="2"/>
      <c r="M537" s="3"/>
      <c r="N537" s="4"/>
      <c r="O537" s="4"/>
    </row>
    <row r="538" spans="12:15" x14ac:dyDescent="0.2">
      <c r="L538" s="2"/>
      <c r="M538" s="3"/>
      <c r="N538" s="4"/>
      <c r="O538" s="4"/>
    </row>
    <row r="539" spans="12:15" x14ac:dyDescent="0.2">
      <c r="L539" s="2"/>
      <c r="M539" s="3"/>
      <c r="N539" s="4"/>
      <c r="O539" s="4"/>
    </row>
    <row r="540" spans="12:15" x14ac:dyDescent="0.2">
      <c r="L540" s="2"/>
      <c r="M540" s="3"/>
      <c r="N540" s="4"/>
      <c r="O540" s="4"/>
    </row>
    <row r="541" spans="12:15" x14ac:dyDescent="0.2">
      <c r="L541" s="2"/>
      <c r="M541" s="3"/>
      <c r="N541" s="4"/>
      <c r="O541" s="4"/>
    </row>
    <row r="542" spans="12:15" x14ac:dyDescent="0.2">
      <c r="L542" s="2"/>
      <c r="M542" s="3"/>
      <c r="N542" s="4"/>
      <c r="O542" s="4"/>
    </row>
    <row r="543" spans="12:15" x14ac:dyDescent="0.2">
      <c r="L543" s="2"/>
      <c r="M543" s="3"/>
      <c r="N543" s="4"/>
      <c r="O543" s="4"/>
    </row>
    <row r="544" spans="12:15" x14ac:dyDescent="0.2">
      <c r="L544" s="2"/>
      <c r="M544" s="3"/>
      <c r="N544" s="4"/>
      <c r="O544" s="4"/>
    </row>
    <row r="545" spans="12:15" x14ac:dyDescent="0.2">
      <c r="L545" s="2"/>
      <c r="M545" s="3"/>
      <c r="N545" s="4"/>
      <c r="O545" s="4"/>
    </row>
    <row r="546" spans="12:15" x14ac:dyDescent="0.2">
      <c r="L546" s="2"/>
      <c r="M546" s="3"/>
      <c r="N546" s="4"/>
      <c r="O546" s="4"/>
    </row>
    <row r="547" spans="12:15" x14ac:dyDescent="0.2">
      <c r="L547" s="2"/>
      <c r="M547" s="3"/>
      <c r="N547" s="4"/>
      <c r="O547" s="4"/>
    </row>
    <row r="548" spans="12:15" x14ac:dyDescent="0.2">
      <c r="L548" s="2"/>
      <c r="M548" s="3"/>
      <c r="N548" s="4"/>
      <c r="O548" s="4"/>
    </row>
    <row r="549" spans="12:15" x14ac:dyDescent="0.2">
      <c r="L549" s="2"/>
      <c r="M549" s="3"/>
      <c r="N549" s="4"/>
      <c r="O549" s="4"/>
    </row>
    <row r="550" spans="12:15" x14ac:dyDescent="0.2">
      <c r="L550" s="2"/>
      <c r="M550" s="3"/>
      <c r="N550" s="4"/>
      <c r="O550" s="4"/>
    </row>
    <row r="551" spans="12:15" x14ac:dyDescent="0.2">
      <c r="L551" s="2"/>
      <c r="M551" s="3"/>
      <c r="N551" s="4"/>
      <c r="O551" s="4"/>
    </row>
    <row r="552" spans="12:15" x14ac:dyDescent="0.2">
      <c r="L552" s="2"/>
      <c r="M552" s="3"/>
      <c r="N552" s="4"/>
      <c r="O552" s="4"/>
    </row>
    <row r="553" spans="12:15" x14ac:dyDescent="0.2">
      <c r="L553" s="2"/>
      <c r="M553" s="3"/>
      <c r="N553" s="4"/>
      <c r="O553" s="4"/>
    </row>
    <row r="554" spans="12:15" x14ac:dyDescent="0.2">
      <c r="L554" s="2"/>
      <c r="M554" s="3"/>
      <c r="N554" s="4"/>
      <c r="O554" s="4"/>
    </row>
    <row r="555" spans="12:15" x14ac:dyDescent="0.2">
      <c r="L555" s="2"/>
      <c r="M555" s="3"/>
      <c r="N555" s="4"/>
      <c r="O555" s="4"/>
    </row>
    <row r="556" spans="12:15" x14ac:dyDescent="0.2">
      <c r="L556" s="2"/>
      <c r="M556" s="3"/>
      <c r="N556" s="4"/>
      <c r="O556" s="4"/>
    </row>
    <row r="557" spans="12:15" x14ac:dyDescent="0.2">
      <c r="L557" s="2"/>
      <c r="M557" s="3"/>
      <c r="N557" s="4"/>
      <c r="O557" s="4"/>
    </row>
    <row r="558" spans="12:15" x14ac:dyDescent="0.2">
      <c r="L558" s="2"/>
      <c r="M558" s="3"/>
      <c r="N558" s="4"/>
      <c r="O558" s="4"/>
    </row>
    <row r="559" spans="12:15" x14ac:dyDescent="0.2">
      <c r="L559" s="2"/>
      <c r="M559" s="3"/>
      <c r="N559" s="4"/>
      <c r="O559" s="4"/>
    </row>
    <row r="560" spans="12:15" x14ac:dyDescent="0.2">
      <c r="L560" s="2"/>
      <c r="M560" s="3"/>
      <c r="N560" s="4"/>
      <c r="O560" s="4"/>
    </row>
    <row r="561" spans="12:15" x14ac:dyDescent="0.2">
      <c r="L561" s="2"/>
      <c r="M561" s="3"/>
      <c r="N561" s="4"/>
      <c r="O561" s="4"/>
    </row>
    <row r="562" spans="12:15" x14ac:dyDescent="0.2">
      <c r="L562" s="2"/>
      <c r="M562" s="3"/>
      <c r="N562" s="4"/>
      <c r="O562" s="4"/>
    </row>
    <row r="563" spans="12:15" x14ac:dyDescent="0.2">
      <c r="L563" s="2"/>
      <c r="M563" s="3"/>
      <c r="N563" s="4"/>
      <c r="O563" s="4"/>
    </row>
    <row r="564" spans="12:15" x14ac:dyDescent="0.2">
      <c r="L564" s="2"/>
      <c r="M564" s="3"/>
      <c r="N564" s="4"/>
      <c r="O564" s="4"/>
    </row>
    <row r="565" spans="12:15" x14ac:dyDescent="0.2">
      <c r="L565" s="2"/>
      <c r="M565" s="3"/>
      <c r="N565" s="4"/>
      <c r="O565" s="4"/>
    </row>
    <row r="566" spans="12:15" x14ac:dyDescent="0.2">
      <c r="L566" s="2"/>
      <c r="M566" s="3"/>
      <c r="N566" s="4"/>
      <c r="O566" s="4"/>
    </row>
    <row r="567" spans="12:15" x14ac:dyDescent="0.2">
      <c r="L567" s="2"/>
      <c r="M567" s="3"/>
      <c r="N567" s="4"/>
      <c r="O567" s="4"/>
    </row>
    <row r="568" spans="12:15" x14ac:dyDescent="0.2">
      <c r="L568" s="2"/>
      <c r="M568" s="3"/>
      <c r="N568" s="4"/>
      <c r="O568" s="4"/>
    </row>
    <row r="569" spans="12:15" x14ac:dyDescent="0.2">
      <c r="L569" s="2"/>
      <c r="M569" s="3"/>
      <c r="N569" s="4"/>
      <c r="O569" s="4"/>
    </row>
    <row r="570" spans="12:15" x14ac:dyDescent="0.2">
      <c r="L570" s="2"/>
      <c r="M570" s="3"/>
      <c r="N570" s="4"/>
      <c r="O570" s="4"/>
    </row>
    <row r="571" spans="12:15" x14ac:dyDescent="0.2">
      <c r="L571" s="2"/>
      <c r="M571" s="3"/>
      <c r="N571" s="4"/>
      <c r="O571" s="4"/>
    </row>
    <row r="572" spans="12:15" x14ac:dyDescent="0.2">
      <c r="L572" s="2"/>
      <c r="M572" s="3"/>
      <c r="N572" s="4"/>
      <c r="O572" s="4"/>
    </row>
    <row r="573" spans="12:15" x14ac:dyDescent="0.2">
      <c r="L573" s="2"/>
      <c r="M573" s="3"/>
      <c r="N573" s="4"/>
      <c r="O573" s="4"/>
    </row>
    <row r="574" spans="12:15" x14ac:dyDescent="0.2">
      <c r="L574" s="2"/>
      <c r="M574" s="3"/>
      <c r="N574" s="4"/>
      <c r="O574" s="4"/>
    </row>
    <row r="575" spans="12:15" x14ac:dyDescent="0.2">
      <c r="L575" s="2"/>
      <c r="M575" s="3"/>
      <c r="N575" s="4"/>
      <c r="O575" s="4"/>
    </row>
    <row r="576" spans="12:15" x14ac:dyDescent="0.2">
      <c r="L576" s="2"/>
      <c r="M576" s="3"/>
      <c r="N576" s="4"/>
      <c r="O576" s="4"/>
    </row>
    <row r="577" spans="12:15" x14ac:dyDescent="0.2">
      <c r="L577" s="2"/>
      <c r="M577" s="3"/>
      <c r="N577" s="4"/>
      <c r="O577" s="4"/>
    </row>
    <row r="578" spans="12:15" x14ac:dyDescent="0.2">
      <c r="L578" s="2"/>
      <c r="M578" s="3"/>
      <c r="N578" s="4"/>
      <c r="O578" s="4"/>
    </row>
    <row r="579" spans="12:15" x14ac:dyDescent="0.2">
      <c r="L579" s="2"/>
      <c r="M579" s="3"/>
      <c r="N579" s="4"/>
      <c r="O579" s="4"/>
    </row>
    <row r="580" spans="12:15" x14ac:dyDescent="0.2">
      <c r="L580" s="2"/>
      <c r="M580" s="3"/>
      <c r="N580" s="4"/>
      <c r="O580" s="4"/>
    </row>
    <row r="581" spans="12:15" x14ac:dyDescent="0.2">
      <c r="L581" s="2"/>
      <c r="M581" s="3"/>
      <c r="N581" s="4"/>
      <c r="O581" s="4"/>
    </row>
    <row r="582" spans="12:15" x14ac:dyDescent="0.2">
      <c r="L582" s="2"/>
      <c r="M582" s="3"/>
      <c r="N582" s="4"/>
      <c r="O582" s="4"/>
    </row>
    <row r="583" spans="12:15" x14ac:dyDescent="0.2">
      <c r="L583" s="2"/>
      <c r="M583" s="3"/>
      <c r="N583" s="4"/>
      <c r="O583" s="4"/>
    </row>
    <row r="584" spans="12:15" x14ac:dyDescent="0.2">
      <c r="L584" s="2"/>
      <c r="M584" s="3"/>
      <c r="N584" s="4"/>
      <c r="O584" s="4"/>
    </row>
    <row r="585" spans="12:15" x14ac:dyDescent="0.2">
      <c r="L585" s="2"/>
      <c r="M585" s="3"/>
      <c r="N585" s="4"/>
      <c r="O585" s="4"/>
    </row>
    <row r="586" spans="12:15" x14ac:dyDescent="0.2">
      <c r="L586" s="2"/>
      <c r="M586" s="3"/>
      <c r="N586" s="4"/>
      <c r="O586" s="4"/>
    </row>
    <row r="587" spans="12:15" x14ac:dyDescent="0.2">
      <c r="L587" s="2"/>
      <c r="M587" s="3"/>
      <c r="N587" s="4"/>
      <c r="O587" s="4"/>
    </row>
    <row r="588" spans="12:15" x14ac:dyDescent="0.2">
      <c r="L588" s="2"/>
      <c r="M588" s="3"/>
      <c r="N588" s="4"/>
      <c r="O588" s="4"/>
    </row>
    <row r="589" spans="12:15" x14ac:dyDescent="0.2">
      <c r="L589" s="2"/>
      <c r="M589" s="3"/>
      <c r="N589" s="4"/>
      <c r="O589" s="4"/>
    </row>
    <row r="590" spans="12:15" x14ac:dyDescent="0.2">
      <c r="L590" s="2"/>
      <c r="M590" s="3"/>
      <c r="N590" s="4"/>
      <c r="O590" s="4"/>
    </row>
    <row r="591" spans="12:15" x14ac:dyDescent="0.2">
      <c r="L591" s="2"/>
      <c r="M591" s="3"/>
      <c r="N591" s="4"/>
      <c r="O591" s="4"/>
    </row>
    <row r="592" spans="12:15" x14ac:dyDescent="0.2">
      <c r="L592" s="2"/>
      <c r="M592" s="3"/>
      <c r="N592" s="4"/>
      <c r="O592" s="4"/>
    </row>
    <row r="593" spans="12:15" x14ac:dyDescent="0.2">
      <c r="L593" s="2"/>
      <c r="M593" s="3"/>
      <c r="N593" s="4"/>
      <c r="O593" s="4"/>
    </row>
    <row r="594" spans="12:15" x14ac:dyDescent="0.2">
      <c r="L594" s="2"/>
      <c r="M594" s="3"/>
      <c r="N594" s="4"/>
      <c r="O594" s="4"/>
    </row>
    <row r="595" spans="12:15" x14ac:dyDescent="0.2">
      <c r="L595" s="2"/>
      <c r="M595" s="3"/>
      <c r="N595" s="4"/>
      <c r="O595" s="4"/>
    </row>
    <row r="596" spans="12:15" x14ac:dyDescent="0.2">
      <c r="L596" s="2"/>
      <c r="M596" s="3"/>
      <c r="N596" s="4"/>
      <c r="O596" s="4"/>
    </row>
    <row r="597" spans="12:15" x14ac:dyDescent="0.2">
      <c r="L597" s="2"/>
      <c r="M597" s="3"/>
      <c r="N597" s="4"/>
      <c r="O597" s="4"/>
    </row>
    <row r="598" spans="12:15" x14ac:dyDescent="0.2">
      <c r="L598" s="2"/>
      <c r="M598" s="3"/>
      <c r="N598" s="4"/>
      <c r="O598" s="4"/>
    </row>
    <row r="599" spans="12:15" x14ac:dyDescent="0.2">
      <c r="L599" s="2"/>
      <c r="M599" s="3"/>
      <c r="N599" s="4"/>
      <c r="O599" s="4"/>
    </row>
    <row r="600" spans="12:15" x14ac:dyDescent="0.2">
      <c r="L600" s="2"/>
      <c r="M600" s="3"/>
      <c r="N600" s="4"/>
      <c r="O600" s="4"/>
    </row>
    <row r="601" spans="12:15" x14ac:dyDescent="0.2">
      <c r="L601" s="2"/>
      <c r="M601" s="3"/>
      <c r="N601" s="4"/>
      <c r="O601" s="4"/>
    </row>
    <row r="602" spans="12:15" x14ac:dyDescent="0.2">
      <c r="L602" s="2"/>
      <c r="M602" s="3"/>
      <c r="N602" s="4"/>
      <c r="O602" s="4"/>
    </row>
    <row r="603" spans="12:15" x14ac:dyDescent="0.2">
      <c r="L603" s="2"/>
      <c r="M603" s="3"/>
      <c r="N603" s="4"/>
      <c r="O603" s="4"/>
    </row>
    <row r="604" spans="12:15" x14ac:dyDescent="0.2">
      <c r="L604" s="2"/>
      <c r="M604" s="3"/>
      <c r="N604" s="4"/>
      <c r="O604" s="4"/>
    </row>
    <row r="605" spans="12:15" x14ac:dyDescent="0.2">
      <c r="L605" s="2"/>
      <c r="M605" s="3"/>
      <c r="N605" s="4"/>
      <c r="O605" s="4"/>
    </row>
    <row r="606" spans="12:15" x14ac:dyDescent="0.2">
      <c r="L606" s="2"/>
      <c r="M606" s="3"/>
      <c r="N606" s="4"/>
      <c r="O606" s="4"/>
    </row>
    <row r="607" spans="12:15" x14ac:dyDescent="0.2">
      <c r="L607" s="2"/>
      <c r="M607" s="3"/>
      <c r="N607" s="4"/>
      <c r="O607" s="4"/>
    </row>
    <row r="608" spans="12:15" x14ac:dyDescent="0.2">
      <c r="L608" s="2"/>
      <c r="M608" s="3"/>
      <c r="N608" s="4"/>
      <c r="O608" s="4"/>
    </row>
    <row r="609" spans="12:15" x14ac:dyDescent="0.2">
      <c r="L609" s="2"/>
      <c r="M609" s="3"/>
      <c r="N609" s="4"/>
      <c r="O609" s="4"/>
    </row>
    <row r="610" spans="12:15" x14ac:dyDescent="0.2">
      <c r="L610" s="2"/>
      <c r="M610" s="3"/>
      <c r="N610" s="4"/>
      <c r="O610" s="4"/>
    </row>
    <row r="611" spans="12:15" x14ac:dyDescent="0.2">
      <c r="L611" s="2"/>
      <c r="M611" s="3"/>
      <c r="N611" s="4"/>
      <c r="O611" s="4"/>
    </row>
    <row r="612" spans="12:15" x14ac:dyDescent="0.2">
      <c r="L612" s="2"/>
      <c r="M612" s="3"/>
      <c r="N612" s="4"/>
      <c r="O612" s="4"/>
    </row>
    <row r="613" spans="12:15" x14ac:dyDescent="0.2">
      <c r="L613" s="2"/>
      <c r="M613" s="3"/>
      <c r="N613" s="4"/>
      <c r="O613" s="4"/>
    </row>
    <row r="614" spans="12:15" x14ac:dyDescent="0.2">
      <c r="L614" s="2"/>
      <c r="M614" s="3"/>
      <c r="N614" s="4"/>
      <c r="O614" s="4"/>
    </row>
    <row r="615" spans="12:15" x14ac:dyDescent="0.2">
      <c r="L615" s="2"/>
      <c r="M615" s="3"/>
      <c r="N615" s="4"/>
      <c r="O615" s="4"/>
    </row>
    <row r="616" spans="12:15" x14ac:dyDescent="0.2">
      <c r="L616" s="2"/>
      <c r="M616" s="3"/>
      <c r="N616" s="4"/>
      <c r="O616" s="4"/>
    </row>
    <row r="617" spans="12:15" x14ac:dyDescent="0.2">
      <c r="L617" s="2"/>
      <c r="M617" s="3"/>
      <c r="N617" s="4"/>
      <c r="O617" s="4"/>
    </row>
    <row r="618" spans="12:15" x14ac:dyDescent="0.2">
      <c r="L618" s="2"/>
      <c r="M618" s="3"/>
      <c r="N618" s="4"/>
      <c r="O618" s="4"/>
    </row>
    <row r="619" spans="12:15" x14ac:dyDescent="0.2">
      <c r="L619" s="2"/>
      <c r="M619" s="3"/>
      <c r="N619" s="4"/>
      <c r="O619" s="4"/>
    </row>
    <row r="620" spans="12:15" x14ac:dyDescent="0.2">
      <c r="L620" s="2"/>
      <c r="M620" s="3"/>
      <c r="N620" s="4"/>
      <c r="O620" s="4"/>
    </row>
    <row r="621" spans="12:15" x14ac:dyDescent="0.2">
      <c r="L621" s="2"/>
      <c r="M621" s="3"/>
      <c r="N621" s="4"/>
      <c r="O621" s="4"/>
    </row>
    <row r="622" spans="12:15" x14ac:dyDescent="0.2">
      <c r="L622" s="2"/>
      <c r="M622" s="3"/>
      <c r="N622" s="4"/>
      <c r="O622" s="4"/>
    </row>
    <row r="623" spans="12:15" x14ac:dyDescent="0.2">
      <c r="L623" s="2"/>
      <c r="M623" s="3"/>
      <c r="N623" s="4"/>
      <c r="O623" s="4"/>
    </row>
    <row r="624" spans="12:15" x14ac:dyDescent="0.2">
      <c r="L624" s="2"/>
      <c r="M624" s="3"/>
      <c r="N624" s="4"/>
      <c r="O624" s="4"/>
    </row>
    <row r="625" spans="12:15" x14ac:dyDescent="0.2">
      <c r="L625" s="2"/>
      <c r="M625" s="3"/>
      <c r="N625" s="4"/>
      <c r="O625" s="4"/>
    </row>
    <row r="626" spans="12:15" x14ac:dyDescent="0.2">
      <c r="L626" s="2"/>
      <c r="M626" s="3"/>
      <c r="N626" s="4"/>
      <c r="O626" s="4"/>
    </row>
    <row r="627" spans="12:15" x14ac:dyDescent="0.2">
      <c r="L627" s="2"/>
      <c r="M627" s="3"/>
      <c r="N627" s="4"/>
      <c r="O627" s="4"/>
    </row>
    <row r="628" spans="12:15" x14ac:dyDescent="0.2">
      <c r="L628" s="2"/>
      <c r="M628" s="3"/>
      <c r="N628" s="4"/>
      <c r="O628" s="4"/>
    </row>
    <row r="629" spans="12:15" x14ac:dyDescent="0.2">
      <c r="L629" s="2"/>
      <c r="M629" s="3"/>
      <c r="N629" s="4"/>
      <c r="O629" s="4"/>
    </row>
    <row r="630" spans="12:15" x14ac:dyDescent="0.2">
      <c r="L630" s="2"/>
      <c r="M630" s="3"/>
      <c r="N630" s="4"/>
      <c r="O630" s="4"/>
    </row>
    <row r="631" spans="12:15" x14ac:dyDescent="0.2">
      <c r="L631" s="2"/>
      <c r="M631" s="3"/>
      <c r="N631" s="4"/>
      <c r="O631" s="4"/>
    </row>
    <row r="632" spans="12:15" x14ac:dyDescent="0.2">
      <c r="L632" s="2"/>
      <c r="M632" s="3"/>
      <c r="N632" s="4"/>
      <c r="O632" s="4"/>
    </row>
    <row r="633" spans="12:15" x14ac:dyDescent="0.2">
      <c r="L633" s="2"/>
      <c r="M633" s="3"/>
      <c r="N633" s="4"/>
      <c r="O633" s="4"/>
    </row>
    <row r="634" spans="12:15" x14ac:dyDescent="0.2">
      <c r="L634" s="2"/>
      <c r="M634" s="3"/>
      <c r="N634" s="4"/>
      <c r="O634" s="4"/>
    </row>
    <row r="635" spans="12:15" x14ac:dyDescent="0.2">
      <c r="L635" s="2"/>
      <c r="M635" s="3"/>
      <c r="N635" s="4"/>
      <c r="O635" s="4"/>
    </row>
    <row r="636" spans="12:15" x14ac:dyDescent="0.2">
      <c r="L636" s="2"/>
      <c r="M636" s="3"/>
      <c r="N636" s="4"/>
      <c r="O636" s="4"/>
    </row>
    <row r="637" spans="12:15" x14ac:dyDescent="0.2">
      <c r="L637" s="2"/>
      <c r="M637" s="3"/>
      <c r="N637" s="4"/>
      <c r="O637" s="4"/>
    </row>
    <row r="638" spans="12:15" x14ac:dyDescent="0.2">
      <c r="L638" s="2"/>
      <c r="M638" s="3"/>
      <c r="N638" s="4"/>
      <c r="O638" s="4"/>
    </row>
    <row r="639" spans="12:15" x14ac:dyDescent="0.2">
      <c r="L639" s="2"/>
      <c r="M639" s="3"/>
      <c r="N639" s="4"/>
      <c r="O639" s="4"/>
    </row>
    <row r="640" spans="12:15" x14ac:dyDescent="0.2">
      <c r="L640" s="2"/>
      <c r="M640" s="3"/>
      <c r="N640" s="4"/>
      <c r="O640" s="4"/>
    </row>
    <row r="641" spans="12:15" x14ac:dyDescent="0.2">
      <c r="L641" s="2"/>
      <c r="M641" s="3"/>
      <c r="N641" s="4"/>
      <c r="O641" s="4"/>
    </row>
    <row r="642" spans="12:15" x14ac:dyDescent="0.2">
      <c r="L642" s="2"/>
      <c r="M642" s="3"/>
      <c r="N642" s="4"/>
      <c r="O642" s="4"/>
    </row>
    <row r="643" spans="12:15" x14ac:dyDescent="0.2">
      <c r="L643" s="2"/>
      <c r="M643" s="3"/>
      <c r="N643" s="4"/>
      <c r="O643" s="4"/>
    </row>
    <row r="644" spans="12:15" x14ac:dyDescent="0.2">
      <c r="L644" s="2"/>
      <c r="M644" s="3"/>
      <c r="N644" s="4"/>
      <c r="O644" s="4"/>
    </row>
    <row r="645" spans="12:15" x14ac:dyDescent="0.2">
      <c r="L645" s="2"/>
      <c r="M645" s="3"/>
      <c r="N645" s="4"/>
      <c r="O645" s="4"/>
    </row>
    <row r="646" spans="12:15" x14ac:dyDescent="0.2">
      <c r="L646" s="2"/>
      <c r="M646" s="3"/>
      <c r="N646" s="4"/>
      <c r="O646" s="4"/>
    </row>
    <row r="647" spans="12:15" x14ac:dyDescent="0.2">
      <c r="L647" s="2"/>
      <c r="M647" s="3"/>
      <c r="N647" s="4"/>
      <c r="O647" s="4"/>
    </row>
    <row r="648" spans="12:15" x14ac:dyDescent="0.2">
      <c r="L648" s="2"/>
      <c r="M648" s="3"/>
      <c r="N648" s="4"/>
      <c r="O648" s="4"/>
    </row>
    <row r="649" spans="12:15" x14ac:dyDescent="0.2">
      <c r="L649" s="2"/>
      <c r="M649" s="3"/>
      <c r="N649" s="4"/>
      <c r="O649" s="4"/>
    </row>
    <row r="650" spans="12:15" x14ac:dyDescent="0.2">
      <c r="L650" s="2"/>
      <c r="M650" s="3"/>
      <c r="N650" s="4"/>
      <c r="O650" s="4"/>
    </row>
    <row r="651" spans="12:15" x14ac:dyDescent="0.2">
      <c r="L651" s="2"/>
      <c r="M651" s="3"/>
      <c r="N651" s="4"/>
      <c r="O651" s="4"/>
    </row>
    <row r="652" spans="12:15" x14ac:dyDescent="0.2">
      <c r="L652" s="2"/>
      <c r="M652" s="3"/>
      <c r="N652" s="4"/>
      <c r="O652" s="4"/>
    </row>
    <row r="653" spans="12:15" x14ac:dyDescent="0.2">
      <c r="L653" s="2"/>
      <c r="M653" s="3"/>
      <c r="N653" s="4"/>
      <c r="O653" s="4"/>
    </row>
    <row r="654" spans="12:15" x14ac:dyDescent="0.2">
      <c r="L654" s="2"/>
      <c r="M654" s="3"/>
      <c r="N654" s="4"/>
      <c r="O654" s="4"/>
    </row>
    <row r="655" spans="12:15" x14ac:dyDescent="0.2">
      <c r="L655" s="2"/>
      <c r="M655" s="3"/>
      <c r="N655" s="4"/>
      <c r="O655" s="4"/>
    </row>
    <row r="656" spans="12:15" x14ac:dyDescent="0.2">
      <c r="L656" s="2"/>
      <c r="M656" s="3"/>
      <c r="N656" s="4"/>
      <c r="O656" s="4"/>
    </row>
    <row r="657" spans="12:15" x14ac:dyDescent="0.2">
      <c r="L657" s="2"/>
      <c r="M657" s="3"/>
      <c r="N657" s="4"/>
      <c r="O657" s="4"/>
    </row>
    <row r="658" spans="12:15" x14ac:dyDescent="0.2">
      <c r="L658" s="2"/>
      <c r="M658" s="3"/>
      <c r="N658" s="4"/>
      <c r="O658" s="4"/>
    </row>
    <row r="659" spans="12:15" x14ac:dyDescent="0.2">
      <c r="L659" s="2"/>
      <c r="M659" s="3"/>
      <c r="N659" s="4"/>
      <c r="O659" s="4"/>
    </row>
    <row r="660" spans="12:15" x14ac:dyDescent="0.2">
      <c r="L660" s="2"/>
      <c r="M660" s="3"/>
      <c r="N660" s="4"/>
      <c r="O660" s="4"/>
    </row>
    <row r="661" spans="12:15" x14ac:dyDescent="0.2">
      <c r="L661" s="2"/>
      <c r="M661" s="3"/>
      <c r="N661" s="4"/>
      <c r="O661" s="4"/>
    </row>
    <row r="662" spans="12:15" x14ac:dyDescent="0.2">
      <c r="L662" s="2"/>
      <c r="M662" s="3"/>
      <c r="N662" s="4"/>
      <c r="O662" s="4"/>
    </row>
    <row r="663" spans="12:15" x14ac:dyDescent="0.2">
      <c r="L663" s="2"/>
      <c r="M663" s="3"/>
      <c r="N663" s="4"/>
      <c r="O663" s="4"/>
    </row>
    <row r="664" spans="12:15" x14ac:dyDescent="0.2">
      <c r="L664" s="2"/>
      <c r="M664" s="3"/>
      <c r="N664" s="4"/>
      <c r="O664" s="4"/>
    </row>
    <row r="665" spans="12:15" x14ac:dyDescent="0.2">
      <c r="L665" s="2"/>
      <c r="M665" s="3"/>
      <c r="N665" s="4"/>
      <c r="O665" s="4"/>
    </row>
    <row r="666" spans="12:15" x14ac:dyDescent="0.2">
      <c r="L666" s="2"/>
      <c r="M666" s="3"/>
      <c r="N666" s="4"/>
      <c r="O666" s="4"/>
    </row>
    <row r="667" spans="12:15" x14ac:dyDescent="0.2">
      <c r="L667" s="2"/>
      <c r="M667" s="3"/>
      <c r="N667" s="4"/>
      <c r="O667" s="4"/>
    </row>
    <row r="668" spans="12:15" x14ac:dyDescent="0.2">
      <c r="L668" s="2"/>
      <c r="M668" s="3"/>
      <c r="N668" s="4"/>
      <c r="O668" s="4"/>
    </row>
    <row r="669" spans="12:15" x14ac:dyDescent="0.2">
      <c r="L669" s="2"/>
      <c r="M669" s="3"/>
      <c r="N669" s="4"/>
      <c r="O669" s="4"/>
    </row>
    <row r="670" spans="12:15" x14ac:dyDescent="0.2">
      <c r="L670" s="2"/>
      <c r="M670" s="3"/>
      <c r="N670" s="4"/>
      <c r="O670" s="4"/>
    </row>
    <row r="671" spans="12:15" x14ac:dyDescent="0.2">
      <c r="L671" s="2"/>
      <c r="M671" s="3"/>
      <c r="N671" s="4"/>
      <c r="O671" s="4"/>
    </row>
    <row r="672" spans="12:15" x14ac:dyDescent="0.2">
      <c r="L672" s="2"/>
      <c r="M672" s="3"/>
      <c r="N672" s="4"/>
      <c r="O672" s="4"/>
    </row>
    <row r="673" spans="12:15" x14ac:dyDescent="0.2">
      <c r="L673" s="2"/>
      <c r="M673" s="3"/>
      <c r="N673" s="4"/>
      <c r="O673" s="4"/>
    </row>
    <row r="674" spans="12:15" x14ac:dyDescent="0.2">
      <c r="L674" s="2"/>
      <c r="M674" s="3"/>
      <c r="N674" s="4"/>
      <c r="O674" s="4"/>
    </row>
    <row r="675" spans="12:15" x14ac:dyDescent="0.2">
      <c r="L675" s="2"/>
      <c r="M675" s="3"/>
      <c r="N675" s="4"/>
      <c r="O675" s="4"/>
    </row>
    <row r="676" spans="12:15" x14ac:dyDescent="0.2">
      <c r="L676" s="2"/>
      <c r="M676" s="3"/>
      <c r="N676" s="4"/>
      <c r="O676" s="4"/>
    </row>
    <row r="677" spans="12:15" x14ac:dyDescent="0.2">
      <c r="L677" s="2"/>
      <c r="M677" s="3"/>
      <c r="N677" s="4"/>
      <c r="O677" s="4"/>
    </row>
    <row r="678" spans="12:15" x14ac:dyDescent="0.2">
      <c r="L678" s="2"/>
      <c r="M678" s="3"/>
      <c r="N678" s="4"/>
      <c r="O678" s="4"/>
    </row>
    <row r="679" spans="12:15" x14ac:dyDescent="0.2">
      <c r="L679" s="2"/>
      <c r="M679" s="3"/>
      <c r="N679" s="4"/>
      <c r="O679" s="4"/>
    </row>
    <row r="680" spans="12:15" x14ac:dyDescent="0.2">
      <c r="L680" s="2"/>
      <c r="M680" s="3"/>
      <c r="N680" s="4"/>
      <c r="O680" s="4"/>
    </row>
    <row r="681" spans="12:15" x14ac:dyDescent="0.2">
      <c r="L681" s="2"/>
      <c r="M681" s="3"/>
      <c r="N681" s="4"/>
      <c r="O681" s="4"/>
    </row>
    <row r="682" spans="12:15" x14ac:dyDescent="0.2">
      <c r="L682" s="2"/>
      <c r="M682" s="3"/>
      <c r="N682" s="4"/>
      <c r="O682" s="4"/>
    </row>
    <row r="683" spans="12:15" x14ac:dyDescent="0.2">
      <c r="L683" s="2"/>
      <c r="M683" s="3"/>
      <c r="N683" s="4"/>
      <c r="O683" s="4"/>
    </row>
    <row r="684" spans="12:15" x14ac:dyDescent="0.2">
      <c r="L684" s="2"/>
      <c r="M684" s="3"/>
      <c r="N684" s="4"/>
      <c r="O684" s="4"/>
    </row>
    <row r="685" spans="12:15" x14ac:dyDescent="0.2">
      <c r="L685" s="2"/>
      <c r="M685" s="3"/>
      <c r="N685" s="4"/>
      <c r="O685" s="4"/>
    </row>
    <row r="686" spans="12:15" x14ac:dyDescent="0.2">
      <c r="L686" s="2"/>
      <c r="M686" s="3"/>
      <c r="N686" s="4"/>
      <c r="O686" s="4"/>
    </row>
    <row r="687" spans="12:15" x14ac:dyDescent="0.2">
      <c r="L687" s="2"/>
      <c r="M687" s="3"/>
      <c r="N687" s="4"/>
      <c r="O687" s="4"/>
    </row>
    <row r="688" spans="12:15" x14ac:dyDescent="0.2">
      <c r="L688" s="2"/>
      <c r="M688" s="3"/>
      <c r="N688" s="4"/>
      <c r="O688" s="4"/>
    </row>
    <row r="689" spans="12:15" x14ac:dyDescent="0.2">
      <c r="L689" s="2"/>
      <c r="M689" s="3"/>
      <c r="N689" s="4"/>
      <c r="O689" s="4"/>
    </row>
    <row r="690" spans="12:15" x14ac:dyDescent="0.2">
      <c r="L690" s="2"/>
      <c r="M690" s="3"/>
      <c r="N690" s="4"/>
      <c r="O690" s="4"/>
    </row>
    <row r="691" spans="12:15" x14ac:dyDescent="0.2">
      <c r="L691" s="2"/>
      <c r="M691" s="3"/>
      <c r="N691" s="4"/>
      <c r="O691" s="4"/>
    </row>
    <row r="692" spans="12:15" x14ac:dyDescent="0.2">
      <c r="L692" s="2"/>
      <c r="M692" s="3"/>
      <c r="N692" s="4"/>
      <c r="O692" s="4"/>
    </row>
    <row r="693" spans="12:15" x14ac:dyDescent="0.2">
      <c r="L693" s="2"/>
      <c r="M693" s="3"/>
      <c r="N693" s="4"/>
      <c r="O693" s="4"/>
    </row>
    <row r="694" spans="12:15" x14ac:dyDescent="0.2">
      <c r="L694" s="2"/>
      <c r="M694" s="3"/>
      <c r="N694" s="4"/>
      <c r="O694" s="4"/>
    </row>
    <row r="695" spans="12:15" x14ac:dyDescent="0.2">
      <c r="L695" s="2"/>
      <c r="M695" s="3"/>
      <c r="N695" s="4"/>
      <c r="O695" s="4"/>
    </row>
    <row r="696" spans="12:15" x14ac:dyDescent="0.2">
      <c r="L696" s="2"/>
      <c r="M696" s="3"/>
      <c r="N696" s="4"/>
      <c r="O696" s="4"/>
    </row>
    <row r="697" spans="12:15" x14ac:dyDescent="0.2">
      <c r="L697" s="2"/>
      <c r="M697" s="3"/>
      <c r="N697" s="4"/>
      <c r="O697" s="4"/>
    </row>
    <row r="698" spans="12:15" x14ac:dyDescent="0.2">
      <c r="L698" s="2"/>
      <c r="M698" s="3"/>
      <c r="N698" s="4"/>
      <c r="O698" s="4"/>
    </row>
    <row r="699" spans="12:15" x14ac:dyDescent="0.2">
      <c r="L699" s="2"/>
      <c r="M699" s="3"/>
      <c r="N699" s="4"/>
      <c r="O699" s="4"/>
    </row>
    <row r="700" spans="12:15" x14ac:dyDescent="0.2">
      <c r="L700" s="2"/>
      <c r="M700" s="3"/>
      <c r="N700" s="4"/>
      <c r="O700" s="4"/>
    </row>
    <row r="701" spans="12:15" x14ac:dyDescent="0.2">
      <c r="L701" s="2"/>
      <c r="M701" s="3"/>
      <c r="N701" s="4"/>
      <c r="O701" s="4"/>
    </row>
    <row r="702" spans="12:15" x14ac:dyDescent="0.2">
      <c r="L702" s="2"/>
      <c r="M702" s="3"/>
      <c r="N702" s="4"/>
      <c r="O702" s="4"/>
    </row>
    <row r="703" spans="12:15" x14ac:dyDescent="0.2">
      <c r="L703" s="2"/>
      <c r="M703" s="3"/>
      <c r="N703" s="4"/>
      <c r="O703" s="4"/>
    </row>
    <row r="704" spans="12:15" x14ac:dyDescent="0.2">
      <c r="L704" s="2"/>
      <c r="M704" s="3"/>
      <c r="N704" s="4"/>
      <c r="O704" s="4"/>
    </row>
    <row r="705" spans="12:15" x14ac:dyDescent="0.2">
      <c r="L705" s="2"/>
      <c r="M705" s="3"/>
      <c r="N705" s="4"/>
      <c r="O705" s="4"/>
    </row>
    <row r="706" spans="12:15" x14ac:dyDescent="0.2">
      <c r="L706" s="2"/>
      <c r="M706" s="3"/>
      <c r="N706" s="4"/>
      <c r="O706" s="4"/>
    </row>
    <row r="707" spans="12:15" x14ac:dyDescent="0.2">
      <c r="L707" s="2"/>
      <c r="M707" s="3"/>
      <c r="N707" s="4"/>
      <c r="O707" s="4"/>
    </row>
    <row r="708" spans="12:15" x14ac:dyDescent="0.2">
      <c r="L708" s="2"/>
      <c r="M708" s="3"/>
      <c r="N708" s="4"/>
      <c r="O708" s="4"/>
    </row>
    <row r="709" spans="12:15" x14ac:dyDescent="0.2">
      <c r="L709" s="2"/>
      <c r="M709" s="3"/>
      <c r="N709" s="4"/>
      <c r="O709" s="4"/>
    </row>
    <row r="710" spans="12:15" x14ac:dyDescent="0.2">
      <c r="L710" s="2"/>
      <c r="M710" s="3"/>
      <c r="N710" s="4"/>
      <c r="O710" s="4"/>
    </row>
    <row r="711" spans="12:15" x14ac:dyDescent="0.2">
      <c r="L711" s="2"/>
      <c r="M711" s="3"/>
      <c r="N711" s="4"/>
      <c r="O711" s="4"/>
    </row>
    <row r="712" spans="12:15" x14ac:dyDescent="0.2">
      <c r="L712" s="2"/>
      <c r="M712" s="3"/>
      <c r="N712" s="4"/>
      <c r="O712" s="4"/>
    </row>
    <row r="713" spans="12:15" x14ac:dyDescent="0.2">
      <c r="L713" s="2"/>
      <c r="M713" s="3"/>
      <c r="N713" s="4"/>
      <c r="O713" s="4"/>
    </row>
    <row r="714" spans="12:15" x14ac:dyDescent="0.2">
      <c r="L714" s="2"/>
      <c r="M714" s="3"/>
      <c r="N714" s="4"/>
      <c r="O714" s="4"/>
    </row>
    <row r="715" spans="12:15" x14ac:dyDescent="0.2">
      <c r="L715" s="2"/>
      <c r="M715" s="3"/>
      <c r="N715" s="4"/>
      <c r="O715" s="4"/>
    </row>
    <row r="716" spans="12:15" x14ac:dyDescent="0.2">
      <c r="L716" s="2"/>
      <c r="M716" s="3"/>
      <c r="N716" s="4"/>
      <c r="O716" s="4"/>
    </row>
    <row r="717" spans="12:15" x14ac:dyDescent="0.2">
      <c r="L717" s="2"/>
      <c r="M717" s="3"/>
      <c r="N717" s="4"/>
      <c r="O717" s="4"/>
    </row>
    <row r="718" spans="12:15" x14ac:dyDescent="0.2">
      <c r="L718" s="2"/>
      <c r="M718" s="3"/>
      <c r="N718" s="4"/>
      <c r="O718" s="4"/>
    </row>
    <row r="719" spans="12:15" x14ac:dyDescent="0.2">
      <c r="L719" s="2"/>
      <c r="M719" s="3"/>
      <c r="N719" s="4"/>
      <c r="O719" s="4"/>
    </row>
    <row r="720" spans="12:15" x14ac:dyDescent="0.2">
      <c r="L720" s="2"/>
      <c r="M720" s="3"/>
      <c r="N720" s="4"/>
      <c r="O720" s="4"/>
    </row>
    <row r="721" spans="12:15" x14ac:dyDescent="0.2">
      <c r="L721" s="2"/>
      <c r="M721" s="3"/>
      <c r="N721" s="4"/>
      <c r="O721" s="4"/>
    </row>
    <row r="722" spans="12:15" x14ac:dyDescent="0.2">
      <c r="L722" s="2"/>
      <c r="M722" s="3"/>
      <c r="N722" s="4"/>
      <c r="O722" s="4"/>
    </row>
    <row r="723" spans="12:15" x14ac:dyDescent="0.2">
      <c r="L723" s="2"/>
      <c r="M723" s="3"/>
      <c r="N723" s="4"/>
      <c r="O723" s="4"/>
    </row>
    <row r="724" spans="12:15" x14ac:dyDescent="0.2">
      <c r="L724" s="2"/>
      <c r="M724" s="3"/>
      <c r="N724" s="4"/>
      <c r="O724" s="4"/>
    </row>
    <row r="725" spans="12:15" x14ac:dyDescent="0.2">
      <c r="L725" s="2"/>
      <c r="M725" s="3"/>
      <c r="N725" s="4"/>
      <c r="O725" s="4"/>
    </row>
    <row r="726" spans="12:15" x14ac:dyDescent="0.2">
      <c r="L726" s="2"/>
      <c r="M726" s="3"/>
      <c r="N726" s="4"/>
      <c r="O726" s="4"/>
    </row>
    <row r="727" spans="12:15" x14ac:dyDescent="0.2">
      <c r="L727" s="2"/>
      <c r="M727" s="3"/>
      <c r="N727" s="4"/>
      <c r="O727" s="4"/>
    </row>
    <row r="728" spans="12:15" x14ac:dyDescent="0.2">
      <c r="L728" s="2"/>
      <c r="M728" s="3"/>
      <c r="N728" s="4"/>
      <c r="O728" s="4"/>
    </row>
    <row r="729" spans="12:15" x14ac:dyDescent="0.2">
      <c r="L729" s="2"/>
      <c r="M729" s="3"/>
      <c r="N729" s="4"/>
      <c r="O729" s="4"/>
    </row>
    <row r="730" spans="12:15" x14ac:dyDescent="0.2">
      <c r="L730" s="2"/>
      <c r="M730" s="3"/>
      <c r="N730" s="4"/>
      <c r="O730" s="4"/>
    </row>
    <row r="731" spans="12:15" x14ac:dyDescent="0.2">
      <c r="L731" s="2"/>
      <c r="M731" s="3"/>
      <c r="N731" s="4"/>
      <c r="O731" s="4"/>
    </row>
    <row r="732" spans="12:15" x14ac:dyDescent="0.2">
      <c r="L732" s="2"/>
      <c r="M732" s="3"/>
      <c r="N732" s="4"/>
      <c r="O732" s="4"/>
    </row>
    <row r="733" spans="12:15" x14ac:dyDescent="0.2">
      <c r="L733" s="2"/>
      <c r="M733" s="3"/>
      <c r="N733" s="4"/>
      <c r="O733" s="4"/>
    </row>
    <row r="734" spans="12:15" x14ac:dyDescent="0.2">
      <c r="L734" s="2"/>
      <c r="M734" s="3"/>
      <c r="N734" s="4"/>
      <c r="O734" s="4"/>
    </row>
    <row r="735" spans="12:15" x14ac:dyDescent="0.2">
      <c r="L735" s="2"/>
      <c r="M735" s="3"/>
      <c r="N735" s="4"/>
      <c r="O735" s="4"/>
    </row>
    <row r="736" spans="12:15" x14ac:dyDescent="0.2">
      <c r="L736" s="2"/>
      <c r="M736" s="3"/>
      <c r="N736" s="4"/>
      <c r="O736" s="4"/>
    </row>
    <row r="737" spans="12:15" x14ac:dyDescent="0.2">
      <c r="L737" s="2"/>
      <c r="M737" s="3"/>
      <c r="N737" s="4"/>
      <c r="O737" s="4"/>
    </row>
    <row r="738" spans="12:15" x14ac:dyDescent="0.2">
      <c r="L738" s="2"/>
      <c r="M738" s="3"/>
      <c r="N738" s="4"/>
      <c r="O738" s="4"/>
    </row>
    <row r="739" spans="12:15" x14ac:dyDescent="0.2">
      <c r="L739" s="2"/>
      <c r="M739" s="3"/>
      <c r="N739" s="4"/>
      <c r="O739" s="4"/>
    </row>
    <row r="740" spans="12:15" x14ac:dyDescent="0.2">
      <c r="L740" s="2"/>
      <c r="M740" s="3"/>
      <c r="N740" s="4"/>
      <c r="O740" s="4"/>
    </row>
    <row r="741" spans="12:15" x14ac:dyDescent="0.2">
      <c r="L741" s="2"/>
      <c r="M741" s="3"/>
      <c r="N741" s="4"/>
      <c r="O741" s="4"/>
    </row>
    <row r="742" spans="12:15" x14ac:dyDescent="0.2">
      <c r="L742" s="2"/>
      <c r="M742" s="3"/>
      <c r="N742" s="4"/>
      <c r="O742" s="4"/>
    </row>
    <row r="743" spans="12:15" x14ac:dyDescent="0.2">
      <c r="L743" s="2"/>
      <c r="M743" s="3"/>
      <c r="N743" s="4"/>
      <c r="O743" s="4"/>
    </row>
    <row r="744" spans="12:15" x14ac:dyDescent="0.2">
      <c r="L744" s="2"/>
      <c r="M744" s="3"/>
      <c r="N744" s="4"/>
      <c r="O744" s="4"/>
    </row>
    <row r="745" spans="12:15" x14ac:dyDescent="0.2">
      <c r="L745" s="2"/>
      <c r="M745" s="3"/>
      <c r="N745" s="4"/>
      <c r="O745" s="4"/>
    </row>
    <row r="746" spans="12:15" x14ac:dyDescent="0.2">
      <c r="L746" s="2"/>
      <c r="M746" s="3"/>
      <c r="N746" s="4"/>
      <c r="O746" s="4"/>
    </row>
    <row r="747" spans="12:15" x14ac:dyDescent="0.2">
      <c r="L747" s="2"/>
      <c r="M747" s="3"/>
      <c r="N747" s="4"/>
      <c r="O747" s="4"/>
    </row>
    <row r="748" spans="12:15" x14ac:dyDescent="0.2">
      <c r="L748" s="2"/>
      <c r="M748" s="3"/>
      <c r="N748" s="4"/>
      <c r="O748" s="4"/>
    </row>
    <row r="749" spans="12:15" x14ac:dyDescent="0.2">
      <c r="L749" s="2"/>
      <c r="M749" s="3"/>
      <c r="N749" s="4"/>
      <c r="O749" s="4"/>
    </row>
    <row r="750" spans="12:15" x14ac:dyDescent="0.2">
      <c r="L750" s="2"/>
      <c r="M750" s="3"/>
      <c r="N750" s="4"/>
      <c r="O750" s="4"/>
    </row>
    <row r="751" spans="12:15" x14ac:dyDescent="0.2">
      <c r="L751" s="2"/>
      <c r="M751" s="3"/>
      <c r="N751" s="4"/>
      <c r="O751" s="4"/>
    </row>
    <row r="752" spans="12:15" x14ac:dyDescent="0.2">
      <c r="L752" s="2"/>
      <c r="M752" s="3"/>
      <c r="N752" s="4"/>
      <c r="O752" s="4"/>
    </row>
    <row r="753" spans="12:15" x14ac:dyDescent="0.2">
      <c r="L753" s="2"/>
      <c r="M753" s="3"/>
      <c r="N753" s="4"/>
      <c r="O753" s="4"/>
    </row>
    <row r="754" spans="12:15" x14ac:dyDescent="0.2">
      <c r="L754" s="2"/>
      <c r="M754" s="3"/>
      <c r="N754" s="4"/>
      <c r="O754" s="4"/>
    </row>
    <row r="755" spans="12:15" x14ac:dyDescent="0.2">
      <c r="L755" s="2"/>
      <c r="M755" s="3"/>
      <c r="N755" s="4"/>
      <c r="O755" s="4"/>
    </row>
    <row r="756" spans="12:15" x14ac:dyDescent="0.2">
      <c r="L756" s="2"/>
      <c r="M756" s="3"/>
      <c r="N756" s="4"/>
      <c r="O756" s="4"/>
    </row>
    <row r="757" spans="12:15" x14ac:dyDescent="0.2">
      <c r="L757" s="2"/>
      <c r="M757" s="3"/>
      <c r="N757" s="4"/>
      <c r="O757" s="4"/>
    </row>
    <row r="758" spans="12:15" x14ac:dyDescent="0.2">
      <c r="L758" s="2"/>
      <c r="M758" s="3"/>
      <c r="N758" s="4"/>
      <c r="O758" s="4"/>
    </row>
    <row r="759" spans="12:15" x14ac:dyDescent="0.2">
      <c r="L759" s="2"/>
      <c r="M759" s="3"/>
      <c r="N759" s="4"/>
      <c r="O759" s="4"/>
    </row>
    <row r="760" spans="12:15" x14ac:dyDescent="0.2">
      <c r="L760" s="2"/>
      <c r="M760" s="3"/>
      <c r="N760" s="4"/>
      <c r="O760" s="4"/>
    </row>
    <row r="761" spans="12:15" x14ac:dyDescent="0.2">
      <c r="L761" s="2"/>
      <c r="M761" s="3"/>
      <c r="N761" s="4"/>
      <c r="O761" s="4"/>
    </row>
    <row r="762" spans="12:15" x14ac:dyDescent="0.2">
      <c r="L762" s="2"/>
      <c r="M762" s="3"/>
      <c r="N762" s="4"/>
      <c r="O762" s="4"/>
    </row>
    <row r="763" spans="12:15" x14ac:dyDescent="0.2">
      <c r="L763" s="2"/>
      <c r="M763" s="3"/>
      <c r="N763" s="4"/>
      <c r="O763" s="4"/>
    </row>
    <row r="764" spans="12:15" x14ac:dyDescent="0.2">
      <c r="L764" s="2"/>
      <c r="M764" s="3"/>
      <c r="N764" s="4"/>
      <c r="O764" s="4"/>
    </row>
    <row r="765" spans="12:15" x14ac:dyDescent="0.2">
      <c r="L765" s="2"/>
      <c r="M765" s="3"/>
      <c r="N765" s="4"/>
      <c r="O765" s="4"/>
    </row>
    <row r="766" spans="12:15" x14ac:dyDescent="0.2">
      <c r="L766" s="2"/>
      <c r="M766" s="3"/>
      <c r="N766" s="4"/>
      <c r="O766" s="4"/>
    </row>
    <row r="767" spans="12:15" x14ac:dyDescent="0.2">
      <c r="L767" s="2"/>
      <c r="M767" s="3"/>
      <c r="N767" s="4"/>
      <c r="O767" s="4"/>
    </row>
    <row r="768" spans="12:15" x14ac:dyDescent="0.2">
      <c r="L768" s="2"/>
      <c r="M768" s="3"/>
      <c r="N768" s="4"/>
      <c r="O768" s="4"/>
    </row>
    <row r="769" spans="12:15" x14ac:dyDescent="0.2">
      <c r="L769" s="2"/>
      <c r="M769" s="3"/>
      <c r="N769" s="4"/>
      <c r="O769" s="4"/>
    </row>
    <row r="770" spans="12:15" x14ac:dyDescent="0.2">
      <c r="L770" s="2"/>
      <c r="M770" s="3"/>
      <c r="N770" s="4"/>
      <c r="O770" s="4"/>
    </row>
    <row r="771" spans="12:15" x14ac:dyDescent="0.2">
      <c r="L771" s="2"/>
      <c r="M771" s="3"/>
      <c r="N771" s="4"/>
      <c r="O771" s="4"/>
    </row>
    <row r="772" spans="12:15" x14ac:dyDescent="0.2">
      <c r="L772" s="2"/>
      <c r="M772" s="3"/>
      <c r="N772" s="4"/>
      <c r="O772" s="4"/>
    </row>
    <row r="773" spans="12:15" x14ac:dyDescent="0.2">
      <c r="L773" s="2"/>
      <c r="M773" s="3"/>
      <c r="N773" s="4"/>
      <c r="O773" s="4"/>
    </row>
    <row r="774" spans="12:15" x14ac:dyDescent="0.2">
      <c r="L774" s="2"/>
      <c r="M774" s="3"/>
      <c r="N774" s="4"/>
      <c r="O774" s="4"/>
    </row>
    <row r="775" spans="12:15" x14ac:dyDescent="0.2">
      <c r="L775" s="2"/>
      <c r="M775" s="3"/>
      <c r="N775" s="4"/>
      <c r="O775" s="4"/>
    </row>
    <row r="776" spans="12:15" x14ac:dyDescent="0.2">
      <c r="L776" s="2"/>
      <c r="M776" s="3"/>
      <c r="N776" s="4"/>
      <c r="O776" s="4"/>
    </row>
    <row r="777" spans="12:15" x14ac:dyDescent="0.2">
      <c r="L777" s="2"/>
      <c r="M777" s="3"/>
      <c r="N777" s="4"/>
      <c r="O777" s="4"/>
    </row>
    <row r="778" spans="12:15" x14ac:dyDescent="0.2">
      <c r="L778" s="2"/>
      <c r="M778" s="3"/>
      <c r="N778" s="4"/>
      <c r="O778" s="4"/>
    </row>
    <row r="779" spans="12:15" x14ac:dyDescent="0.2">
      <c r="L779" s="2"/>
      <c r="M779" s="3"/>
      <c r="N779" s="4"/>
      <c r="O779" s="4"/>
    </row>
    <row r="780" spans="12:15" x14ac:dyDescent="0.2">
      <c r="L780" s="2"/>
      <c r="M780" s="3"/>
      <c r="N780" s="4"/>
      <c r="O780" s="4"/>
    </row>
    <row r="781" spans="12:15" x14ac:dyDescent="0.2">
      <c r="L781" s="2"/>
      <c r="M781" s="3"/>
      <c r="N781" s="4"/>
      <c r="O781" s="4"/>
    </row>
    <row r="782" spans="12:15" x14ac:dyDescent="0.2">
      <c r="L782" s="2"/>
      <c r="M782" s="3"/>
      <c r="N782" s="4"/>
      <c r="O782" s="4"/>
    </row>
    <row r="783" spans="12:15" x14ac:dyDescent="0.2">
      <c r="L783" s="2"/>
      <c r="M783" s="3"/>
      <c r="N783" s="4"/>
      <c r="O783" s="4"/>
    </row>
    <row r="784" spans="12:15" x14ac:dyDescent="0.2">
      <c r="L784" s="2"/>
      <c r="M784" s="3"/>
      <c r="N784" s="4"/>
      <c r="O784" s="4"/>
    </row>
    <row r="785" spans="12:15" x14ac:dyDescent="0.2">
      <c r="L785" s="2"/>
      <c r="M785" s="3"/>
      <c r="N785" s="4"/>
      <c r="O785" s="4"/>
    </row>
    <row r="786" spans="12:15" x14ac:dyDescent="0.2">
      <c r="L786" s="2"/>
      <c r="M786" s="3"/>
      <c r="N786" s="4"/>
      <c r="O786" s="4"/>
    </row>
    <row r="787" spans="12:15" x14ac:dyDescent="0.2">
      <c r="L787" s="2"/>
      <c r="M787" s="3"/>
      <c r="N787" s="4"/>
      <c r="O787" s="4"/>
    </row>
    <row r="788" spans="12:15" x14ac:dyDescent="0.2">
      <c r="L788" s="2"/>
      <c r="M788" s="3"/>
      <c r="N788" s="4"/>
      <c r="O788" s="4"/>
    </row>
    <row r="789" spans="12:15" x14ac:dyDescent="0.2">
      <c r="L789" s="2"/>
      <c r="M789" s="3"/>
      <c r="N789" s="4"/>
      <c r="O789" s="4"/>
    </row>
    <row r="790" spans="12:15" x14ac:dyDescent="0.2">
      <c r="L790" s="2"/>
      <c r="M790" s="3"/>
      <c r="N790" s="4"/>
      <c r="O790" s="4"/>
    </row>
    <row r="791" spans="12:15" x14ac:dyDescent="0.2">
      <c r="L791" s="2"/>
      <c r="M791" s="3"/>
      <c r="N791" s="4"/>
      <c r="O791" s="4"/>
    </row>
    <row r="792" spans="12:15" x14ac:dyDescent="0.2">
      <c r="L792" s="2"/>
      <c r="M792" s="3"/>
      <c r="N792" s="4"/>
      <c r="O792" s="4"/>
    </row>
    <row r="793" spans="12:15" x14ac:dyDescent="0.2">
      <c r="L793" s="2"/>
      <c r="M793" s="3"/>
      <c r="N793" s="4"/>
      <c r="O793" s="4"/>
    </row>
    <row r="794" spans="12:15" x14ac:dyDescent="0.2">
      <c r="L794" s="2"/>
      <c r="M794" s="3"/>
      <c r="N794" s="4"/>
      <c r="O794" s="4"/>
    </row>
    <row r="795" spans="12:15" x14ac:dyDescent="0.2">
      <c r="L795" s="2"/>
      <c r="M795" s="3"/>
      <c r="N795" s="4"/>
      <c r="O795" s="4"/>
    </row>
    <row r="796" spans="12:15" x14ac:dyDescent="0.2">
      <c r="L796" s="2"/>
      <c r="M796" s="3"/>
      <c r="N796" s="4"/>
      <c r="O796" s="4"/>
    </row>
    <row r="797" spans="12:15" x14ac:dyDescent="0.2">
      <c r="L797" s="2"/>
      <c r="M797" s="3"/>
      <c r="N797" s="4"/>
      <c r="O797" s="4"/>
    </row>
    <row r="798" spans="12:15" x14ac:dyDescent="0.2">
      <c r="L798" s="2"/>
      <c r="M798" s="3"/>
      <c r="N798" s="4"/>
      <c r="O798" s="4"/>
    </row>
    <row r="799" spans="12:15" x14ac:dyDescent="0.2">
      <c r="L799" s="2"/>
      <c r="M799" s="3"/>
      <c r="N799" s="4"/>
      <c r="O799" s="4"/>
    </row>
    <row r="800" spans="12:15" x14ac:dyDescent="0.2">
      <c r="L800" s="2"/>
      <c r="M800" s="3"/>
      <c r="N800" s="4"/>
      <c r="O800" s="4"/>
    </row>
    <row r="801" spans="12:15" x14ac:dyDescent="0.2">
      <c r="L801" s="2"/>
      <c r="M801" s="3"/>
      <c r="N801" s="4"/>
      <c r="O801" s="4"/>
    </row>
    <row r="802" spans="12:15" x14ac:dyDescent="0.2">
      <c r="L802" s="2"/>
      <c r="M802" s="3"/>
      <c r="N802" s="4"/>
      <c r="O802" s="4"/>
    </row>
    <row r="803" spans="12:15" x14ac:dyDescent="0.2">
      <c r="L803" s="2"/>
      <c r="M803" s="3"/>
      <c r="N803" s="4"/>
      <c r="O803" s="4"/>
    </row>
    <row r="804" spans="12:15" x14ac:dyDescent="0.2">
      <c r="L804" s="2"/>
      <c r="M804" s="3"/>
      <c r="N804" s="4"/>
      <c r="O804" s="4"/>
    </row>
    <row r="805" spans="12:15" x14ac:dyDescent="0.2">
      <c r="L805" s="2"/>
      <c r="M805" s="3"/>
      <c r="N805" s="4"/>
      <c r="O805" s="4"/>
    </row>
    <row r="806" spans="12:15" x14ac:dyDescent="0.2">
      <c r="L806" s="2"/>
      <c r="M806" s="3"/>
      <c r="N806" s="4"/>
      <c r="O806" s="4"/>
    </row>
    <row r="807" spans="12:15" x14ac:dyDescent="0.2">
      <c r="L807" s="2"/>
      <c r="M807" s="3"/>
      <c r="N807" s="4"/>
      <c r="O807" s="4"/>
    </row>
    <row r="808" spans="12:15" x14ac:dyDescent="0.2">
      <c r="L808" s="2"/>
      <c r="M808" s="3"/>
      <c r="N808" s="4"/>
      <c r="O808" s="4"/>
    </row>
    <row r="809" spans="12:15" x14ac:dyDescent="0.2">
      <c r="L809" s="2"/>
      <c r="M809" s="3"/>
      <c r="N809" s="4"/>
      <c r="O809" s="4"/>
    </row>
    <row r="810" spans="12:15" x14ac:dyDescent="0.2">
      <c r="L810" s="2"/>
      <c r="M810" s="3"/>
      <c r="N810" s="4"/>
      <c r="O810" s="4"/>
    </row>
    <row r="811" spans="12:15" x14ac:dyDescent="0.2">
      <c r="L811" s="2"/>
      <c r="M811" s="3"/>
      <c r="N811" s="4"/>
      <c r="O811" s="4"/>
    </row>
    <row r="812" spans="12:15" x14ac:dyDescent="0.2">
      <c r="L812" s="2"/>
      <c r="M812" s="3"/>
      <c r="N812" s="4"/>
      <c r="O812" s="4"/>
    </row>
    <row r="813" spans="12:15" x14ac:dyDescent="0.2">
      <c r="L813" s="2"/>
      <c r="M813" s="3"/>
      <c r="N813" s="4"/>
      <c r="O813" s="4"/>
    </row>
    <row r="814" spans="12:15" x14ac:dyDescent="0.2">
      <c r="L814" s="2"/>
      <c r="M814" s="3"/>
      <c r="N814" s="4"/>
      <c r="O814" s="4"/>
    </row>
    <row r="815" spans="12:15" x14ac:dyDescent="0.2">
      <c r="L815" s="2"/>
      <c r="M815" s="3"/>
      <c r="N815" s="4"/>
      <c r="O815" s="4"/>
    </row>
    <row r="816" spans="12:15" x14ac:dyDescent="0.2">
      <c r="L816" s="2"/>
      <c r="M816" s="3"/>
      <c r="N816" s="4"/>
      <c r="O816" s="4"/>
    </row>
    <row r="817" spans="12:15" x14ac:dyDescent="0.2">
      <c r="L817" s="2"/>
      <c r="M817" s="3"/>
      <c r="N817" s="4"/>
      <c r="O817" s="4"/>
    </row>
    <row r="818" spans="12:15" x14ac:dyDescent="0.2">
      <c r="L818" s="2"/>
      <c r="M818" s="3"/>
      <c r="N818" s="4"/>
      <c r="O818" s="4"/>
    </row>
    <row r="819" spans="12:15" x14ac:dyDescent="0.2">
      <c r="L819" s="2"/>
      <c r="M819" s="3"/>
      <c r="N819" s="4"/>
      <c r="O819" s="4"/>
    </row>
    <row r="820" spans="12:15" x14ac:dyDescent="0.2">
      <c r="L820" s="2"/>
      <c r="M820" s="3"/>
      <c r="N820" s="4"/>
      <c r="O820" s="4"/>
    </row>
    <row r="821" spans="12:15" x14ac:dyDescent="0.2">
      <c r="L821" s="2"/>
      <c r="M821" s="3"/>
      <c r="N821" s="4"/>
      <c r="O821" s="4"/>
    </row>
    <row r="822" spans="12:15" x14ac:dyDescent="0.2">
      <c r="L822" s="2"/>
      <c r="M822" s="3"/>
      <c r="N822" s="4"/>
      <c r="O822" s="4"/>
    </row>
    <row r="823" spans="12:15" x14ac:dyDescent="0.2">
      <c r="L823" s="2"/>
      <c r="M823" s="3"/>
      <c r="N823" s="4"/>
      <c r="O823" s="4"/>
    </row>
    <row r="824" spans="12:15" x14ac:dyDescent="0.2">
      <c r="L824" s="2"/>
      <c r="M824" s="3"/>
      <c r="N824" s="4"/>
      <c r="O824" s="4"/>
    </row>
    <row r="825" spans="12:15" x14ac:dyDescent="0.2">
      <c r="L825" s="2"/>
      <c r="M825" s="3"/>
      <c r="N825" s="4"/>
      <c r="O825" s="4"/>
    </row>
    <row r="826" spans="12:15" x14ac:dyDescent="0.2">
      <c r="L826" s="2"/>
      <c r="M826" s="3"/>
      <c r="N826" s="4"/>
      <c r="O826" s="4"/>
    </row>
    <row r="827" spans="12:15" x14ac:dyDescent="0.2">
      <c r="L827" s="2"/>
      <c r="M827" s="3"/>
      <c r="N827" s="4"/>
      <c r="O827" s="4"/>
    </row>
    <row r="828" spans="12:15" x14ac:dyDescent="0.2">
      <c r="L828" s="2"/>
      <c r="M828" s="3"/>
      <c r="N828" s="4"/>
      <c r="O828" s="4"/>
    </row>
    <row r="829" spans="12:15" x14ac:dyDescent="0.2">
      <c r="L829" s="2"/>
      <c r="M829" s="3"/>
      <c r="N829" s="4"/>
      <c r="O829" s="4"/>
    </row>
    <row r="830" spans="12:15" x14ac:dyDescent="0.2">
      <c r="L830" s="2"/>
      <c r="M830" s="3"/>
      <c r="N830" s="4"/>
      <c r="O830" s="4"/>
    </row>
    <row r="831" spans="12:15" x14ac:dyDescent="0.2">
      <c r="L831" s="2"/>
      <c r="M831" s="3"/>
      <c r="N831" s="4"/>
      <c r="O831" s="4"/>
    </row>
    <row r="832" spans="12:15" x14ac:dyDescent="0.2">
      <c r="L832" s="2"/>
      <c r="M832" s="3"/>
      <c r="N832" s="4"/>
      <c r="O832" s="4"/>
    </row>
    <row r="833" spans="12:15" x14ac:dyDescent="0.2">
      <c r="L833" s="2"/>
      <c r="M833" s="3"/>
      <c r="N833" s="4"/>
      <c r="O833" s="4"/>
    </row>
    <row r="834" spans="12:15" x14ac:dyDescent="0.2">
      <c r="L834" s="2"/>
      <c r="M834" s="3"/>
      <c r="N834" s="4"/>
      <c r="O834" s="4"/>
    </row>
    <row r="835" spans="12:15" x14ac:dyDescent="0.2">
      <c r="L835" s="2"/>
      <c r="M835" s="3"/>
      <c r="N835" s="4"/>
      <c r="O835" s="4"/>
    </row>
    <row r="836" spans="12:15" x14ac:dyDescent="0.2">
      <c r="L836" s="2"/>
      <c r="M836" s="3"/>
      <c r="N836" s="4"/>
      <c r="O836" s="4"/>
    </row>
    <row r="837" spans="12:15" x14ac:dyDescent="0.2">
      <c r="L837" s="2"/>
      <c r="M837" s="3"/>
      <c r="N837" s="4"/>
      <c r="O837" s="4"/>
    </row>
    <row r="838" spans="12:15" x14ac:dyDescent="0.2">
      <c r="L838" s="2"/>
      <c r="M838" s="3"/>
      <c r="N838" s="4"/>
      <c r="O838" s="4"/>
    </row>
    <row r="839" spans="12:15" x14ac:dyDescent="0.2">
      <c r="L839" s="2"/>
      <c r="M839" s="3"/>
      <c r="N839" s="4"/>
      <c r="O839" s="4"/>
    </row>
    <row r="840" spans="12:15" x14ac:dyDescent="0.2">
      <c r="L840" s="2"/>
      <c r="M840" s="3"/>
      <c r="N840" s="4"/>
      <c r="O840" s="4"/>
    </row>
    <row r="841" spans="12:15" x14ac:dyDescent="0.2">
      <c r="L841" s="2"/>
      <c r="M841" s="3"/>
      <c r="N841" s="4"/>
      <c r="O841" s="4"/>
    </row>
    <row r="842" spans="12:15" x14ac:dyDescent="0.2">
      <c r="L842" s="2"/>
      <c r="M842" s="3"/>
      <c r="N842" s="4"/>
      <c r="O842" s="4"/>
    </row>
    <row r="843" spans="12:15" x14ac:dyDescent="0.2">
      <c r="L843" s="2"/>
      <c r="M843" s="3"/>
      <c r="N843" s="4"/>
      <c r="O843" s="4"/>
    </row>
    <row r="844" spans="12:15" x14ac:dyDescent="0.2">
      <c r="L844" s="2"/>
      <c r="M844" s="3"/>
      <c r="N844" s="4"/>
      <c r="O844" s="4"/>
    </row>
    <row r="845" spans="12:15" x14ac:dyDescent="0.2">
      <c r="L845" s="2"/>
      <c r="M845" s="3"/>
      <c r="N845" s="4"/>
      <c r="O845" s="4"/>
    </row>
    <row r="846" spans="12:15" x14ac:dyDescent="0.2">
      <c r="L846" s="2"/>
      <c r="M846" s="3"/>
      <c r="N846" s="4"/>
      <c r="O846" s="4"/>
    </row>
    <row r="847" spans="12:15" x14ac:dyDescent="0.2">
      <c r="L847" s="2"/>
      <c r="M847" s="3"/>
      <c r="N847" s="4"/>
      <c r="O847" s="4"/>
    </row>
    <row r="848" spans="12:15" x14ac:dyDescent="0.2">
      <c r="L848" s="2"/>
      <c r="M848" s="3"/>
      <c r="N848" s="4"/>
      <c r="O848" s="4"/>
    </row>
    <row r="849" spans="12:15" x14ac:dyDescent="0.2">
      <c r="L849" s="2"/>
      <c r="M849" s="3"/>
      <c r="N849" s="4"/>
      <c r="O849" s="4"/>
    </row>
    <row r="850" spans="12:15" x14ac:dyDescent="0.2">
      <c r="L850" s="2"/>
      <c r="M850" s="3"/>
      <c r="N850" s="4"/>
      <c r="O850" s="4"/>
    </row>
    <row r="851" spans="12:15" x14ac:dyDescent="0.2">
      <c r="L851" s="2"/>
      <c r="M851" s="3"/>
      <c r="N851" s="4"/>
      <c r="O851" s="4"/>
    </row>
    <row r="852" spans="12:15" x14ac:dyDescent="0.2">
      <c r="L852" s="2"/>
      <c r="M852" s="3"/>
      <c r="N852" s="4"/>
      <c r="O852" s="4"/>
    </row>
    <row r="853" spans="12:15" x14ac:dyDescent="0.2">
      <c r="L853" s="2"/>
      <c r="M853" s="3"/>
      <c r="N853" s="4"/>
      <c r="O853" s="4"/>
    </row>
    <row r="854" spans="12:15" x14ac:dyDescent="0.2">
      <c r="L854" s="2"/>
      <c r="M854" s="3"/>
      <c r="N854" s="4"/>
      <c r="O854" s="4"/>
    </row>
    <row r="855" spans="12:15" x14ac:dyDescent="0.2">
      <c r="L855" s="2"/>
      <c r="M855" s="3"/>
      <c r="N855" s="4"/>
      <c r="O855" s="4"/>
    </row>
    <row r="856" spans="12:15" x14ac:dyDescent="0.2">
      <c r="L856" s="2"/>
      <c r="M856" s="3"/>
      <c r="N856" s="4"/>
      <c r="O856" s="4"/>
    </row>
    <row r="857" spans="12:15" x14ac:dyDescent="0.2">
      <c r="L857" s="2"/>
      <c r="M857" s="3"/>
      <c r="N857" s="4"/>
      <c r="O857" s="4"/>
    </row>
    <row r="858" spans="12:15" x14ac:dyDescent="0.2">
      <c r="L858" s="2"/>
      <c r="M858" s="3"/>
      <c r="N858" s="4"/>
      <c r="O858" s="4"/>
    </row>
    <row r="859" spans="12:15" x14ac:dyDescent="0.2">
      <c r="L859" s="2"/>
      <c r="M859" s="3"/>
      <c r="N859" s="4"/>
      <c r="O859" s="4"/>
    </row>
    <row r="860" spans="12:15" x14ac:dyDescent="0.2">
      <c r="L860" s="2"/>
      <c r="M860" s="3"/>
      <c r="N860" s="4"/>
      <c r="O860" s="4"/>
    </row>
    <row r="861" spans="12:15" x14ac:dyDescent="0.2">
      <c r="L861" s="2"/>
      <c r="M861" s="3"/>
      <c r="N861" s="4"/>
      <c r="O861" s="4"/>
    </row>
    <row r="862" spans="12:15" x14ac:dyDescent="0.2">
      <c r="L862" s="2"/>
      <c r="M862" s="3"/>
      <c r="N862" s="4"/>
      <c r="O862" s="4"/>
    </row>
    <row r="863" spans="12:15" x14ac:dyDescent="0.2">
      <c r="L863" s="2"/>
      <c r="M863" s="3"/>
      <c r="N863" s="4"/>
      <c r="O863" s="4"/>
    </row>
    <row r="864" spans="12:15" x14ac:dyDescent="0.2">
      <c r="L864" s="2"/>
      <c r="M864" s="3"/>
      <c r="N864" s="4"/>
      <c r="O864" s="4"/>
    </row>
    <row r="865" spans="12:15" x14ac:dyDescent="0.2">
      <c r="L865" s="2"/>
      <c r="M865" s="3"/>
      <c r="N865" s="4"/>
      <c r="O865" s="4"/>
    </row>
    <row r="866" spans="12:15" x14ac:dyDescent="0.2">
      <c r="L866" s="2"/>
      <c r="M866" s="3"/>
      <c r="N866" s="4"/>
      <c r="O866" s="4"/>
    </row>
    <row r="867" spans="12:15" x14ac:dyDescent="0.2">
      <c r="L867" s="2"/>
      <c r="M867" s="3"/>
      <c r="N867" s="4"/>
      <c r="O867" s="4"/>
    </row>
    <row r="868" spans="12:15" x14ac:dyDescent="0.2">
      <c r="L868" s="2"/>
      <c r="M868" s="3"/>
      <c r="N868" s="4"/>
      <c r="O868" s="4"/>
    </row>
    <row r="869" spans="12:15" x14ac:dyDescent="0.2">
      <c r="L869" s="2"/>
      <c r="M869" s="3"/>
      <c r="N869" s="4"/>
      <c r="O869" s="4"/>
    </row>
    <row r="870" spans="12:15" x14ac:dyDescent="0.2">
      <c r="L870" s="2"/>
      <c r="M870" s="3"/>
      <c r="N870" s="4"/>
      <c r="O870" s="4"/>
    </row>
    <row r="871" spans="12:15" x14ac:dyDescent="0.2">
      <c r="L871" s="2"/>
      <c r="M871" s="3"/>
      <c r="N871" s="4"/>
      <c r="O871" s="4"/>
    </row>
    <row r="872" spans="12:15" x14ac:dyDescent="0.2">
      <c r="L872" s="2"/>
      <c r="M872" s="3"/>
      <c r="N872" s="4"/>
      <c r="O872" s="4"/>
    </row>
    <row r="873" spans="12:15" x14ac:dyDescent="0.2">
      <c r="L873" s="2"/>
      <c r="M873" s="3"/>
      <c r="N873" s="4"/>
      <c r="O873" s="4"/>
    </row>
    <row r="874" spans="12:15" x14ac:dyDescent="0.2">
      <c r="L874" s="2"/>
      <c r="M874" s="3"/>
      <c r="N874" s="4"/>
      <c r="O874" s="4"/>
    </row>
    <row r="875" spans="12:15" x14ac:dyDescent="0.2">
      <c r="L875" s="2"/>
      <c r="M875" s="3"/>
      <c r="N875" s="4"/>
      <c r="O875" s="4"/>
    </row>
    <row r="876" spans="12:15" x14ac:dyDescent="0.2">
      <c r="L876" s="2"/>
      <c r="M876" s="3"/>
      <c r="N876" s="4"/>
      <c r="O876" s="4"/>
    </row>
    <row r="877" spans="12:15" x14ac:dyDescent="0.2">
      <c r="L877" s="2"/>
      <c r="M877" s="3"/>
      <c r="N877" s="4"/>
      <c r="O877" s="4"/>
    </row>
    <row r="878" spans="12:15" x14ac:dyDescent="0.2">
      <c r="L878" s="2"/>
      <c r="M878" s="3"/>
      <c r="N878" s="4"/>
      <c r="O878" s="4"/>
    </row>
    <row r="879" spans="12:15" x14ac:dyDescent="0.2">
      <c r="L879" s="2"/>
      <c r="M879" s="3"/>
      <c r="N879" s="4"/>
      <c r="O879" s="4"/>
    </row>
    <row r="880" spans="12:15" x14ac:dyDescent="0.2">
      <c r="L880" s="2"/>
      <c r="M880" s="3"/>
      <c r="N880" s="4"/>
      <c r="O880" s="4"/>
    </row>
    <row r="881" spans="12:15" x14ac:dyDescent="0.2">
      <c r="L881" s="2"/>
      <c r="M881" s="3"/>
      <c r="N881" s="4"/>
      <c r="O881" s="4"/>
    </row>
    <row r="882" spans="12:15" x14ac:dyDescent="0.2">
      <c r="L882" s="2"/>
      <c r="M882" s="3"/>
      <c r="N882" s="4"/>
      <c r="O882" s="4"/>
    </row>
    <row r="883" spans="12:15" x14ac:dyDescent="0.2">
      <c r="L883" s="2"/>
      <c r="M883" s="3"/>
      <c r="N883" s="4"/>
      <c r="O883" s="4"/>
    </row>
    <row r="884" spans="12:15" x14ac:dyDescent="0.2">
      <c r="L884" s="2"/>
      <c r="M884" s="3"/>
      <c r="N884" s="4"/>
      <c r="O884" s="4"/>
    </row>
    <row r="885" spans="12:15" x14ac:dyDescent="0.2">
      <c r="L885" s="2"/>
      <c r="M885" s="3"/>
      <c r="N885" s="4"/>
      <c r="O885" s="4"/>
    </row>
    <row r="886" spans="12:15" x14ac:dyDescent="0.2">
      <c r="L886" s="2"/>
      <c r="M886" s="3"/>
      <c r="N886" s="4"/>
      <c r="O886" s="4"/>
    </row>
    <row r="887" spans="12:15" x14ac:dyDescent="0.2">
      <c r="L887" s="2"/>
      <c r="M887" s="3"/>
      <c r="N887" s="4"/>
      <c r="O887" s="4"/>
    </row>
    <row r="888" spans="12:15" x14ac:dyDescent="0.2">
      <c r="L888" s="2"/>
      <c r="M888" s="3"/>
      <c r="N888" s="4"/>
      <c r="O888" s="4"/>
    </row>
    <row r="889" spans="12:15" x14ac:dyDescent="0.2">
      <c r="L889" s="2"/>
      <c r="M889" s="3"/>
      <c r="N889" s="4"/>
      <c r="O889" s="4"/>
    </row>
    <row r="890" spans="12:15" x14ac:dyDescent="0.2">
      <c r="L890" s="2"/>
      <c r="M890" s="3"/>
      <c r="N890" s="4"/>
      <c r="O890" s="4"/>
    </row>
    <row r="891" spans="12:15" x14ac:dyDescent="0.2">
      <c r="L891" s="2"/>
      <c r="M891" s="3"/>
      <c r="N891" s="4"/>
      <c r="O891" s="4"/>
    </row>
    <row r="892" spans="12:15" x14ac:dyDescent="0.2">
      <c r="L892" s="2"/>
      <c r="M892" s="3"/>
      <c r="N892" s="4"/>
      <c r="O892" s="4"/>
    </row>
    <row r="893" spans="12:15" x14ac:dyDescent="0.2">
      <c r="L893" s="2"/>
      <c r="M893" s="3"/>
      <c r="N893" s="4"/>
      <c r="O893" s="4"/>
    </row>
    <row r="894" spans="12:15" x14ac:dyDescent="0.2">
      <c r="L894" s="2"/>
      <c r="M894" s="3"/>
      <c r="N894" s="4"/>
      <c r="O894" s="4"/>
    </row>
    <row r="895" spans="12:15" x14ac:dyDescent="0.2">
      <c r="L895" s="2"/>
      <c r="M895" s="3"/>
      <c r="N895" s="4"/>
      <c r="O895" s="4"/>
    </row>
    <row r="896" spans="12:15" x14ac:dyDescent="0.2">
      <c r="L896" s="2"/>
      <c r="M896" s="3"/>
      <c r="N896" s="4"/>
      <c r="O896" s="4"/>
    </row>
    <row r="897" spans="12:15" x14ac:dyDescent="0.2">
      <c r="L897" s="2"/>
      <c r="M897" s="3"/>
      <c r="N897" s="4"/>
      <c r="O897" s="4"/>
    </row>
    <row r="898" spans="12:15" x14ac:dyDescent="0.2">
      <c r="L898" s="2"/>
      <c r="M898" s="3"/>
      <c r="N898" s="4"/>
      <c r="O898" s="4"/>
    </row>
    <row r="899" spans="12:15" x14ac:dyDescent="0.2">
      <c r="L899" s="2"/>
      <c r="M899" s="3"/>
      <c r="N899" s="4"/>
      <c r="O899" s="4"/>
    </row>
    <row r="900" spans="12:15" x14ac:dyDescent="0.2">
      <c r="L900" s="2"/>
      <c r="M900" s="3"/>
      <c r="N900" s="4"/>
      <c r="O900" s="4"/>
    </row>
    <row r="901" spans="12:15" x14ac:dyDescent="0.2">
      <c r="L901" s="2"/>
      <c r="M901" s="3"/>
      <c r="N901" s="4"/>
      <c r="O901" s="4"/>
    </row>
    <row r="902" spans="12:15" x14ac:dyDescent="0.2">
      <c r="L902" s="2"/>
      <c r="M902" s="3"/>
      <c r="N902" s="4"/>
      <c r="O902" s="4"/>
    </row>
    <row r="903" spans="12:15" x14ac:dyDescent="0.2">
      <c r="L903" s="2"/>
      <c r="M903" s="3"/>
      <c r="N903" s="4"/>
      <c r="O903" s="4"/>
    </row>
    <row r="904" spans="12:15" x14ac:dyDescent="0.2">
      <c r="L904" s="2"/>
      <c r="M904" s="3"/>
      <c r="N904" s="4"/>
      <c r="O904" s="4"/>
    </row>
    <row r="905" spans="12:15" x14ac:dyDescent="0.2">
      <c r="L905" s="2"/>
      <c r="M905" s="3"/>
      <c r="N905" s="4"/>
      <c r="O905" s="4"/>
    </row>
    <row r="906" spans="12:15" x14ac:dyDescent="0.2">
      <c r="L906" s="2"/>
      <c r="M906" s="3"/>
      <c r="N906" s="4"/>
      <c r="O906" s="4"/>
    </row>
    <row r="907" spans="12:15" x14ac:dyDescent="0.2">
      <c r="L907" s="2"/>
      <c r="M907" s="3"/>
      <c r="N907" s="4"/>
      <c r="O907" s="4"/>
    </row>
    <row r="908" spans="12:15" x14ac:dyDescent="0.2">
      <c r="L908" s="2"/>
      <c r="M908" s="3"/>
      <c r="N908" s="4"/>
      <c r="O908" s="4"/>
    </row>
    <row r="909" spans="12:15" x14ac:dyDescent="0.2">
      <c r="L909" s="2"/>
      <c r="M909" s="3"/>
      <c r="N909" s="4"/>
      <c r="O909" s="4"/>
    </row>
    <row r="910" spans="12:15" x14ac:dyDescent="0.2">
      <c r="L910" s="2"/>
      <c r="M910" s="3"/>
      <c r="N910" s="4"/>
      <c r="O910" s="4"/>
    </row>
    <row r="911" spans="12:15" x14ac:dyDescent="0.2">
      <c r="L911" s="2"/>
      <c r="M911" s="3"/>
      <c r="N911" s="4"/>
      <c r="O911" s="4"/>
    </row>
    <row r="912" spans="12:15" x14ac:dyDescent="0.2">
      <c r="L912" s="2"/>
      <c r="M912" s="3"/>
      <c r="N912" s="4"/>
      <c r="O912" s="4"/>
    </row>
    <row r="913" spans="12:15" x14ac:dyDescent="0.2">
      <c r="L913" s="2"/>
      <c r="M913" s="3"/>
      <c r="N913" s="4"/>
      <c r="O913" s="4"/>
    </row>
    <row r="914" spans="12:15" x14ac:dyDescent="0.2">
      <c r="L914" s="2"/>
      <c r="M914" s="3"/>
      <c r="N914" s="4"/>
      <c r="O914" s="4"/>
    </row>
    <row r="915" spans="12:15" x14ac:dyDescent="0.2">
      <c r="L915" s="2"/>
      <c r="M915" s="3"/>
      <c r="N915" s="4"/>
      <c r="O915" s="4"/>
    </row>
    <row r="916" spans="12:15" x14ac:dyDescent="0.2">
      <c r="L916" s="2"/>
      <c r="M916" s="3"/>
      <c r="N916" s="4"/>
      <c r="O916" s="4"/>
    </row>
    <row r="917" spans="12:15" x14ac:dyDescent="0.2">
      <c r="L917" s="2"/>
      <c r="M917" s="3"/>
      <c r="N917" s="4"/>
      <c r="O917" s="4"/>
    </row>
    <row r="918" spans="12:15" x14ac:dyDescent="0.2">
      <c r="L918" s="2"/>
      <c r="M918" s="3"/>
      <c r="N918" s="4"/>
      <c r="O918" s="4"/>
    </row>
    <row r="919" spans="12:15" x14ac:dyDescent="0.2">
      <c r="L919" s="2"/>
      <c r="M919" s="3"/>
      <c r="N919" s="4"/>
      <c r="O919" s="4"/>
    </row>
    <row r="920" spans="12:15" x14ac:dyDescent="0.2">
      <c r="L920" s="2"/>
      <c r="M920" s="3"/>
      <c r="N920" s="4"/>
      <c r="O920" s="4"/>
    </row>
    <row r="921" spans="12:15" x14ac:dyDescent="0.2">
      <c r="L921" s="2"/>
      <c r="M921" s="3"/>
      <c r="N921" s="4"/>
      <c r="O921" s="4"/>
    </row>
    <row r="922" spans="12:15" x14ac:dyDescent="0.2">
      <c r="L922" s="2"/>
      <c r="M922" s="3"/>
      <c r="N922" s="4"/>
      <c r="O922" s="4"/>
    </row>
    <row r="923" spans="12:15" x14ac:dyDescent="0.2">
      <c r="L923" s="2"/>
      <c r="M923" s="3"/>
      <c r="N923" s="4"/>
      <c r="O923" s="4"/>
    </row>
    <row r="924" spans="12:15" x14ac:dyDescent="0.2">
      <c r="L924" s="2"/>
      <c r="M924" s="3"/>
      <c r="N924" s="4"/>
      <c r="O924" s="4"/>
    </row>
    <row r="925" spans="12:15" x14ac:dyDescent="0.2">
      <c r="L925" s="2"/>
      <c r="M925" s="3"/>
      <c r="N925" s="4"/>
      <c r="O925" s="4"/>
    </row>
    <row r="926" spans="12:15" x14ac:dyDescent="0.2">
      <c r="L926" s="2"/>
      <c r="M926" s="3"/>
      <c r="N926" s="4"/>
      <c r="O926" s="4"/>
    </row>
    <row r="927" spans="12:15" x14ac:dyDescent="0.2">
      <c r="L927" s="2"/>
      <c r="M927" s="3"/>
      <c r="N927" s="4"/>
      <c r="O927" s="4"/>
    </row>
    <row r="928" spans="12:15" x14ac:dyDescent="0.2">
      <c r="L928" s="2"/>
      <c r="M928" s="3"/>
      <c r="N928" s="4"/>
      <c r="O928" s="4"/>
    </row>
    <row r="929" spans="12:15" x14ac:dyDescent="0.2">
      <c r="L929" s="2"/>
      <c r="M929" s="3"/>
      <c r="N929" s="4"/>
      <c r="O929" s="4"/>
    </row>
    <row r="930" spans="12:15" x14ac:dyDescent="0.2">
      <c r="L930" s="2"/>
      <c r="M930" s="3"/>
      <c r="N930" s="4"/>
      <c r="O930" s="4"/>
    </row>
    <row r="931" spans="12:15" x14ac:dyDescent="0.2">
      <c r="L931" s="2"/>
      <c r="M931" s="3"/>
      <c r="N931" s="4"/>
      <c r="O931" s="4"/>
    </row>
    <row r="932" spans="12:15" x14ac:dyDescent="0.2">
      <c r="L932" s="2"/>
      <c r="M932" s="3"/>
      <c r="N932" s="4"/>
      <c r="O932" s="4"/>
    </row>
    <row r="933" spans="12:15" x14ac:dyDescent="0.2">
      <c r="L933" s="2"/>
      <c r="M933" s="3"/>
      <c r="N933" s="4"/>
      <c r="O933" s="4"/>
    </row>
    <row r="934" spans="12:15" x14ac:dyDescent="0.2">
      <c r="L934" s="2"/>
      <c r="M934" s="3"/>
      <c r="N934" s="4"/>
      <c r="O934" s="4"/>
    </row>
    <row r="935" spans="12:15" x14ac:dyDescent="0.2">
      <c r="L935" s="2"/>
      <c r="M935" s="3"/>
      <c r="N935" s="4"/>
      <c r="O935" s="4"/>
    </row>
    <row r="936" spans="12:15" x14ac:dyDescent="0.2">
      <c r="L936" s="2"/>
      <c r="M936" s="3"/>
      <c r="N936" s="4"/>
      <c r="O936" s="4"/>
    </row>
    <row r="937" spans="12:15" x14ac:dyDescent="0.2">
      <c r="L937" s="2"/>
      <c r="M937" s="3"/>
      <c r="N937" s="4"/>
      <c r="O937" s="4"/>
    </row>
    <row r="938" spans="12:15" x14ac:dyDescent="0.2">
      <c r="L938" s="2"/>
      <c r="M938" s="3"/>
      <c r="N938" s="4"/>
      <c r="O938" s="4"/>
    </row>
    <row r="939" spans="12:15" x14ac:dyDescent="0.2">
      <c r="L939" s="2"/>
      <c r="M939" s="3"/>
      <c r="N939" s="4"/>
      <c r="O939" s="4"/>
    </row>
    <row r="940" spans="12:15" x14ac:dyDescent="0.2">
      <c r="L940" s="2"/>
      <c r="M940" s="3"/>
      <c r="N940" s="4"/>
      <c r="O940" s="4"/>
    </row>
    <row r="941" spans="12:15" x14ac:dyDescent="0.2">
      <c r="L941" s="2"/>
      <c r="M941" s="3"/>
      <c r="N941" s="4"/>
      <c r="O941" s="4"/>
    </row>
    <row r="942" spans="12:15" x14ac:dyDescent="0.2">
      <c r="L942" s="2"/>
      <c r="M942" s="3"/>
      <c r="N942" s="4"/>
      <c r="O942" s="4"/>
    </row>
    <row r="943" spans="12:15" x14ac:dyDescent="0.2">
      <c r="L943" s="2"/>
      <c r="M943" s="3"/>
      <c r="N943" s="4"/>
      <c r="O943" s="4"/>
    </row>
    <row r="944" spans="12:15" x14ac:dyDescent="0.2">
      <c r="L944" s="2"/>
      <c r="M944" s="3"/>
      <c r="N944" s="4"/>
      <c r="O944" s="4"/>
    </row>
    <row r="945" spans="12:15" x14ac:dyDescent="0.2">
      <c r="L945" s="2"/>
      <c r="M945" s="3"/>
      <c r="N945" s="4"/>
      <c r="O945" s="4"/>
    </row>
    <row r="946" spans="12:15" x14ac:dyDescent="0.2">
      <c r="L946" s="2"/>
      <c r="M946" s="3"/>
      <c r="N946" s="4"/>
      <c r="O946" s="4"/>
    </row>
    <row r="947" spans="12:15" x14ac:dyDescent="0.2">
      <c r="L947" s="2"/>
      <c r="M947" s="3"/>
      <c r="N947" s="4"/>
      <c r="O947" s="4"/>
    </row>
    <row r="948" spans="12:15" x14ac:dyDescent="0.2">
      <c r="L948" s="2"/>
      <c r="M948" s="3"/>
      <c r="N948" s="4"/>
      <c r="O948" s="4"/>
    </row>
    <row r="949" spans="12:15" x14ac:dyDescent="0.2">
      <c r="L949" s="2"/>
      <c r="M949" s="3"/>
      <c r="N949" s="4"/>
      <c r="O949" s="4"/>
    </row>
    <row r="950" spans="12:15" x14ac:dyDescent="0.2">
      <c r="L950" s="2"/>
      <c r="M950" s="3"/>
      <c r="N950" s="4"/>
      <c r="O950" s="4"/>
    </row>
    <row r="951" spans="12:15" x14ac:dyDescent="0.2">
      <c r="L951" s="2"/>
      <c r="M951" s="3"/>
      <c r="N951" s="4"/>
      <c r="O951" s="4"/>
    </row>
    <row r="952" spans="12:15" x14ac:dyDescent="0.2">
      <c r="L952" s="2"/>
      <c r="M952" s="3"/>
      <c r="N952" s="4"/>
      <c r="O952" s="4"/>
    </row>
    <row r="953" spans="12:15" x14ac:dyDescent="0.2">
      <c r="L953" s="2"/>
      <c r="M953" s="3"/>
      <c r="N953" s="4"/>
      <c r="O953" s="4"/>
    </row>
    <row r="954" spans="12:15" x14ac:dyDescent="0.2">
      <c r="L954" s="2"/>
      <c r="M954" s="3"/>
      <c r="N954" s="4"/>
      <c r="O954" s="4"/>
    </row>
    <row r="955" spans="12:15" x14ac:dyDescent="0.2">
      <c r="L955" s="2"/>
      <c r="M955" s="3"/>
      <c r="N955" s="4"/>
      <c r="O955" s="4"/>
    </row>
    <row r="956" spans="12:15" x14ac:dyDescent="0.2">
      <c r="L956" s="2"/>
      <c r="M956" s="3"/>
      <c r="N956" s="4"/>
      <c r="O956" s="4"/>
    </row>
    <row r="957" spans="12:15" x14ac:dyDescent="0.2">
      <c r="L957" s="2"/>
      <c r="M957" s="3"/>
      <c r="N957" s="4"/>
      <c r="O957" s="4"/>
    </row>
    <row r="958" spans="12:15" x14ac:dyDescent="0.2">
      <c r="L958" s="2"/>
      <c r="M958" s="3"/>
      <c r="N958" s="4"/>
      <c r="O958" s="4"/>
    </row>
    <row r="959" spans="12:15" x14ac:dyDescent="0.2">
      <c r="L959" s="2"/>
      <c r="M959" s="3"/>
      <c r="N959" s="4"/>
      <c r="O959" s="4"/>
    </row>
    <row r="960" spans="12:15" x14ac:dyDescent="0.2">
      <c r="L960" s="2"/>
      <c r="M960" s="3"/>
      <c r="N960" s="4"/>
      <c r="O960" s="4"/>
    </row>
    <row r="961" spans="12:15" x14ac:dyDescent="0.2">
      <c r="L961" s="2"/>
      <c r="M961" s="3"/>
      <c r="N961" s="4"/>
      <c r="O961" s="4"/>
    </row>
    <row r="962" spans="12:15" x14ac:dyDescent="0.2">
      <c r="L962" s="2"/>
      <c r="M962" s="3"/>
      <c r="N962" s="4"/>
      <c r="O962" s="4"/>
    </row>
    <row r="963" spans="12:15" x14ac:dyDescent="0.2">
      <c r="L963" s="2"/>
      <c r="M963" s="3"/>
      <c r="N963" s="4"/>
      <c r="O963" s="4"/>
    </row>
    <row r="964" spans="12:15" x14ac:dyDescent="0.2">
      <c r="L964" s="2"/>
      <c r="M964" s="3"/>
      <c r="N964" s="4"/>
      <c r="O964" s="4"/>
    </row>
    <row r="965" spans="12:15" x14ac:dyDescent="0.2">
      <c r="L965" s="2"/>
      <c r="M965" s="3"/>
      <c r="N965" s="4"/>
      <c r="O965" s="4"/>
    </row>
    <row r="966" spans="12:15" x14ac:dyDescent="0.2">
      <c r="L966" s="2"/>
      <c r="M966" s="3"/>
      <c r="N966" s="4"/>
      <c r="O966" s="4"/>
    </row>
    <row r="967" spans="12:15" x14ac:dyDescent="0.2">
      <c r="L967" s="2"/>
      <c r="M967" s="3"/>
      <c r="N967" s="4"/>
      <c r="O967" s="4"/>
    </row>
    <row r="968" spans="12:15" x14ac:dyDescent="0.2">
      <c r="L968" s="2"/>
      <c r="M968" s="3"/>
      <c r="N968" s="4"/>
      <c r="O968" s="4"/>
    </row>
    <row r="969" spans="12:15" x14ac:dyDescent="0.2">
      <c r="L969" s="2"/>
      <c r="M969" s="3"/>
      <c r="N969" s="4"/>
      <c r="O969" s="4"/>
    </row>
    <row r="970" spans="12:15" x14ac:dyDescent="0.2">
      <c r="L970" s="2"/>
      <c r="M970" s="3"/>
      <c r="N970" s="4"/>
      <c r="O970" s="4"/>
    </row>
    <row r="971" spans="12:15" x14ac:dyDescent="0.2">
      <c r="L971" s="2"/>
      <c r="M971" s="3"/>
      <c r="N971" s="4"/>
      <c r="O971" s="4"/>
    </row>
    <row r="972" spans="12:15" x14ac:dyDescent="0.2">
      <c r="L972" s="2"/>
      <c r="M972" s="3"/>
      <c r="N972" s="4"/>
      <c r="O972" s="4"/>
    </row>
    <row r="973" spans="12:15" x14ac:dyDescent="0.2">
      <c r="L973" s="2"/>
      <c r="M973" s="3"/>
      <c r="N973" s="4"/>
      <c r="O973" s="4"/>
    </row>
    <row r="974" spans="12:15" x14ac:dyDescent="0.2">
      <c r="L974" s="2"/>
      <c r="M974" s="3"/>
      <c r="N974" s="4"/>
      <c r="O974" s="4"/>
    </row>
    <row r="975" spans="12:15" x14ac:dyDescent="0.2">
      <c r="L975" s="2"/>
      <c r="M975" s="3"/>
      <c r="N975" s="4"/>
      <c r="O975" s="4"/>
    </row>
    <row r="976" spans="12:15" x14ac:dyDescent="0.2">
      <c r="L976" s="2"/>
      <c r="M976" s="3"/>
      <c r="N976" s="4"/>
      <c r="O976" s="4"/>
    </row>
    <row r="977" spans="12:15" x14ac:dyDescent="0.2">
      <c r="L977" s="2"/>
      <c r="M977" s="3"/>
      <c r="N977" s="4"/>
      <c r="O977" s="4"/>
    </row>
    <row r="978" spans="12:15" x14ac:dyDescent="0.2">
      <c r="L978" s="2"/>
      <c r="M978" s="3"/>
      <c r="N978" s="4"/>
      <c r="O978" s="4"/>
    </row>
    <row r="979" spans="12:15" x14ac:dyDescent="0.2">
      <c r="L979" s="2"/>
      <c r="M979" s="3"/>
      <c r="N979" s="4"/>
      <c r="O979" s="4"/>
    </row>
    <row r="980" spans="12:15" x14ac:dyDescent="0.2">
      <c r="L980" s="2"/>
      <c r="M980" s="3"/>
      <c r="N980" s="4"/>
      <c r="O980" s="4"/>
    </row>
    <row r="981" spans="12:15" x14ac:dyDescent="0.2">
      <c r="L981" s="2"/>
      <c r="M981" s="3"/>
      <c r="N981" s="4"/>
      <c r="O981" s="4"/>
    </row>
    <row r="982" spans="12:15" x14ac:dyDescent="0.2">
      <c r="L982" s="2"/>
      <c r="M982" s="3"/>
      <c r="N982" s="4"/>
      <c r="O982" s="4"/>
    </row>
    <row r="983" spans="12:15" x14ac:dyDescent="0.2">
      <c r="L983" s="2"/>
      <c r="M983" s="3"/>
      <c r="N983" s="4"/>
      <c r="O983" s="4"/>
    </row>
    <row r="984" spans="12:15" x14ac:dyDescent="0.2">
      <c r="L984" s="2"/>
      <c r="M984" s="3"/>
      <c r="N984" s="4"/>
      <c r="O984" s="4"/>
    </row>
    <row r="985" spans="12:15" x14ac:dyDescent="0.2">
      <c r="L985" s="2"/>
      <c r="M985" s="3"/>
      <c r="N985" s="4"/>
      <c r="O985" s="4"/>
    </row>
    <row r="986" spans="12:15" x14ac:dyDescent="0.2">
      <c r="L986" s="2"/>
      <c r="M986" s="3"/>
      <c r="N986" s="4"/>
      <c r="O986" s="4"/>
    </row>
    <row r="987" spans="12:15" x14ac:dyDescent="0.2">
      <c r="L987" s="2"/>
      <c r="M987" s="3"/>
      <c r="N987" s="4"/>
      <c r="O987" s="4"/>
    </row>
    <row r="988" spans="12:15" x14ac:dyDescent="0.2">
      <c r="L988" s="2"/>
      <c r="M988" s="3"/>
      <c r="N988" s="4"/>
      <c r="O988" s="4"/>
    </row>
    <row r="989" spans="12:15" x14ac:dyDescent="0.2">
      <c r="L989" s="2"/>
      <c r="M989" s="3"/>
      <c r="N989" s="4"/>
      <c r="O989" s="4"/>
    </row>
    <row r="990" spans="12:15" x14ac:dyDescent="0.2">
      <c r="L990" s="2"/>
      <c r="M990" s="3"/>
      <c r="N990" s="4"/>
      <c r="O990" s="4"/>
    </row>
    <row r="991" spans="12:15" x14ac:dyDescent="0.2">
      <c r="L991" s="2"/>
      <c r="M991" s="3"/>
      <c r="N991" s="4"/>
      <c r="O991" s="4"/>
    </row>
    <row r="992" spans="12:15" x14ac:dyDescent="0.2">
      <c r="L992" s="2"/>
      <c r="M992" s="3"/>
      <c r="N992" s="4"/>
      <c r="O992" s="4"/>
    </row>
    <row r="993" spans="12:15" x14ac:dyDescent="0.2">
      <c r="L993" s="2"/>
      <c r="M993" s="3"/>
      <c r="N993" s="4"/>
      <c r="O993" s="4"/>
    </row>
    <row r="994" spans="12:15" x14ac:dyDescent="0.2">
      <c r="L994" s="2"/>
      <c r="M994" s="3"/>
      <c r="N994" s="4"/>
      <c r="O994" s="4"/>
    </row>
    <row r="995" spans="12:15" x14ac:dyDescent="0.2">
      <c r="L995" s="2"/>
      <c r="M995" s="3"/>
      <c r="N995" s="4"/>
      <c r="O995" s="4"/>
    </row>
    <row r="996" spans="12:15" x14ac:dyDescent="0.2">
      <c r="L996" s="2"/>
      <c r="M996" s="3"/>
      <c r="N996" s="4"/>
      <c r="O996" s="4"/>
    </row>
    <row r="997" spans="12:15" x14ac:dyDescent="0.2">
      <c r="L997" s="2"/>
      <c r="M997" s="3"/>
      <c r="N997" s="4"/>
      <c r="O997" s="4"/>
    </row>
    <row r="998" spans="12:15" x14ac:dyDescent="0.2">
      <c r="L998" s="2"/>
      <c r="M998" s="3"/>
      <c r="N998" s="4"/>
      <c r="O998" s="4"/>
    </row>
    <row r="999" spans="12:15" x14ac:dyDescent="0.2">
      <c r="L999" s="2"/>
      <c r="M999" s="3"/>
      <c r="N999" s="4"/>
      <c r="O999" s="4"/>
    </row>
    <row r="1000" spans="12:15" x14ac:dyDescent="0.2">
      <c r="L1000" s="2"/>
      <c r="M1000" s="3"/>
      <c r="N1000" s="4"/>
      <c r="O1000" s="4"/>
    </row>
    <row r="1001" spans="12:15" x14ac:dyDescent="0.2">
      <c r="L1001" s="2"/>
      <c r="M1001" s="3"/>
      <c r="N1001" s="4"/>
      <c r="O1001" s="4"/>
    </row>
    <row r="1002" spans="12:15" x14ac:dyDescent="0.2">
      <c r="L1002" s="2"/>
      <c r="M1002" s="3"/>
      <c r="N1002" s="4"/>
      <c r="O1002" s="4"/>
    </row>
    <row r="1003" spans="12:15" x14ac:dyDescent="0.2">
      <c r="L1003" s="2"/>
      <c r="M1003" s="3"/>
      <c r="N1003" s="4"/>
      <c r="O1003" s="4"/>
    </row>
    <row r="1004" spans="12:15" x14ac:dyDescent="0.2">
      <c r="L1004" s="2"/>
      <c r="M1004" s="3"/>
      <c r="N1004" s="4"/>
      <c r="O1004" s="4"/>
    </row>
    <row r="1005" spans="12:15" x14ac:dyDescent="0.2">
      <c r="L1005" s="2"/>
      <c r="M1005" s="3"/>
      <c r="N1005" s="4"/>
      <c r="O1005" s="4"/>
    </row>
    <row r="1006" spans="12:15" x14ac:dyDescent="0.2">
      <c r="L1006" s="2"/>
      <c r="M1006" s="3"/>
      <c r="N1006" s="4"/>
      <c r="O1006" s="4"/>
    </row>
    <row r="1007" spans="12:15" x14ac:dyDescent="0.2">
      <c r="L1007" s="2"/>
      <c r="M1007" s="3"/>
      <c r="N1007" s="4"/>
      <c r="O1007" s="4"/>
    </row>
    <row r="1008" spans="12:15" x14ac:dyDescent="0.2">
      <c r="L1008" s="2"/>
      <c r="M1008" s="3"/>
      <c r="N1008" s="4"/>
      <c r="O1008" s="4"/>
    </row>
    <row r="1009" spans="12:15" x14ac:dyDescent="0.2">
      <c r="L1009" s="2"/>
      <c r="M1009" s="3"/>
      <c r="N1009" s="4"/>
      <c r="O1009" s="4"/>
    </row>
    <row r="1010" spans="12:15" x14ac:dyDescent="0.2">
      <c r="L1010" s="2"/>
      <c r="M1010" s="3"/>
      <c r="N1010" s="4"/>
      <c r="O1010" s="4"/>
    </row>
    <row r="1011" spans="12:15" x14ac:dyDescent="0.2">
      <c r="L1011" s="2"/>
      <c r="M1011" s="3"/>
      <c r="N1011" s="4"/>
      <c r="O1011" s="4"/>
    </row>
    <row r="1012" spans="12:15" x14ac:dyDescent="0.2">
      <c r="L1012" s="2"/>
      <c r="M1012" s="3"/>
      <c r="N1012" s="4"/>
      <c r="O1012" s="4"/>
    </row>
    <row r="1013" spans="12:15" x14ac:dyDescent="0.2">
      <c r="L1013" s="2"/>
      <c r="M1013" s="3"/>
      <c r="N1013" s="4"/>
      <c r="O1013" s="4"/>
    </row>
    <row r="1014" spans="12:15" x14ac:dyDescent="0.2">
      <c r="L1014" s="2"/>
      <c r="M1014" s="3"/>
      <c r="N1014" s="4"/>
      <c r="O1014" s="4"/>
    </row>
    <row r="1015" spans="12:15" x14ac:dyDescent="0.2">
      <c r="L1015" s="2"/>
      <c r="M1015" s="3"/>
      <c r="N1015" s="4"/>
      <c r="O1015" s="4"/>
    </row>
    <row r="1016" spans="12:15" x14ac:dyDescent="0.2">
      <c r="L1016" s="2"/>
      <c r="M1016" s="3"/>
      <c r="N1016" s="4"/>
      <c r="O1016" s="4"/>
    </row>
    <row r="1017" spans="12:15" x14ac:dyDescent="0.2">
      <c r="L1017" s="2"/>
      <c r="M1017" s="3"/>
      <c r="N1017" s="4"/>
      <c r="O1017" s="4"/>
    </row>
    <row r="1018" spans="12:15" x14ac:dyDescent="0.2">
      <c r="L1018" s="2"/>
      <c r="M1018" s="3"/>
      <c r="N1018" s="4"/>
      <c r="O1018" s="4"/>
    </row>
    <row r="1019" spans="12:15" x14ac:dyDescent="0.2">
      <c r="L1019" s="2"/>
      <c r="M1019" s="3"/>
      <c r="N1019" s="4"/>
      <c r="O1019" s="4"/>
    </row>
    <row r="1020" spans="12:15" x14ac:dyDescent="0.2">
      <c r="L1020" s="2"/>
      <c r="M1020" s="3"/>
      <c r="N1020" s="4"/>
      <c r="O1020" s="4"/>
    </row>
    <row r="1021" spans="12:15" x14ac:dyDescent="0.2">
      <c r="L1021" s="2"/>
      <c r="M1021" s="3"/>
      <c r="N1021" s="4"/>
      <c r="O1021" s="4"/>
    </row>
    <row r="1022" spans="12:15" x14ac:dyDescent="0.2">
      <c r="L1022" s="2"/>
      <c r="M1022" s="3"/>
      <c r="N1022" s="4"/>
      <c r="O1022" s="4"/>
    </row>
    <row r="1023" spans="12:15" x14ac:dyDescent="0.2">
      <c r="L1023" s="2"/>
      <c r="M1023" s="3"/>
      <c r="N1023" s="4"/>
      <c r="O1023" s="4"/>
    </row>
    <row r="1024" spans="12:15" x14ac:dyDescent="0.2">
      <c r="L1024" s="2"/>
      <c r="M1024" s="3"/>
      <c r="N1024" s="4"/>
      <c r="O1024" s="4"/>
    </row>
    <row r="1025" spans="12:15" x14ac:dyDescent="0.2">
      <c r="L1025" s="2"/>
      <c r="M1025" s="3"/>
      <c r="N1025" s="4"/>
      <c r="O1025" s="4"/>
    </row>
    <row r="1026" spans="12:15" x14ac:dyDescent="0.2">
      <c r="L1026" s="2"/>
      <c r="M1026" s="3"/>
      <c r="N1026" s="4"/>
      <c r="O1026" s="4"/>
    </row>
    <row r="1027" spans="12:15" x14ac:dyDescent="0.2">
      <c r="L1027" s="2"/>
      <c r="M1027" s="3"/>
      <c r="N1027" s="4"/>
      <c r="O1027" s="4"/>
    </row>
    <row r="1028" spans="12:15" x14ac:dyDescent="0.2">
      <c r="L1028" s="2"/>
      <c r="M1028" s="3"/>
      <c r="N1028" s="4"/>
      <c r="O1028" s="4"/>
    </row>
    <row r="1029" spans="12:15" x14ac:dyDescent="0.2">
      <c r="L1029" s="2"/>
      <c r="M1029" s="3"/>
      <c r="N1029" s="4"/>
      <c r="O1029" s="4"/>
    </row>
    <row r="1030" spans="12:15" x14ac:dyDescent="0.2">
      <c r="L1030" s="2"/>
      <c r="M1030" s="3"/>
      <c r="N1030" s="4"/>
      <c r="O1030" s="4"/>
    </row>
    <row r="1031" spans="12:15" x14ac:dyDescent="0.2">
      <c r="L1031" s="2"/>
      <c r="M1031" s="3"/>
      <c r="N1031" s="4"/>
      <c r="O1031" s="4"/>
    </row>
    <row r="1032" spans="12:15" x14ac:dyDescent="0.2">
      <c r="L1032" s="2"/>
      <c r="M1032" s="3"/>
      <c r="N1032" s="4"/>
      <c r="O1032" s="4"/>
    </row>
    <row r="1033" spans="12:15" x14ac:dyDescent="0.2">
      <c r="L1033" s="2"/>
      <c r="M1033" s="3"/>
      <c r="N1033" s="4"/>
      <c r="O1033" s="4"/>
    </row>
    <row r="1034" spans="12:15" x14ac:dyDescent="0.2">
      <c r="L1034" s="2"/>
      <c r="M1034" s="3"/>
      <c r="N1034" s="4"/>
      <c r="O1034" s="4"/>
    </row>
    <row r="1035" spans="12:15" x14ac:dyDescent="0.2">
      <c r="L1035" s="2"/>
      <c r="M1035" s="3"/>
      <c r="N1035" s="4"/>
      <c r="O1035" s="4"/>
    </row>
    <row r="1036" spans="12:15" x14ac:dyDescent="0.2">
      <c r="L1036" s="2"/>
      <c r="M1036" s="3"/>
      <c r="N1036" s="4"/>
      <c r="O1036" s="4"/>
    </row>
    <row r="1037" spans="12:15" x14ac:dyDescent="0.2">
      <c r="L1037" s="2"/>
      <c r="M1037" s="3"/>
      <c r="N1037" s="4"/>
      <c r="O1037" s="4"/>
    </row>
    <row r="1038" spans="12:15" x14ac:dyDescent="0.2">
      <c r="L1038" s="2"/>
      <c r="M1038" s="3"/>
      <c r="N1038" s="4"/>
      <c r="O1038" s="4"/>
    </row>
    <row r="1039" spans="12:15" x14ac:dyDescent="0.2">
      <c r="L1039" s="2"/>
      <c r="M1039" s="3"/>
      <c r="N1039" s="4"/>
      <c r="O1039" s="4"/>
    </row>
    <row r="1040" spans="12:15" x14ac:dyDescent="0.2">
      <c r="L1040" s="2"/>
      <c r="M1040" s="3"/>
      <c r="N1040" s="4"/>
      <c r="O1040" s="4"/>
    </row>
    <row r="1041" spans="12:15" x14ac:dyDescent="0.2">
      <c r="L1041" s="2"/>
      <c r="M1041" s="3"/>
      <c r="N1041" s="4"/>
      <c r="O1041" s="4"/>
    </row>
    <row r="1042" spans="12:15" x14ac:dyDescent="0.2">
      <c r="L1042" s="2"/>
      <c r="M1042" s="3"/>
      <c r="N1042" s="4"/>
      <c r="O1042" s="4"/>
    </row>
    <row r="1043" spans="12:15" x14ac:dyDescent="0.2">
      <c r="L1043" s="2"/>
      <c r="M1043" s="3"/>
      <c r="N1043" s="4"/>
      <c r="O1043" s="4"/>
    </row>
    <row r="1044" spans="12:15" x14ac:dyDescent="0.2">
      <c r="L1044" s="2"/>
      <c r="M1044" s="3"/>
      <c r="N1044" s="4"/>
      <c r="O1044" s="4"/>
    </row>
    <row r="1045" spans="12:15" x14ac:dyDescent="0.2">
      <c r="L1045" s="2"/>
      <c r="M1045" s="3"/>
      <c r="N1045" s="4"/>
      <c r="O1045" s="4"/>
    </row>
    <row r="1046" spans="12:15" x14ac:dyDescent="0.2">
      <c r="L1046" s="2"/>
      <c r="M1046" s="3"/>
      <c r="N1046" s="4"/>
      <c r="O1046" s="4"/>
    </row>
    <row r="1047" spans="12:15" x14ac:dyDescent="0.2">
      <c r="L1047" s="2"/>
      <c r="M1047" s="3"/>
      <c r="N1047" s="4"/>
      <c r="O1047" s="4"/>
    </row>
    <row r="1048" spans="12:15" x14ac:dyDescent="0.2">
      <c r="L1048" s="2"/>
      <c r="M1048" s="3"/>
      <c r="N1048" s="4"/>
      <c r="O1048" s="4"/>
    </row>
    <row r="1049" spans="12:15" x14ac:dyDescent="0.2">
      <c r="L1049" s="2"/>
      <c r="M1049" s="3"/>
      <c r="N1049" s="4"/>
      <c r="O1049" s="4"/>
    </row>
    <row r="1050" spans="12:15" x14ac:dyDescent="0.2">
      <c r="L1050" s="2"/>
      <c r="M1050" s="3"/>
      <c r="N1050" s="4"/>
      <c r="O1050" s="4"/>
    </row>
    <row r="1051" spans="12:15" x14ac:dyDescent="0.2">
      <c r="L1051" s="2"/>
      <c r="M1051" s="3"/>
      <c r="N1051" s="4"/>
      <c r="O1051" s="4"/>
    </row>
    <row r="1052" spans="12:15" x14ac:dyDescent="0.2">
      <c r="L1052" s="2"/>
      <c r="M1052" s="3"/>
      <c r="N1052" s="4"/>
      <c r="O1052" s="4"/>
    </row>
    <row r="1053" spans="12:15" x14ac:dyDescent="0.2">
      <c r="L1053" s="2"/>
      <c r="M1053" s="3"/>
      <c r="N1053" s="4"/>
      <c r="O1053" s="4"/>
    </row>
    <row r="1054" spans="12:15" x14ac:dyDescent="0.2">
      <c r="L1054" s="2"/>
      <c r="M1054" s="3"/>
      <c r="N1054" s="4"/>
      <c r="O1054" s="4"/>
    </row>
    <row r="1055" spans="12:15" x14ac:dyDescent="0.2">
      <c r="L1055" s="2"/>
      <c r="M1055" s="3"/>
      <c r="N1055" s="4"/>
      <c r="O1055" s="4"/>
    </row>
    <row r="1056" spans="12:15" x14ac:dyDescent="0.2">
      <c r="L1056" s="2"/>
      <c r="M1056" s="3"/>
      <c r="N1056" s="4"/>
      <c r="O1056" s="4"/>
    </row>
    <row r="1057" spans="12:15" x14ac:dyDescent="0.2">
      <c r="L1057" s="2"/>
      <c r="M1057" s="3"/>
      <c r="N1057" s="4"/>
      <c r="O1057" s="4"/>
    </row>
    <row r="1058" spans="12:15" x14ac:dyDescent="0.2">
      <c r="L1058" s="2"/>
      <c r="M1058" s="3"/>
      <c r="N1058" s="4"/>
      <c r="O1058" s="4"/>
    </row>
    <row r="1059" spans="12:15" x14ac:dyDescent="0.2">
      <c r="L1059" s="2"/>
      <c r="M1059" s="3"/>
      <c r="N1059" s="4"/>
      <c r="O1059" s="4"/>
    </row>
    <row r="1060" spans="12:15" x14ac:dyDescent="0.2">
      <c r="L1060" s="2"/>
      <c r="M1060" s="3"/>
      <c r="N1060" s="4"/>
      <c r="O1060" s="4"/>
    </row>
    <row r="1061" spans="12:15" x14ac:dyDescent="0.2">
      <c r="L1061" s="2"/>
      <c r="M1061" s="3"/>
      <c r="N1061" s="4"/>
      <c r="O1061" s="4"/>
    </row>
    <row r="1062" spans="12:15" x14ac:dyDescent="0.2">
      <c r="L1062" s="2"/>
      <c r="M1062" s="3"/>
      <c r="N1062" s="4"/>
      <c r="O1062" s="4"/>
    </row>
    <row r="1063" spans="12:15" x14ac:dyDescent="0.2">
      <c r="L1063" s="2"/>
      <c r="M1063" s="3"/>
      <c r="N1063" s="4"/>
      <c r="O1063" s="4"/>
    </row>
    <row r="1064" spans="12:15" x14ac:dyDescent="0.2">
      <c r="L1064" s="2"/>
      <c r="M1064" s="3"/>
      <c r="N1064" s="4"/>
      <c r="O1064" s="4"/>
    </row>
    <row r="1065" spans="12:15" x14ac:dyDescent="0.2">
      <c r="L1065" s="2"/>
      <c r="M1065" s="3"/>
      <c r="N1065" s="4"/>
      <c r="O1065" s="4"/>
    </row>
    <row r="1066" spans="12:15" x14ac:dyDescent="0.2">
      <c r="L1066" s="2"/>
      <c r="M1066" s="3"/>
      <c r="N1066" s="4"/>
      <c r="O1066" s="4"/>
    </row>
    <row r="1067" spans="12:15" x14ac:dyDescent="0.2">
      <c r="L1067" s="2"/>
      <c r="M1067" s="3"/>
      <c r="N1067" s="4"/>
      <c r="O1067" s="4"/>
    </row>
    <row r="1068" spans="12:15" x14ac:dyDescent="0.2">
      <c r="L1068" s="2"/>
      <c r="M1068" s="3"/>
      <c r="N1068" s="4"/>
      <c r="O1068" s="4"/>
    </row>
    <row r="1069" spans="12:15" x14ac:dyDescent="0.2">
      <c r="L1069" s="2"/>
      <c r="M1069" s="3"/>
      <c r="N1069" s="4"/>
      <c r="O1069" s="4"/>
    </row>
    <row r="1070" spans="12:15" x14ac:dyDescent="0.2">
      <c r="L1070" s="2"/>
      <c r="M1070" s="3"/>
      <c r="N1070" s="4"/>
      <c r="O1070" s="4"/>
    </row>
    <row r="1071" spans="12:15" x14ac:dyDescent="0.2">
      <c r="L1071" s="2"/>
      <c r="M1071" s="3"/>
      <c r="N1071" s="4"/>
      <c r="O1071" s="4"/>
    </row>
    <row r="1072" spans="12:15" x14ac:dyDescent="0.2">
      <c r="L1072" s="2"/>
      <c r="M1072" s="3"/>
      <c r="N1072" s="4"/>
      <c r="O1072" s="4"/>
    </row>
    <row r="1073" spans="12:15" x14ac:dyDescent="0.2">
      <c r="L1073" s="2"/>
      <c r="M1073" s="3"/>
      <c r="N1073" s="4"/>
      <c r="O1073" s="4"/>
    </row>
    <row r="1074" spans="12:15" x14ac:dyDescent="0.2">
      <c r="L1074" s="2"/>
      <c r="M1074" s="3"/>
      <c r="N1074" s="4"/>
      <c r="O1074" s="4"/>
    </row>
    <row r="1075" spans="12:15" x14ac:dyDescent="0.2">
      <c r="L1075" s="2"/>
      <c r="M1075" s="3"/>
      <c r="N1075" s="4"/>
      <c r="O1075" s="4"/>
    </row>
    <row r="1076" spans="12:15" x14ac:dyDescent="0.2">
      <c r="L1076" s="2"/>
      <c r="M1076" s="3"/>
      <c r="N1076" s="4"/>
      <c r="O1076" s="4"/>
    </row>
    <row r="1077" spans="12:15" x14ac:dyDescent="0.2">
      <c r="L1077" s="2"/>
      <c r="M1077" s="3"/>
      <c r="N1077" s="4"/>
      <c r="O1077" s="4"/>
    </row>
    <row r="1078" spans="12:15" x14ac:dyDescent="0.2">
      <c r="L1078" s="2"/>
      <c r="M1078" s="3"/>
      <c r="N1078" s="4"/>
      <c r="O1078" s="4"/>
    </row>
    <row r="1079" spans="12:15" x14ac:dyDescent="0.2">
      <c r="L1079" s="2"/>
      <c r="M1079" s="3"/>
      <c r="N1079" s="4"/>
      <c r="O1079" s="4"/>
    </row>
    <row r="1080" spans="12:15" x14ac:dyDescent="0.2">
      <c r="L1080" s="2"/>
      <c r="M1080" s="3"/>
      <c r="N1080" s="4"/>
      <c r="O1080" s="4"/>
    </row>
    <row r="1081" spans="12:15" x14ac:dyDescent="0.2">
      <c r="L1081" s="2"/>
      <c r="M1081" s="3"/>
      <c r="N1081" s="4"/>
      <c r="O1081" s="4"/>
    </row>
    <row r="1082" spans="12:15" x14ac:dyDescent="0.2">
      <c r="L1082" s="2"/>
      <c r="M1082" s="3"/>
      <c r="N1082" s="4"/>
      <c r="O1082" s="4"/>
    </row>
    <row r="1083" spans="12:15" x14ac:dyDescent="0.2">
      <c r="L1083" s="2"/>
      <c r="M1083" s="3"/>
      <c r="N1083" s="4"/>
      <c r="O1083" s="4"/>
    </row>
    <row r="1084" spans="12:15" x14ac:dyDescent="0.2">
      <c r="L1084" s="2"/>
      <c r="M1084" s="3"/>
      <c r="N1084" s="4"/>
      <c r="O1084" s="4"/>
    </row>
    <row r="1085" spans="12:15" x14ac:dyDescent="0.2">
      <c r="L1085" s="2"/>
      <c r="M1085" s="3"/>
      <c r="N1085" s="4"/>
      <c r="O1085" s="4"/>
    </row>
    <row r="1086" spans="12:15" x14ac:dyDescent="0.2">
      <c r="L1086" s="2"/>
      <c r="M1086" s="3"/>
      <c r="N1086" s="4"/>
      <c r="O1086" s="4"/>
    </row>
    <row r="1087" spans="12:15" x14ac:dyDescent="0.2">
      <c r="L1087" s="2"/>
      <c r="M1087" s="3"/>
      <c r="N1087" s="4"/>
      <c r="O1087" s="4"/>
    </row>
    <row r="1088" spans="12:15" x14ac:dyDescent="0.2">
      <c r="L1088" s="2"/>
      <c r="M1088" s="3"/>
      <c r="N1088" s="4"/>
      <c r="O1088" s="4"/>
    </row>
    <row r="1089" spans="12:15" x14ac:dyDescent="0.2">
      <c r="L1089" s="2"/>
      <c r="M1089" s="3"/>
      <c r="N1089" s="4"/>
      <c r="O1089" s="4"/>
    </row>
    <row r="1090" spans="12:15" x14ac:dyDescent="0.2">
      <c r="L1090" s="2"/>
      <c r="M1090" s="3"/>
      <c r="N1090" s="4"/>
      <c r="O1090" s="4"/>
    </row>
    <row r="1091" spans="12:15" x14ac:dyDescent="0.2">
      <c r="L1091" s="2"/>
      <c r="M1091" s="3"/>
      <c r="N1091" s="4"/>
      <c r="O1091" s="4"/>
    </row>
    <row r="1092" spans="12:15" x14ac:dyDescent="0.2">
      <c r="L1092" s="2"/>
      <c r="M1092" s="3"/>
      <c r="N1092" s="4"/>
      <c r="O1092" s="4"/>
    </row>
    <row r="1093" spans="12:15" x14ac:dyDescent="0.2">
      <c r="L1093" s="2"/>
      <c r="M1093" s="3"/>
      <c r="N1093" s="4"/>
      <c r="O1093" s="4"/>
    </row>
    <row r="1094" spans="12:15" x14ac:dyDescent="0.2">
      <c r="L1094" s="2"/>
      <c r="M1094" s="3"/>
      <c r="N1094" s="4"/>
      <c r="O1094" s="4"/>
    </row>
    <row r="1095" spans="12:15" x14ac:dyDescent="0.2">
      <c r="L1095" s="2"/>
      <c r="M1095" s="3"/>
      <c r="N1095" s="4"/>
      <c r="O1095" s="4"/>
    </row>
    <row r="1096" spans="12:15" x14ac:dyDescent="0.2">
      <c r="L1096" s="2"/>
      <c r="M1096" s="3"/>
      <c r="N1096" s="4"/>
      <c r="O1096" s="4"/>
    </row>
    <row r="1097" spans="12:15" x14ac:dyDescent="0.2">
      <c r="L1097" s="2"/>
      <c r="M1097" s="3"/>
      <c r="N1097" s="4"/>
      <c r="O1097" s="4"/>
    </row>
    <row r="1098" spans="12:15" x14ac:dyDescent="0.2">
      <c r="L1098" s="2"/>
      <c r="M1098" s="3"/>
      <c r="N1098" s="4"/>
      <c r="O1098" s="4"/>
    </row>
    <row r="1099" spans="12:15" x14ac:dyDescent="0.2">
      <c r="L1099" s="2"/>
      <c r="M1099" s="3"/>
      <c r="N1099" s="4"/>
      <c r="O1099" s="4"/>
    </row>
    <row r="1100" spans="12:15" x14ac:dyDescent="0.2">
      <c r="L1100" s="2"/>
      <c r="M1100" s="3"/>
      <c r="N1100" s="4"/>
      <c r="O1100" s="4"/>
    </row>
    <row r="1101" spans="12:15" x14ac:dyDescent="0.2">
      <c r="L1101" s="2"/>
      <c r="M1101" s="3"/>
      <c r="N1101" s="4"/>
      <c r="O1101" s="4"/>
    </row>
    <row r="1102" spans="12:15" x14ac:dyDescent="0.2">
      <c r="L1102" s="2"/>
      <c r="M1102" s="3"/>
      <c r="N1102" s="4"/>
      <c r="O1102" s="4"/>
    </row>
    <row r="1103" spans="12:15" x14ac:dyDescent="0.2">
      <c r="L1103" s="2"/>
      <c r="M1103" s="3"/>
      <c r="N1103" s="4"/>
      <c r="O1103" s="4"/>
    </row>
    <row r="1104" spans="12:15" x14ac:dyDescent="0.2">
      <c r="L1104" s="2"/>
      <c r="M1104" s="3"/>
      <c r="N1104" s="4"/>
      <c r="O1104" s="4"/>
    </row>
    <row r="1105" spans="12:15" x14ac:dyDescent="0.2">
      <c r="L1105" s="2"/>
      <c r="M1105" s="3"/>
      <c r="N1105" s="4"/>
      <c r="O1105" s="4"/>
    </row>
    <row r="1106" spans="12:15" x14ac:dyDescent="0.2">
      <c r="L1106" s="2"/>
      <c r="M1106" s="3"/>
      <c r="N1106" s="4"/>
      <c r="O1106" s="4"/>
    </row>
    <row r="1107" spans="12:15" x14ac:dyDescent="0.2">
      <c r="L1107" s="2"/>
      <c r="M1107" s="3"/>
      <c r="N1107" s="4"/>
      <c r="O1107" s="4"/>
    </row>
    <row r="1108" spans="12:15" x14ac:dyDescent="0.2">
      <c r="L1108" s="2"/>
      <c r="M1108" s="3"/>
      <c r="N1108" s="4"/>
      <c r="O1108" s="4"/>
    </row>
    <row r="1109" spans="12:15" x14ac:dyDescent="0.2">
      <c r="L1109" s="2"/>
      <c r="M1109" s="3"/>
      <c r="N1109" s="4"/>
      <c r="O1109" s="4"/>
    </row>
    <row r="1110" spans="12:15" x14ac:dyDescent="0.2">
      <c r="L1110" s="2"/>
      <c r="M1110" s="3"/>
      <c r="N1110" s="4"/>
      <c r="O1110" s="4"/>
    </row>
    <row r="1111" spans="12:15" x14ac:dyDescent="0.2">
      <c r="L1111" s="2"/>
      <c r="M1111" s="3"/>
      <c r="N1111" s="4"/>
      <c r="O1111" s="4"/>
    </row>
    <row r="1112" spans="12:15" x14ac:dyDescent="0.2">
      <c r="L1112" s="2"/>
      <c r="M1112" s="3"/>
      <c r="N1112" s="4"/>
      <c r="O1112" s="4"/>
    </row>
    <row r="1113" spans="12:15" x14ac:dyDescent="0.2">
      <c r="L1113" s="2"/>
      <c r="M1113" s="3"/>
      <c r="N1113" s="4"/>
      <c r="O1113" s="4"/>
    </row>
    <row r="1114" spans="12:15" x14ac:dyDescent="0.2">
      <c r="L1114" s="2"/>
      <c r="M1114" s="3"/>
      <c r="N1114" s="4"/>
      <c r="O1114" s="4"/>
    </row>
    <row r="1115" spans="12:15" x14ac:dyDescent="0.2">
      <c r="L1115" s="2"/>
      <c r="M1115" s="3"/>
      <c r="N1115" s="4"/>
      <c r="O1115" s="4"/>
    </row>
    <row r="1116" spans="12:15" x14ac:dyDescent="0.2">
      <c r="L1116" s="2"/>
      <c r="M1116" s="3"/>
      <c r="N1116" s="4"/>
      <c r="O1116" s="4"/>
    </row>
    <row r="1117" spans="12:15" x14ac:dyDescent="0.2">
      <c r="L1117" s="2"/>
      <c r="M1117" s="3"/>
      <c r="N1117" s="4"/>
      <c r="O1117" s="4"/>
    </row>
    <row r="1118" spans="12:15" x14ac:dyDescent="0.2">
      <c r="L1118" s="2"/>
      <c r="M1118" s="3"/>
      <c r="N1118" s="4"/>
      <c r="O1118" s="4"/>
    </row>
    <row r="1119" spans="12:15" x14ac:dyDescent="0.2">
      <c r="L1119" s="2"/>
      <c r="M1119" s="3"/>
      <c r="N1119" s="4"/>
      <c r="O1119" s="4"/>
    </row>
    <row r="1120" spans="12:15" x14ac:dyDescent="0.2">
      <c r="L1120" s="2"/>
      <c r="M1120" s="3"/>
      <c r="N1120" s="4"/>
      <c r="O1120" s="4"/>
    </row>
    <row r="1121" spans="12:15" x14ac:dyDescent="0.2">
      <c r="L1121" s="2"/>
      <c r="M1121" s="3"/>
      <c r="N1121" s="4"/>
      <c r="O1121" s="4"/>
    </row>
    <row r="1122" spans="12:15" x14ac:dyDescent="0.2">
      <c r="L1122" s="2"/>
      <c r="M1122" s="3"/>
      <c r="N1122" s="4"/>
      <c r="O1122" s="4"/>
    </row>
    <row r="1123" spans="12:15" x14ac:dyDescent="0.2">
      <c r="L1123" s="2"/>
      <c r="M1123" s="3"/>
      <c r="N1123" s="4"/>
      <c r="O1123" s="4"/>
    </row>
    <row r="1124" spans="12:15" x14ac:dyDescent="0.2">
      <c r="L1124" s="2"/>
      <c r="M1124" s="3"/>
      <c r="N1124" s="4"/>
      <c r="O1124" s="4"/>
    </row>
    <row r="1125" spans="12:15" x14ac:dyDescent="0.2">
      <c r="L1125" s="2"/>
      <c r="M1125" s="3"/>
      <c r="N1125" s="4"/>
      <c r="O1125" s="4"/>
    </row>
    <row r="1126" spans="12:15" x14ac:dyDescent="0.2">
      <c r="L1126" s="2"/>
      <c r="M1126" s="3"/>
      <c r="N1126" s="4"/>
      <c r="O1126" s="4"/>
    </row>
    <row r="1127" spans="12:15" x14ac:dyDescent="0.2">
      <c r="L1127" s="2"/>
      <c r="M1127" s="3"/>
      <c r="N1127" s="4"/>
      <c r="O1127" s="4"/>
    </row>
    <row r="1128" spans="12:15" x14ac:dyDescent="0.2">
      <c r="L1128" s="2"/>
      <c r="M1128" s="3"/>
      <c r="N1128" s="4"/>
      <c r="O1128" s="4"/>
    </row>
    <row r="1129" spans="12:15" x14ac:dyDescent="0.2">
      <c r="L1129" s="2"/>
      <c r="M1129" s="3"/>
      <c r="N1129" s="4"/>
      <c r="O1129" s="4"/>
    </row>
    <row r="1130" spans="12:15" x14ac:dyDescent="0.2">
      <c r="L1130" s="2"/>
      <c r="M1130" s="3"/>
      <c r="N1130" s="4"/>
      <c r="O1130" s="4"/>
    </row>
    <row r="1131" spans="12:15" x14ac:dyDescent="0.2">
      <c r="L1131" s="2"/>
      <c r="M1131" s="3"/>
      <c r="N1131" s="4"/>
      <c r="O1131" s="4"/>
    </row>
    <row r="1132" spans="12:15" x14ac:dyDescent="0.2">
      <c r="L1132" s="2"/>
      <c r="M1132" s="3"/>
      <c r="N1132" s="4"/>
      <c r="O1132" s="4"/>
    </row>
    <row r="1133" spans="12:15" x14ac:dyDescent="0.2">
      <c r="L1133" s="2"/>
      <c r="M1133" s="3"/>
      <c r="N1133" s="4"/>
      <c r="O1133" s="4"/>
    </row>
    <row r="1134" spans="12:15" x14ac:dyDescent="0.2">
      <c r="L1134" s="2"/>
      <c r="M1134" s="3"/>
      <c r="N1134" s="4"/>
      <c r="O1134" s="4"/>
    </row>
    <row r="1135" spans="12:15" x14ac:dyDescent="0.2">
      <c r="L1135" s="2"/>
      <c r="M1135" s="3"/>
      <c r="N1135" s="4"/>
      <c r="O1135" s="4"/>
    </row>
    <row r="1136" spans="12:15" x14ac:dyDescent="0.2">
      <c r="L1136" s="2"/>
      <c r="M1136" s="3"/>
      <c r="N1136" s="4"/>
      <c r="O1136" s="4"/>
    </row>
    <row r="1137" spans="12:15" x14ac:dyDescent="0.2">
      <c r="L1137" s="2"/>
      <c r="M1137" s="3"/>
      <c r="N1137" s="4"/>
      <c r="O1137" s="4"/>
    </row>
    <row r="1138" spans="12:15" x14ac:dyDescent="0.2">
      <c r="L1138" s="2"/>
      <c r="M1138" s="3"/>
      <c r="N1138" s="4"/>
      <c r="O1138" s="4"/>
    </row>
    <row r="1139" spans="12:15" x14ac:dyDescent="0.2">
      <c r="L1139" s="2"/>
      <c r="M1139" s="3"/>
      <c r="N1139" s="4"/>
      <c r="O1139" s="4"/>
    </row>
    <row r="1140" spans="12:15" x14ac:dyDescent="0.2">
      <c r="L1140" s="2"/>
      <c r="M1140" s="3"/>
      <c r="N1140" s="4"/>
      <c r="O1140" s="4"/>
    </row>
    <row r="1141" spans="12:15" x14ac:dyDescent="0.2">
      <c r="L1141" s="2"/>
      <c r="M1141" s="3"/>
      <c r="N1141" s="4"/>
      <c r="O1141" s="4"/>
    </row>
    <row r="1142" spans="12:15" x14ac:dyDescent="0.2">
      <c r="L1142" s="2"/>
      <c r="M1142" s="3"/>
      <c r="N1142" s="4"/>
      <c r="O1142" s="4"/>
    </row>
    <row r="1143" spans="12:15" x14ac:dyDescent="0.2">
      <c r="L1143" s="2"/>
      <c r="M1143" s="3"/>
      <c r="N1143" s="4"/>
      <c r="O1143" s="4"/>
    </row>
    <row r="1144" spans="12:15" x14ac:dyDescent="0.2">
      <c r="L1144" s="2"/>
      <c r="M1144" s="3"/>
      <c r="N1144" s="4"/>
      <c r="O1144" s="4"/>
    </row>
    <row r="1145" spans="12:15" x14ac:dyDescent="0.2">
      <c r="L1145" s="2"/>
      <c r="M1145" s="3"/>
      <c r="N1145" s="4"/>
      <c r="O1145" s="4"/>
    </row>
    <row r="1146" spans="12:15" x14ac:dyDescent="0.2">
      <c r="L1146" s="2"/>
      <c r="M1146" s="3"/>
      <c r="N1146" s="4"/>
      <c r="O1146" s="4"/>
    </row>
    <row r="1147" spans="12:15" x14ac:dyDescent="0.2">
      <c r="L1147" s="2"/>
      <c r="M1147" s="3"/>
      <c r="N1147" s="4"/>
      <c r="O1147" s="4"/>
    </row>
    <row r="1148" spans="12:15" x14ac:dyDescent="0.2">
      <c r="L1148" s="2"/>
      <c r="M1148" s="3"/>
      <c r="N1148" s="4"/>
      <c r="O1148" s="4"/>
    </row>
    <row r="1149" spans="12:15" x14ac:dyDescent="0.2">
      <c r="L1149" s="2"/>
      <c r="M1149" s="3"/>
      <c r="N1149" s="4"/>
      <c r="O1149" s="4"/>
    </row>
    <row r="1150" spans="12:15" x14ac:dyDescent="0.2">
      <c r="L1150" s="2"/>
      <c r="M1150" s="3"/>
      <c r="N1150" s="4"/>
      <c r="O1150" s="4"/>
    </row>
    <row r="1151" spans="12:15" x14ac:dyDescent="0.2">
      <c r="L1151" s="2"/>
      <c r="M1151" s="3"/>
      <c r="N1151" s="4"/>
      <c r="O1151" s="4"/>
    </row>
    <row r="1152" spans="12:15" x14ac:dyDescent="0.2">
      <c r="L1152" s="2"/>
      <c r="M1152" s="3"/>
      <c r="N1152" s="4"/>
      <c r="O1152" s="4"/>
    </row>
    <row r="1153" spans="12:15" x14ac:dyDescent="0.2">
      <c r="L1153" s="2"/>
      <c r="M1153" s="3"/>
      <c r="N1153" s="4"/>
      <c r="O1153" s="4"/>
    </row>
    <row r="1154" spans="12:15" x14ac:dyDescent="0.2">
      <c r="L1154" s="2"/>
      <c r="M1154" s="3"/>
      <c r="N1154" s="4"/>
      <c r="O1154" s="4"/>
    </row>
    <row r="1155" spans="12:15" x14ac:dyDescent="0.2">
      <c r="L1155" s="2"/>
      <c r="M1155" s="3"/>
      <c r="N1155" s="4"/>
      <c r="O1155" s="4"/>
    </row>
    <row r="1156" spans="12:15" x14ac:dyDescent="0.2">
      <c r="L1156" s="2"/>
      <c r="M1156" s="3"/>
      <c r="N1156" s="4"/>
      <c r="O1156" s="4"/>
    </row>
    <row r="1157" spans="12:15" x14ac:dyDescent="0.2">
      <c r="L1157" s="2"/>
      <c r="M1157" s="3"/>
      <c r="N1157" s="4"/>
      <c r="O1157" s="4"/>
    </row>
    <row r="1158" spans="12:15" x14ac:dyDescent="0.2">
      <c r="L1158" s="2"/>
      <c r="M1158" s="3"/>
      <c r="N1158" s="4"/>
      <c r="O1158" s="4"/>
    </row>
    <row r="1159" spans="12:15" x14ac:dyDescent="0.2">
      <c r="L1159" s="2"/>
      <c r="M1159" s="3"/>
      <c r="N1159" s="4"/>
      <c r="O1159" s="4"/>
    </row>
    <row r="1160" spans="12:15" x14ac:dyDescent="0.2">
      <c r="L1160" s="2"/>
      <c r="M1160" s="3"/>
      <c r="N1160" s="4"/>
      <c r="O1160" s="4"/>
    </row>
    <row r="1161" spans="12:15" x14ac:dyDescent="0.2">
      <c r="L1161" s="2"/>
      <c r="M1161" s="3"/>
      <c r="N1161" s="4"/>
      <c r="O1161" s="4"/>
    </row>
    <row r="1162" spans="12:15" x14ac:dyDescent="0.2">
      <c r="L1162" s="2"/>
      <c r="M1162" s="3"/>
      <c r="N1162" s="4"/>
      <c r="O1162" s="4"/>
    </row>
    <row r="1163" spans="12:15" x14ac:dyDescent="0.2">
      <c r="L1163" s="2"/>
      <c r="M1163" s="3"/>
      <c r="N1163" s="4"/>
      <c r="O1163" s="4"/>
    </row>
    <row r="1164" spans="12:15" x14ac:dyDescent="0.2">
      <c r="L1164" s="2"/>
      <c r="M1164" s="3"/>
      <c r="N1164" s="4"/>
      <c r="O1164" s="4"/>
    </row>
    <row r="1165" spans="12:15" x14ac:dyDescent="0.2">
      <c r="L1165" s="2"/>
      <c r="M1165" s="3"/>
      <c r="N1165" s="4"/>
      <c r="O1165" s="4"/>
    </row>
    <row r="1166" spans="12:15" x14ac:dyDescent="0.2">
      <c r="L1166" s="2"/>
      <c r="M1166" s="3"/>
      <c r="N1166" s="4"/>
      <c r="O1166" s="4"/>
    </row>
    <row r="1167" spans="12:15" x14ac:dyDescent="0.2">
      <c r="L1167" s="2"/>
      <c r="M1167" s="3"/>
      <c r="N1167" s="4"/>
      <c r="O1167" s="4"/>
    </row>
    <row r="1168" spans="12:15" x14ac:dyDescent="0.2">
      <c r="L1168" s="2"/>
      <c r="M1168" s="3"/>
      <c r="N1168" s="4"/>
      <c r="O1168" s="4"/>
    </row>
    <row r="1169" spans="12:15" x14ac:dyDescent="0.2">
      <c r="L1169" s="2"/>
      <c r="M1169" s="3"/>
      <c r="N1169" s="4"/>
      <c r="O1169" s="4"/>
    </row>
    <row r="1170" spans="12:15" x14ac:dyDescent="0.2">
      <c r="L1170" s="2"/>
      <c r="M1170" s="3"/>
      <c r="N1170" s="4"/>
      <c r="O1170" s="4"/>
    </row>
    <row r="1171" spans="12:15" x14ac:dyDescent="0.2">
      <c r="L1171" s="2"/>
      <c r="M1171" s="3"/>
      <c r="N1171" s="4"/>
      <c r="O1171" s="4"/>
    </row>
    <row r="1172" spans="12:15" x14ac:dyDescent="0.2">
      <c r="L1172" s="2"/>
      <c r="M1172" s="3"/>
      <c r="N1172" s="4"/>
      <c r="O1172" s="4"/>
    </row>
    <row r="1173" spans="12:15" x14ac:dyDescent="0.2">
      <c r="L1173" s="2"/>
      <c r="M1173" s="3"/>
      <c r="N1173" s="4"/>
      <c r="O1173" s="4"/>
    </row>
    <row r="1174" spans="12:15" x14ac:dyDescent="0.2">
      <c r="L1174" s="2"/>
      <c r="M1174" s="3"/>
      <c r="N1174" s="4"/>
      <c r="O1174" s="4"/>
    </row>
    <row r="1175" spans="12:15" x14ac:dyDescent="0.2">
      <c r="L1175" s="2"/>
      <c r="M1175" s="3"/>
      <c r="N1175" s="4"/>
      <c r="O1175" s="4"/>
    </row>
    <row r="1176" spans="12:15" x14ac:dyDescent="0.2">
      <c r="L1176" s="2"/>
      <c r="M1176" s="3"/>
      <c r="N1176" s="4"/>
      <c r="O1176" s="4"/>
    </row>
    <row r="1177" spans="12:15" x14ac:dyDescent="0.2">
      <c r="L1177" s="2"/>
      <c r="M1177" s="3"/>
      <c r="N1177" s="4"/>
      <c r="O1177" s="4"/>
    </row>
    <row r="1178" spans="12:15" x14ac:dyDescent="0.2">
      <c r="L1178" s="2"/>
      <c r="M1178" s="3"/>
      <c r="N1178" s="4"/>
      <c r="O1178" s="4"/>
    </row>
    <row r="1179" spans="12:15" x14ac:dyDescent="0.2">
      <c r="L1179" s="2"/>
      <c r="M1179" s="3"/>
      <c r="N1179" s="4"/>
      <c r="O1179" s="4"/>
    </row>
    <row r="1180" spans="12:15" x14ac:dyDescent="0.2">
      <c r="L1180" s="2"/>
      <c r="M1180" s="3"/>
      <c r="N1180" s="4"/>
      <c r="O1180" s="4"/>
    </row>
    <row r="1181" spans="12:15" x14ac:dyDescent="0.2">
      <c r="L1181" s="2"/>
      <c r="M1181" s="3"/>
      <c r="N1181" s="4"/>
      <c r="O1181" s="4"/>
    </row>
    <row r="1182" spans="12:15" x14ac:dyDescent="0.2">
      <c r="L1182" s="2"/>
      <c r="M1182" s="3"/>
      <c r="N1182" s="4"/>
      <c r="O1182" s="4"/>
    </row>
    <row r="1183" spans="12:15" x14ac:dyDescent="0.2">
      <c r="L1183" s="2"/>
      <c r="M1183" s="3"/>
      <c r="N1183" s="4"/>
      <c r="O1183" s="4"/>
    </row>
    <row r="1184" spans="12:15" x14ac:dyDescent="0.2">
      <c r="L1184" s="2"/>
      <c r="M1184" s="3"/>
      <c r="N1184" s="4"/>
      <c r="O1184" s="4"/>
    </row>
    <row r="1185" spans="12:15" x14ac:dyDescent="0.2">
      <c r="L1185" s="2"/>
      <c r="M1185" s="3"/>
      <c r="N1185" s="4"/>
      <c r="O1185" s="4"/>
    </row>
    <row r="1186" spans="12:15" x14ac:dyDescent="0.2">
      <c r="L1186" s="2"/>
      <c r="M1186" s="3"/>
      <c r="N1186" s="4"/>
      <c r="O1186" s="4"/>
    </row>
    <row r="1187" spans="12:15" x14ac:dyDescent="0.2">
      <c r="L1187" s="2"/>
      <c r="M1187" s="3"/>
      <c r="N1187" s="4"/>
      <c r="O1187" s="4"/>
    </row>
    <row r="1188" spans="12:15" x14ac:dyDescent="0.2">
      <c r="L1188" s="2"/>
      <c r="M1188" s="3"/>
      <c r="N1188" s="4"/>
      <c r="O1188" s="4"/>
    </row>
    <row r="1189" spans="12:15" x14ac:dyDescent="0.2">
      <c r="L1189" s="2"/>
      <c r="M1189" s="3"/>
      <c r="N1189" s="4"/>
      <c r="O1189" s="4"/>
    </row>
    <row r="1190" spans="12:15" x14ac:dyDescent="0.2">
      <c r="L1190" s="2"/>
      <c r="M1190" s="3"/>
      <c r="N1190" s="4"/>
      <c r="O1190" s="4"/>
    </row>
    <row r="1191" spans="12:15" x14ac:dyDescent="0.2">
      <c r="L1191" s="2"/>
      <c r="M1191" s="3"/>
      <c r="N1191" s="4"/>
      <c r="O1191" s="4"/>
    </row>
    <row r="1192" spans="12:15" x14ac:dyDescent="0.2">
      <c r="L1192" s="2"/>
      <c r="M1192" s="3"/>
      <c r="N1192" s="4"/>
      <c r="O1192" s="4"/>
    </row>
    <row r="1193" spans="12:15" x14ac:dyDescent="0.2">
      <c r="L1193" s="2"/>
      <c r="M1193" s="3"/>
      <c r="N1193" s="4"/>
      <c r="O1193" s="4"/>
    </row>
    <row r="1194" spans="12:15" x14ac:dyDescent="0.2">
      <c r="L1194" s="2"/>
      <c r="M1194" s="3"/>
      <c r="N1194" s="4"/>
      <c r="O1194" s="4"/>
    </row>
    <row r="1195" spans="12:15" x14ac:dyDescent="0.2">
      <c r="L1195" s="2"/>
      <c r="M1195" s="3"/>
      <c r="N1195" s="4"/>
      <c r="O1195" s="4"/>
    </row>
    <row r="1196" spans="12:15" x14ac:dyDescent="0.2">
      <c r="L1196" s="2"/>
      <c r="M1196" s="3"/>
      <c r="N1196" s="4"/>
      <c r="O1196" s="4"/>
    </row>
    <row r="1197" spans="12:15" x14ac:dyDescent="0.2">
      <c r="L1197" s="2"/>
      <c r="M1197" s="3"/>
      <c r="N1197" s="4"/>
      <c r="O1197" s="4"/>
    </row>
    <row r="1198" spans="12:15" x14ac:dyDescent="0.2">
      <c r="L1198" s="2"/>
      <c r="M1198" s="3"/>
      <c r="N1198" s="4"/>
      <c r="O1198" s="4"/>
    </row>
    <row r="1199" spans="12:15" x14ac:dyDescent="0.2">
      <c r="L1199" s="2"/>
      <c r="M1199" s="3"/>
      <c r="N1199" s="4"/>
      <c r="O1199" s="4"/>
    </row>
    <row r="1200" spans="12:15" x14ac:dyDescent="0.2">
      <c r="L1200" s="2"/>
      <c r="M1200" s="3"/>
      <c r="N1200" s="4"/>
      <c r="O1200" s="4"/>
    </row>
    <row r="1201" spans="12:15" x14ac:dyDescent="0.2">
      <c r="L1201" s="2"/>
      <c r="M1201" s="3"/>
      <c r="N1201" s="4"/>
      <c r="O1201" s="4"/>
    </row>
    <row r="1202" spans="12:15" x14ac:dyDescent="0.2">
      <c r="L1202" s="2"/>
      <c r="M1202" s="3"/>
      <c r="N1202" s="4"/>
      <c r="O1202" s="4"/>
    </row>
    <row r="1203" spans="12:15" x14ac:dyDescent="0.2">
      <c r="L1203" s="2"/>
      <c r="M1203" s="3"/>
      <c r="N1203" s="4"/>
      <c r="O1203" s="4"/>
    </row>
    <row r="1204" spans="12:15" x14ac:dyDescent="0.2">
      <c r="L1204" s="2"/>
      <c r="M1204" s="3"/>
      <c r="N1204" s="4"/>
      <c r="O1204" s="4"/>
    </row>
    <row r="1205" spans="12:15" x14ac:dyDescent="0.2">
      <c r="L1205" s="2"/>
      <c r="M1205" s="3"/>
      <c r="N1205" s="4"/>
      <c r="O1205" s="4"/>
    </row>
    <row r="1206" spans="12:15" x14ac:dyDescent="0.2">
      <c r="L1206" s="2"/>
      <c r="M1206" s="3"/>
      <c r="N1206" s="4"/>
      <c r="O1206" s="4"/>
    </row>
    <row r="1207" spans="12:15" x14ac:dyDescent="0.2">
      <c r="L1207" s="2"/>
      <c r="M1207" s="3"/>
      <c r="N1207" s="4"/>
      <c r="O1207" s="4"/>
    </row>
    <row r="1208" spans="12:15" x14ac:dyDescent="0.2">
      <c r="L1208" s="2"/>
      <c r="M1208" s="3"/>
      <c r="N1208" s="4"/>
      <c r="O1208" s="4"/>
    </row>
    <row r="1209" spans="12:15" x14ac:dyDescent="0.2">
      <c r="L1209" s="2"/>
      <c r="M1209" s="3"/>
      <c r="N1209" s="4"/>
      <c r="O1209" s="4"/>
    </row>
    <row r="1210" spans="12:15" x14ac:dyDescent="0.2">
      <c r="L1210" s="2"/>
      <c r="M1210" s="3"/>
      <c r="N1210" s="4"/>
      <c r="O1210" s="4"/>
    </row>
    <row r="1211" spans="12:15" x14ac:dyDescent="0.2">
      <c r="L1211" s="2"/>
      <c r="M1211" s="3"/>
      <c r="N1211" s="4"/>
      <c r="O1211" s="4"/>
    </row>
    <row r="1212" spans="12:15" x14ac:dyDescent="0.2">
      <c r="L1212" s="2"/>
      <c r="M1212" s="3"/>
      <c r="N1212" s="4"/>
      <c r="O1212" s="4"/>
    </row>
    <row r="1213" spans="12:15" x14ac:dyDescent="0.2">
      <c r="L1213" s="2"/>
      <c r="M1213" s="3"/>
      <c r="N1213" s="4"/>
      <c r="O1213" s="4"/>
    </row>
    <row r="1214" spans="12:15" x14ac:dyDescent="0.2">
      <c r="L1214" s="2"/>
      <c r="M1214" s="3"/>
      <c r="N1214" s="4"/>
      <c r="O1214" s="4"/>
    </row>
    <row r="1215" spans="12:15" x14ac:dyDescent="0.2">
      <c r="L1215" s="2"/>
      <c r="M1215" s="3"/>
      <c r="N1215" s="4"/>
      <c r="O1215" s="4"/>
    </row>
    <row r="1216" spans="12:15" x14ac:dyDescent="0.2">
      <c r="L1216" s="2"/>
      <c r="M1216" s="3"/>
      <c r="N1216" s="4"/>
      <c r="O1216" s="4"/>
    </row>
    <row r="1217" spans="12:15" x14ac:dyDescent="0.2">
      <c r="L1217" s="2"/>
      <c r="M1217" s="3"/>
      <c r="N1217" s="4"/>
      <c r="O1217" s="4"/>
    </row>
    <row r="1218" spans="12:15" x14ac:dyDescent="0.2">
      <c r="L1218" s="2"/>
      <c r="M1218" s="3"/>
      <c r="N1218" s="4"/>
      <c r="O1218" s="4"/>
    </row>
    <row r="1219" spans="12:15" x14ac:dyDescent="0.2">
      <c r="L1219" s="2"/>
      <c r="M1219" s="3"/>
      <c r="N1219" s="4"/>
      <c r="O1219" s="4"/>
    </row>
    <row r="1220" spans="12:15" x14ac:dyDescent="0.2">
      <c r="L1220" s="2"/>
      <c r="M1220" s="3"/>
      <c r="N1220" s="4"/>
      <c r="O1220" s="4"/>
    </row>
    <row r="1221" spans="12:15" x14ac:dyDescent="0.2">
      <c r="L1221" s="2"/>
      <c r="M1221" s="3"/>
      <c r="N1221" s="4"/>
      <c r="O1221" s="4"/>
    </row>
    <row r="1222" spans="12:15" x14ac:dyDescent="0.2">
      <c r="L1222" s="2"/>
      <c r="M1222" s="3"/>
      <c r="N1222" s="4"/>
      <c r="O1222" s="4"/>
    </row>
    <row r="1223" spans="12:15" x14ac:dyDescent="0.2">
      <c r="L1223" s="2"/>
      <c r="M1223" s="3"/>
      <c r="N1223" s="4"/>
      <c r="O1223" s="4"/>
    </row>
    <row r="1224" spans="12:15" x14ac:dyDescent="0.2">
      <c r="L1224" s="2"/>
      <c r="M1224" s="3"/>
      <c r="N1224" s="4"/>
      <c r="O1224" s="4"/>
    </row>
    <row r="1225" spans="12:15" x14ac:dyDescent="0.2">
      <c r="L1225" s="2"/>
      <c r="M1225" s="3"/>
      <c r="N1225" s="4"/>
      <c r="O1225" s="4"/>
    </row>
    <row r="1226" spans="12:15" x14ac:dyDescent="0.2">
      <c r="L1226" s="2"/>
      <c r="M1226" s="3"/>
      <c r="N1226" s="4"/>
      <c r="O1226" s="4"/>
    </row>
    <row r="1227" spans="12:15" x14ac:dyDescent="0.2">
      <c r="L1227" s="2"/>
      <c r="M1227" s="3"/>
      <c r="N1227" s="4"/>
      <c r="O1227" s="4"/>
    </row>
    <row r="1228" spans="12:15" x14ac:dyDescent="0.2">
      <c r="L1228" s="2"/>
      <c r="M1228" s="3"/>
      <c r="N1228" s="4"/>
      <c r="O1228" s="4"/>
    </row>
    <row r="1229" spans="12:15" x14ac:dyDescent="0.2">
      <c r="L1229" s="2"/>
      <c r="M1229" s="3"/>
      <c r="N1229" s="4"/>
      <c r="O1229" s="4"/>
    </row>
    <row r="1230" spans="12:15" x14ac:dyDescent="0.2">
      <c r="L1230" s="2"/>
      <c r="M1230" s="3"/>
      <c r="N1230" s="4"/>
      <c r="O1230" s="4"/>
    </row>
    <row r="1231" spans="12:15" x14ac:dyDescent="0.2">
      <c r="L1231" s="2"/>
      <c r="M1231" s="3"/>
      <c r="N1231" s="4"/>
      <c r="O1231" s="4"/>
    </row>
    <row r="1232" spans="12:15" x14ac:dyDescent="0.2">
      <c r="L1232" s="2"/>
      <c r="M1232" s="3"/>
      <c r="N1232" s="4"/>
      <c r="O1232" s="4"/>
    </row>
    <row r="1233" spans="12:15" x14ac:dyDescent="0.2">
      <c r="L1233" s="2"/>
      <c r="M1233" s="3"/>
      <c r="N1233" s="4"/>
      <c r="O1233" s="4"/>
    </row>
    <row r="1234" spans="12:15" x14ac:dyDescent="0.2">
      <c r="L1234" s="2"/>
      <c r="M1234" s="3"/>
      <c r="N1234" s="4"/>
      <c r="O1234" s="4"/>
    </row>
    <row r="1235" spans="12:15" x14ac:dyDescent="0.2">
      <c r="L1235" s="2"/>
      <c r="M1235" s="3"/>
      <c r="N1235" s="4"/>
      <c r="O1235" s="4"/>
    </row>
    <row r="1236" spans="12:15" x14ac:dyDescent="0.2">
      <c r="L1236" s="2"/>
      <c r="M1236" s="3"/>
      <c r="N1236" s="4"/>
      <c r="O1236" s="4"/>
    </row>
    <row r="1237" spans="12:15" x14ac:dyDescent="0.2">
      <c r="L1237" s="2"/>
      <c r="M1237" s="3"/>
      <c r="N1237" s="4"/>
      <c r="O1237" s="4"/>
    </row>
    <row r="1238" spans="12:15" x14ac:dyDescent="0.2">
      <c r="L1238" s="2"/>
      <c r="M1238" s="3"/>
      <c r="N1238" s="4"/>
      <c r="O1238" s="4"/>
    </row>
    <row r="1239" spans="12:15" x14ac:dyDescent="0.2">
      <c r="L1239" s="2"/>
      <c r="M1239" s="3"/>
      <c r="N1239" s="4"/>
      <c r="O1239" s="4"/>
    </row>
    <row r="1240" spans="12:15" x14ac:dyDescent="0.2">
      <c r="L1240" s="2"/>
      <c r="M1240" s="3"/>
      <c r="N1240" s="4"/>
      <c r="O1240" s="4"/>
    </row>
    <row r="1241" spans="12:15" x14ac:dyDescent="0.2">
      <c r="L1241" s="2"/>
      <c r="M1241" s="3"/>
      <c r="N1241" s="4"/>
      <c r="O1241" s="4"/>
    </row>
    <row r="1242" spans="12:15" x14ac:dyDescent="0.2">
      <c r="L1242" s="2"/>
      <c r="M1242" s="3"/>
      <c r="N1242" s="4"/>
      <c r="O1242" s="4"/>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A5" sqref="A5"/>
    </sheetView>
  </sheetViews>
  <sheetFormatPr defaultRowHeight="11.25" x14ac:dyDescent="0.2"/>
  <cols>
    <col min="1" max="1" width="17.33203125" customWidth="1"/>
  </cols>
  <sheetData>
    <row r="1" spans="1:12" ht="15.75" x14ac:dyDescent="0.25">
      <c r="A1" s="26" t="s">
        <v>220</v>
      </c>
    </row>
    <row r="2" spans="1:12" ht="12" thickBot="1" x14ac:dyDescent="0.25">
      <c r="A2" s="20"/>
      <c r="B2" s="25" t="s">
        <v>80</v>
      </c>
      <c r="C2" s="25" t="s">
        <v>81</v>
      </c>
      <c r="D2" s="25" t="s">
        <v>82</v>
      </c>
      <c r="E2" s="25" t="s">
        <v>83</v>
      </c>
      <c r="F2" s="25" t="s">
        <v>84</v>
      </c>
      <c r="G2" s="25" t="s">
        <v>85</v>
      </c>
      <c r="H2" s="25" t="s">
        <v>86</v>
      </c>
      <c r="I2" s="25" t="s">
        <v>87</v>
      </c>
      <c r="J2" s="25" t="s">
        <v>88</v>
      </c>
      <c r="K2" s="25" t="s">
        <v>89</v>
      </c>
    </row>
    <row r="3" spans="1:12" x14ac:dyDescent="0.2">
      <c r="A3" t="s">
        <v>177</v>
      </c>
      <c r="B3" s="6">
        <v>63.177678927667337</v>
      </c>
      <c r="C3" s="6">
        <v>50.00635820717342</v>
      </c>
      <c r="D3" s="6">
        <v>51.634058240816593</v>
      </c>
      <c r="E3" s="6">
        <v>64.561405786652045</v>
      </c>
      <c r="F3" s="6">
        <v>54.386121704516235</v>
      </c>
      <c r="G3" s="6">
        <v>57.229711390331474</v>
      </c>
      <c r="H3" s="6">
        <v>64.151160205778027</v>
      </c>
      <c r="I3" s="6">
        <v>59.936853620949947</v>
      </c>
      <c r="J3" s="6">
        <v>50.199306844700544</v>
      </c>
      <c r="K3" s="6">
        <v>50.798721247527965</v>
      </c>
    </row>
    <row r="4" spans="1:12" x14ac:dyDescent="0.2">
      <c r="A4" t="s">
        <v>178</v>
      </c>
      <c r="B4" s="6">
        <v>14.983416525381005</v>
      </c>
      <c r="C4" s="6">
        <v>12.981796726371114</v>
      </c>
      <c r="D4" s="6">
        <v>12.769041311536178</v>
      </c>
      <c r="E4" s="6">
        <v>12.118796543926852</v>
      </c>
      <c r="F4" s="6">
        <v>13.418494704007205</v>
      </c>
      <c r="G4" s="6">
        <v>13.909355597051153</v>
      </c>
      <c r="H4" s="6">
        <v>13.416259864668437</v>
      </c>
      <c r="I4" s="6">
        <v>13.081546647358444</v>
      </c>
      <c r="J4" s="6">
        <v>12.547138055812054</v>
      </c>
      <c r="K4" s="6">
        <v>12.39428294605198</v>
      </c>
    </row>
    <row r="5" spans="1:12" x14ac:dyDescent="0.2">
      <c r="A5" t="s">
        <v>179</v>
      </c>
      <c r="B5" s="6">
        <v>27.019868063943527</v>
      </c>
      <c r="C5" s="6">
        <v>26.77476493345284</v>
      </c>
      <c r="D5" s="6">
        <v>27.962785420374757</v>
      </c>
      <c r="E5" s="6">
        <v>28.370554372366684</v>
      </c>
      <c r="F5" s="6">
        <v>29.902079208524196</v>
      </c>
      <c r="G5" s="6">
        <v>30.779200696411003</v>
      </c>
      <c r="H5" s="6">
        <v>29.776707056630976</v>
      </c>
      <c r="I5" s="6">
        <v>29.975722834433661</v>
      </c>
      <c r="J5" s="6">
        <v>30.149314367415268</v>
      </c>
      <c r="K5" s="6">
        <v>29.644136731265274</v>
      </c>
    </row>
    <row r="6" spans="1:12" x14ac:dyDescent="0.2">
      <c r="A6" t="s">
        <v>180</v>
      </c>
      <c r="B6" s="6">
        <v>0.45698063544462703</v>
      </c>
      <c r="C6" s="6">
        <v>0.53426095231761717</v>
      </c>
      <c r="D6" s="6">
        <v>0.60988331084816805</v>
      </c>
      <c r="E6" s="6">
        <v>0.55971108561452543</v>
      </c>
      <c r="F6" s="6">
        <v>0.46876553925943865</v>
      </c>
      <c r="G6" s="6">
        <v>0.59093933119358277</v>
      </c>
      <c r="H6" s="6">
        <v>0.50043029064242905</v>
      </c>
      <c r="I6" s="6">
        <v>0.48850937250013626</v>
      </c>
      <c r="J6" s="6">
        <v>0.56333810846989529</v>
      </c>
      <c r="K6" s="6">
        <v>0.48296357899536635</v>
      </c>
    </row>
    <row r="7" spans="1:12" ht="12" customHeight="1" x14ac:dyDescent="0.2">
      <c r="A7" t="s">
        <v>181</v>
      </c>
      <c r="B7" s="6">
        <v>105.6379441524365</v>
      </c>
      <c r="C7" s="6">
        <v>90.297180819315003</v>
      </c>
      <c r="D7" s="6">
        <v>92.97576828357569</v>
      </c>
      <c r="E7" s="6">
        <v>105.6104677885601</v>
      </c>
      <c r="F7" s="6">
        <v>98.17546115630708</v>
      </c>
      <c r="G7" s="6">
        <v>102.50920701498721</v>
      </c>
      <c r="H7" s="6">
        <v>107.84455741771986</v>
      </c>
      <c r="I7" s="6">
        <v>103.4826324752422</v>
      </c>
      <c r="J7" s="6">
        <v>93.459097376397764</v>
      </c>
      <c r="K7" s="6">
        <v>93.320104503840582</v>
      </c>
    </row>
    <row r="8" spans="1:12" s="34" customFormat="1" ht="0.75" customHeight="1" x14ac:dyDescent="0.2">
      <c r="B8" s="35" t="s">
        <v>80</v>
      </c>
      <c r="C8" s="35" t="s">
        <v>81</v>
      </c>
      <c r="D8" s="35" t="s">
        <v>82</v>
      </c>
      <c r="E8" s="35" t="s">
        <v>83</v>
      </c>
      <c r="F8" s="35" t="s">
        <v>84</v>
      </c>
      <c r="G8" s="35" t="s">
        <v>85</v>
      </c>
      <c r="H8" s="35" t="s">
        <v>86</v>
      </c>
      <c r="I8" s="35" t="s">
        <v>87</v>
      </c>
      <c r="J8" s="35" t="s">
        <v>88</v>
      </c>
      <c r="K8" s="35" t="s">
        <v>89</v>
      </c>
    </row>
    <row r="9" spans="1:12" ht="12" customHeight="1" x14ac:dyDescent="0.2">
      <c r="A9" s="24" t="s">
        <v>182</v>
      </c>
      <c r="B9" s="33">
        <v>-12.187859000000001</v>
      </c>
      <c r="C9" s="33">
        <v>19.752709000000003</v>
      </c>
      <c r="D9" s="33">
        <v>11.800009000000001</v>
      </c>
      <c r="E9" s="33">
        <v>-11.981221</v>
      </c>
      <c r="F9" s="33">
        <v>5.7054180000000008</v>
      </c>
      <c r="G9" s="33">
        <v>-3.7075139999999993</v>
      </c>
      <c r="H9" s="33">
        <v>-16.125972000000001</v>
      </c>
      <c r="I9" s="33">
        <v>-6.8050970000000008</v>
      </c>
      <c r="J9" s="33">
        <v>13.648807</v>
      </c>
      <c r="K9" s="33">
        <v>9.6030530000000009</v>
      </c>
      <c r="L9" s="22"/>
    </row>
    <row r="11" spans="1:12" ht="12.75" x14ac:dyDescent="0.2">
      <c r="A11" s="49" t="s">
        <v>283</v>
      </c>
    </row>
    <row r="29" spans="1:1" ht="12.75" x14ac:dyDescent="0.2">
      <c r="A29" s="49" t="s">
        <v>195</v>
      </c>
    </row>
  </sheetData>
  <pageMargins left="0.7" right="0.7" top="0.75" bottom="0.75" header="0.3" footer="0.3"/>
  <pageSetup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A6" sqref="A6"/>
    </sheetView>
  </sheetViews>
  <sheetFormatPr defaultRowHeight="11.25" x14ac:dyDescent="0.2"/>
  <cols>
    <col min="1" max="1" width="17.33203125" customWidth="1"/>
  </cols>
  <sheetData>
    <row r="1" spans="1:12" ht="15.75" x14ac:dyDescent="0.25">
      <c r="A1" s="26" t="s">
        <v>221</v>
      </c>
    </row>
    <row r="2" spans="1:12" ht="12" thickBot="1" x14ac:dyDescent="0.25">
      <c r="A2" s="20"/>
      <c r="B2" s="25" t="s">
        <v>80</v>
      </c>
      <c r="C2" s="25" t="s">
        <v>81</v>
      </c>
      <c r="D2" s="25" t="s">
        <v>82</v>
      </c>
      <c r="E2" s="25" t="s">
        <v>83</v>
      </c>
      <c r="F2" s="25" t="s">
        <v>84</v>
      </c>
      <c r="G2" s="25" t="s">
        <v>85</v>
      </c>
      <c r="H2" s="25" t="s">
        <v>86</v>
      </c>
      <c r="I2" s="25" t="s">
        <v>87</v>
      </c>
      <c r="J2" s="25" t="s">
        <v>88</v>
      </c>
      <c r="K2" s="25" t="s">
        <v>89</v>
      </c>
    </row>
    <row r="3" spans="1:12" x14ac:dyDescent="0.2">
      <c r="A3" t="s">
        <v>177</v>
      </c>
      <c r="B3" s="6">
        <v>64.203952310478385</v>
      </c>
      <c r="C3" s="6">
        <v>50.595465292389072</v>
      </c>
      <c r="D3" s="6">
        <v>49.416043718573292</v>
      </c>
      <c r="E3" s="6">
        <v>55.647084817026148</v>
      </c>
      <c r="F3" s="6">
        <v>51.597301246315212</v>
      </c>
      <c r="G3" s="6">
        <v>53.461112576771818</v>
      </c>
      <c r="H3" s="6">
        <v>60.636369303517959</v>
      </c>
      <c r="I3" s="6">
        <v>57.822582282102942</v>
      </c>
      <c r="J3" s="6">
        <v>51.112145409270347</v>
      </c>
      <c r="K3" s="6">
        <v>51.33347746903604</v>
      </c>
    </row>
    <row r="4" spans="1:12" x14ac:dyDescent="0.2">
      <c r="A4" t="s">
        <v>178</v>
      </c>
      <c r="B4" s="6">
        <v>15.465250016259896</v>
      </c>
      <c r="C4" s="6">
        <v>13.3508499853562</v>
      </c>
      <c r="D4" s="6">
        <v>13.109111425577479</v>
      </c>
      <c r="E4" s="6">
        <v>12.415552891428167</v>
      </c>
      <c r="F4" s="6">
        <v>13.5041247050642</v>
      </c>
      <c r="G4" s="6">
        <v>13.918808739282678</v>
      </c>
      <c r="H4" s="6">
        <v>13.577959181610982</v>
      </c>
      <c r="I4" s="6">
        <v>13.2176838465621</v>
      </c>
      <c r="J4" s="6">
        <v>12.694853577306075</v>
      </c>
      <c r="K4" s="6">
        <v>12.611482277942859</v>
      </c>
    </row>
    <row r="5" spans="1:12" x14ac:dyDescent="0.2">
      <c r="A5" t="s">
        <v>179</v>
      </c>
      <c r="B5" s="6">
        <v>27.158732166443812</v>
      </c>
      <c r="C5" s="6">
        <v>26.797762426935357</v>
      </c>
      <c r="D5" s="6">
        <v>28.149942014417061</v>
      </c>
      <c r="E5" s="6">
        <v>28.528569105815482</v>
      </c>
      <c r="F5" s="6">
        <v>30.020498925246606</v>
      </c>
      <c r="G5" s="6">
        <v>30.846119880876021</v>
      </c>
      <c r="H5" s="6">
        <v>29.76632606219934</v>
      </c>
      <c r="I5" s="6">
        <v>29.948428746894852</v>
      </c>
      <c r="J5" s="6">
        <v>30.092660079387201</v>
      </c>
      <c r="K5" s="6">
        <v>29.617043968346064</v>
      </c>
    </row>
    <row r="6" spans="1:12" x14ac:dyDescent="0.2">
      <c r="A6" t="s">
        <v>180</v>
      </c>
      <c r="B6" s="6">
        <v>0.47294427986358645</v>
      </c>
      <c r="C6" s="6">
        <v>0.5521264353208386</v>
      </c>
      <c r="D6" s="6">
        <v>0.63214993255458796</v>
      </c>
      <c r="E6" s="6">
        <v>0.58379264826288413</v>
      </c>
      <c r="F6" s="6">
        <v>0.48686653852351514</v>
      </c>
      <c r="G6" s="6">
        <v>0.61198919250349004</v>
      </c>
      <c r="H6" s="6">
        <v>0.51640675623604837</v>
      </c>
      <c r="I6" s="6">
        <v>0.50226556124918864</v>
      </c>
      <c r="J6" s="6">
        <v>0.57844616351844114</v>
      </c>
      <c r="K6" s="6">
        <v>0.49453190500844429</v>
      </c>
    </row>
    <row r="7" spans="1:12" ht="12.75" customHeight="1" x14ac:dyDescent="0.2">
      <c r="A7" t="s">
        <v>181</v>
      </c>
      <c r="B7" s="6">
        <v>107.30087877304568</v>
      </c>
      <c r="C7" s="6">
        <v>91.296204140001464</v>
      </c>
      <c r="D7" s="6">
        <v>91.30724709112242</v>
      </c>
      <c r="E7" s="6">
        <v>97.174999462532682</v>
      </c>
      <c r="F7" s="6">
        <v>95.60879141514954</v>
      </c>
      <c r="G7" s="6">
        <v>98.838030389433996</v>
      </c>
      <c r="H7" s="6">
        <v>104.49706130356434</v>
      </c>
      <c r="I7" s="6">
        <v>101.49096043680908</v>
      </c>
      <c r="J7" s="6">
        <v>94.478105229482054</v>
      </c>
      <c r="K7" s="6">
        <v>94.056535620333406</v>
      </c>
    </row>
    <row r="8" spans="1:12" s="34" customFormat="1" ht="0.75" customHeight="1" x14ac:dyDescent="0.2">
      <c r="B8" s="35" t="s">
        <v>80</v>
      </c>
      <c r="C8" s="35" t="s">
        <v>81</v>
      </c>
      <c r="D8" s="35" t="s">
        <v>82</v>
      </c>
      <c r="E8" s="35" t="s">
        <v>83</v>
      </c>
      <c r="F8" s="35" t="s">
        <v>84</v>
      </c>
      <c r="G8" s="35" t="s">
        <v>85</v>
      </c>
      <c r="H8" s="35" t="s">
        <v>86</v>
      </c>
      <c r="I8" s="35" t="s">
        <v>87</v>
      </c>
      <c r="J8" s="35" t="s">
        <v>88</v>
      </c>
      <c r="K8" s="35" t="s">
        <v>89</v>
      </c>
    </row>
    <row r="9" spans="1:12" ht="12.75" customHeight="1" x14ac:dyDescent="0.2">
      <c r="A9" s="24" t="s">
        <v>182</v>
      </c>
      <c r="B9" s="33">
        <v>-14.794636000000001</v>
      </c>
      <c r="C9" s="33">
        <v>17.154374999999998</v>
      </c>
      <c r="D9" s="33">
        <v>15.249836</v>
      </c>
      <c r="E9" s="33">
        <v>5.9552509999999996</v>
      </c>
      <c r="F9" s="33">
        <v>9.5774050000000006</v>
      </c>
      <c r="G9" s="33">
        <v>2.0961230000000004</v>
      </c>
      <c r="H9" s="33">
        <v>-7.8452689999999992</v>
      </c>
      <c r="I9" s="33">
        <v>-4.0281700000000011</v>
      </c>
      <c r="J9" s="33">
        <v>10.747737000000001</v>
      </c>
      <c r="K9" s="33">
        <v>7.7174639999999997</v>
      </c>
      <c r="L9" s="22"/>
    </row>
    <row r="11" spans="1:12" ht="12.75" x14ac:dyDescent="0.2">
      <c r="A11" s="49" t="s">
        <v>284</v>
      </c>
    </row>
    <row r="29" spans="1:1" ht="12.75" x14ac:dyDescent="0.2">
      <c r="A29" s="49" t="s">
        <v>195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H10" sqref="H10"/>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173</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8.4618335226604096</v>
      </c>
      <c r="C3" s="6">
        <v>2.5008070775604767</v>
      </c>
      <c r="D3" s="6">
        <v>-2.1781230936255462</v>
      </c>
      <c r="E3" s="6">
        <v>-9.8536017051393348</v>
      </c>
      <c r="F3" s="6">
        <v>-10.027972753766091</v>
      </c>
      <c r="G3" s="6">
        <v>-1.8886554058062954</v>
      </c>
      <c r="H3" s="6">
        <v>9.3989780500584352</v>
      </c>
      <c r="I3" s="6">
        <v>9.6167365914206915</v>
      </c>
      <c r="J3" s="6">
        <v>7.7237467462239344</v>
      </c>
      <c r="K3" s="6">
        <v>4.5355098777995755</v>
      </c>
    </row>
    <row r="4" spans="1:11" x14ac:dyDescent="0.2">
      <c r="A4" s="28" t="s">
        <v>184</v>
      </c>
      <c r="B4" s="30">
        <v>8.7453730343794245</v>
      </c>
      <c r="C4" s="30">
        <v>4.7313620654937738</v>
      </c>
      <c r="D4" s="30">
        <v>-3.1977093338140419</v>
      </c>
      <c r="E4" s="30">
        <v>-9.6618254134292201</v>
      </c>
      <c r="F4" s="30">
        <v>-11.985124242436257</v>
      </c>
      <c r="G4" s="30">
        <v>-1.3819813523156579</v>
      </c>
      <c r="H4" s="30">
        <v>7.9643532614498334</v>
      </c>
      <c r="I4" s="30">
        <v>8.7494400017201936</v>
      </c>
      <c r="J4" s="30">
        <v>5.2019580313971545</v>
      </c>
      <c r="K4" s="30">
        <v>4.4589710887224028</v>
      </c>
    </row>
    <row r="5" spans="1:11" x14ac:dyDescent="0.2">
      <c r="A5" t="s">
        <v>191</v>
      </c>
      <c r="B5" s="6">
        <v>63.810937029589034</v>
      </c>
      <c r="C5" s="6">
        <v>58.654313076247853</v>
      </c>
      <c r="D5" s="6">
        <v>59.831498244684255</v>
      </c>
      <c r="E5" s="6">
        <v>60.198355058799422</v>
      </c>
      <c r="F5" s="6">
        <v>67.59829791924065</v>
      </c>
      <c r="G5" s="6">
        <v>71.175730205831229</v>
      </c>
      <c r="H5" s="6">
        <v>70.896459747544071</v>
      </c>
      <c r="I5" s="6">
        <v>65.89727383333377</v>
      </c>
      <c r="J5" s="6">
        <v>60.938423219694549</v>
      </c>
      <c r="K5" s="6">
        <v>60.507758011134541</v>
      </c>
    </row>
    <row r="6" spans="1:11" x14ac:dyDescent="0.2">
      <c r="A6" t="s">
        <v>192</v>
      </c>
      <c r="B6" s="6">
        <v>14.556199562899474</v>
      </c>
      <c r="C6" s="6">
        <v>13.637275823102021</v>
      </c>
      <c r="D6" s="6">
        <v>14.525888266779116</v>
      </c>
      <c r="E6" s="6">
        <v>14.155753557158432</v>
      </c>
      <c r="F6" s="6">
        <v>15.312133583760454</v>
      </c>
      <c r="G6" s="6">
        <v>15.956886473237065</v>
      </c>
      <c r="H6" s="6">
        <v>16.921568821638736</v>
      </c>
      <c r="I6" s="6">
        <v>15.142430953921169</v>
      </c>
      <c r="J6" s="6">
        <v>14.451764751460436</v>
      </c>
      <c r="K6" s="6">
        <v>14.502961655794913</v>
      </c>
    </row>
    <row r="7" spans="1:11" x14ac:dyDescent="0.2">
      <c r="A7" t="s">
        <v>193</v>
      </c>
      <c r="B7" s="6">
        <v>22.201364578663785</v>
      </c>
      <c r="C7" s="6">
        <v>22.334121902856065</v>
      </c>
      <c r="D7" s="6">
        <v>24.255736137204728</v>
      </c>
      <c r="E7" s="6">
        <v>24.512910108144663</v>
      </c>
      <c r="F7" s="6">
        <v>23.402563592792973</v>
      </c>
      <c r="G7" s="6">
        <v>26.7346703317431</v>
      </c>
      <c r="H7" s="6">
        <v>25.985205386870646</v>
      </c>
      <c r="I7" s="6">
        <v>26.238139465064336</v>
      </c>
      <c r="J7" s="6">
        <v>24.997832930118811</v>
      </c>
      <c r="K7" s="6">
        <v>24.269834986337727</v>
      </c>
    </row>
    <row r="8" spans="1:11" x14ac:dyDescent="0.2">
      <c r="A8" t="s">
        <v>194</v>
      </c>
      <c r="B8" s="6">
        <v>1.1918905069107448</v>
      </c>
      <c r="C8" s="6">
        <v>1.2339083761929455</v>
      </c>
      <c r="D8" s="6">
        <v>1.5130610519380405</v>
      </c>
      <c r="E8" s="6">
        <v>1.7405191800389432</v>
      </c>
      <c r="F8" s="6">
        <v>1.6182350576614188</v>
      </c>
      <c r="G8" s="6">
        <v>1.7004172222892331</v>
      </c>
      <c r="H8" s="6">
        <v>1.5958044943930092</v>
      </c>
      <c r="I8" s="6">
        <v>1.4385684940535792</v>
      </c>
      <c r="J8" s="6">
        <v>1.3535101814836172</v>
      </c>
      <c r="K8" s="6">
        <v>1.2368245943893774</v>
      </c>
    </row>
    <row r="9" spans="1:11" x14ac:dyDescent="0.2">
      <c r="A9" s="28" t="s">
        <v>185</v>
      </c>
      <c r="B9" s="30">
        <v>101.76039167806303</v>
      </c>
      <c r="C9" s="30">
        <v>95.859619178398887</v>
      </c>
      <c r="D9" s="30">
        <v>100.12618370060615</v>
      </c>
      <c r="E9" s="30">
        <v>100.60753790414147</v>
      </c>
      <c r="F9" s="30">
        <v>107.9312301534555</v>
      </c>
      <c r="G9" s="30">
        <v>115.56770423310063</v>
      </c>
      <c r="H9" s="30">
        <v>115.39903845044647</v>
      </c>
      <c r="I9" s="30">
        <v>108.71641274637285</v>
      </c>
      <c r="J9" s="30">
        <v>101.7415310827574</v>
      </c>
      <c r="K9" s="30">
        <v>100.51737924765655</v>
      </c>
    </row>
    <row r="10" spans="1:11" x14ac:dyDescent="0.2">
      <c r="A10" t="s">
        <v>195</v>
      </c>
      <c r="B10" s="6">
        <v>-0.38733000000000001</v>
      </c>
      <c r="C10" s="6">
        <v>1.413151</v>
      </c>
      <c r="D10" s="6">
        <v>-0.41247099999999998</v>
      </c>
      <c r="E10" s="6">
        <v>-0.23858199999999999</v>
      </c>
      <c r="F10" s="6">
        <v>-2.478234</v>
      </c>
      <c r="G10" s="6">
        <v>-4.9550330000000002</v>
      </c>
      <c r="H10" s="6">
        <v>-4.88157</v>
      </c>
      <c r="I10" s="6">
        <v>-3.4153769999999999</v>
      </c>
      <c r="J10" s="6">
        <v>-3.7309000000000002E-2</v>
      </c>
      <c r="K10" s="6">
        <v>-1.217614</v>
      </c>
    </row>
    <row r="36" spans="12:17" customFormat="1" ht="11.25" customHeight="1" thickBot="1" x14ac:dyDescent="0.25">
      <c r="L36" s="21" t="s">
        <v>188</v>
      </c>
      <c r="M36" s="21"/>
      <c r="N36" s="21"/>
      <c r="P36" s="25" t="s">
        <v>186</v>
      </c>
      <c r="Q36" s="25" t="s">
        <v>187</v>
      </c>
    </row>
    <row r="37" spans="12:17" customFormat="1" ht="18" hidden="1" customHeight="1" x14ac:dyDescent="0.2">
      <c r="L37" t="str">
        <f>[1]!SNLTable(287,$M$42:$M$46,$N$39:$O$39)</f>
        <v>SNLTable</v>
      </c>
    </row>
    <row r="38" spans="12:17" customFormat="1" ht="18" hidden="1" customHeight="1" x14ac:dyDescent="0.2">
      <c r="L38" s="2" t="str">
        <f>[1]!SNLLabel(287,116383,"","")</f>
        <v xml:space="preserve">Entity Name </v>
      </c>
      <c r="M38" s="2" t="str">
        <f>[1]!SNLLabel(287,116149,"","")</f>
        <v xml:space="preserve">SNL Statutory Entity Key </v>
      </c>
      <c r="N38" s="2" t="str">
        <f>[1]!SNLLabel(287,115540,"2014Y",17)</f>
        <v>#PEND</v>
      </c>
      <c r="O38" s="2" t="str">
        <f>[1]!SNLLabel(287,115540,"2013Y",17)</f>
        <v>#PEND</v>
      </c>
    </row>
    <row r="39" spans="12:17" customFormat="1" ht="18" hidden="1" customHeight="1" x14ac:dyDescent="0.2">
      <c r="L39" s="3">
        <v>116383</v>
      </c>
      <c r="M39" s="3">
        <v>116149</v>
      </c>
      <c r="N39" s="3">
        <v>115540</v>
      </c>
      <c r="O39" s="3">
        <v>115540</v>
      </c>
    </row>
    <row r="40" spans="12:17" customFormat="1" ht="18" hidden="1" customHeight="1" x14ac:dyDescent="0.2">
      <c r="L40" s="3"/>
      <c r="M40" s="3"/>
      <c r="N40" s="3" t="s">
        <v>89</v>
      </c>
      <c r="O40" s="3" t="s">
        <v>88</v>
      </c>
    </row>
    <row r="41" spans="12:17" customFormat="1" ht="18" hidden="1" customHeight="1" x14ac:dyDescent="0.2">
      <c r="L41" s="3"/>
      <c r="M41" s="3"/>
      <c r="N41" s="3" t="str">
        <f>[1]!SNLLabel(287,115540,,"&lt;&gt;17")</f>
        <v>AR: Workers' Comp</v>
      </c>
      <c r="O41" s="3" t="str">
        <f>[1]!SNLLabel(287,115540,,"&lt;&gt;17")</f>
        <v>AR: Workers' Comp</v>
      </c>
    </row>
    <row r="42" spans="12:17" customFormat="1" ht="11.25" customHeight="1" x14ac:dyDescent="0.2">
      <c r="L42" s="2" t="s">
        <v>47</v>
      </c>
      <c r="M42" s="3" t="s">
        <v>24</v>
      </c>
      <c r="N42" s="4">
        <v>4320789</v>
      </c>
      <c r="O42" s="4">
        <v>4138106</v>
      </c>
      <c r="P42" s="27">
        <f>N42/1000</f>
        <v>4320.7889999999998</v>
      </c>
      <c r="Q42" s="6">
        <f>((N42-O42)/O42)*100</f>
        <v>4.4146525004434398</v>
      </c>
    </row>
    <row r="43" spans="12:17" customFormat="1" x14ac:dyDescent="0.2">
      <c r="L43" s="2" t="s">
        <v>51</v>
      </c>
      <c r="M43" s="3" t="s">
        <v>29</v>
      </c>
      <c r="N43" s="4">
        <v>3211562</v>
      </c>
      <c r="O43" s="4">
        <v>3346389</v>
      </c>
      <c r="P43" s="27">
        <f>N43/1000</f>
        <v>3211.5619999999999</v>
      </c>
      <c r="Q43" s="6">
        <f>((N43-O43)/O43)*100</f>
        <v>-4.029029500156736</v>
      </c>
    </row>
    <row r="44" spans="12:17" customFormat="1" x14ac:dyDescent="0.2">
      <c r="L44" s="2" t="s">
        <v>228</v>
      </c>
      <c r="M44" s="3" t="s">
        <v>23</v>
      </c>
      <c r="N44" s="4">
        <v>2708491</v>
      </c>
      <c r="O44" s="4">
        <v>2847862</v>
      </c>
      <c r="P44" s="27">
        <f>N44/1000</f>
        <v>2708.491</v>
      </c>
      <c r="Q44" s="6">
        <f>((N44-O44)/O44)*100</f>
        <v>-4.8938817962387224</v>
      </c>
    </row>
    <row r="45" spans="12:17" customFormat="1" x14ac:dyDescent="0.2">
      <c r="L45" s="2" t="s">
        <v>189</v>
      </c>
      <c r="M45" s="3" t="s">
        <v>25</v>
      </c>
      <c r="N45" s="4">
        <v>2660602</v>
      </c>
      <c r="O45" s="4">
        <v>3048707</v>
      </c>
      <c r="P45" s="27">
        <f>N45/1000</f>
        <v>2660.6019999999999</v>
      </c>
      <c r="Q45" s="6">
        <f>((N45-O45)/O45)*100</f>
        <v>-12.730150847556029</v>
      </c>
    </row>
    <row r="46" spans="12:17" customFormat="1" x14ac:dyDescent="0.2">
      <c r="L46" s="2" t="s">
        <v>229</v>
      </c>
      <c r="M46" s="3" t="s">
        <v>32</v>
      </c>
      <c r="N46" s="4">
        <v>2603419</v>
      </c>
      <c r="O46" s="4">
        <v>2534389</v>
      </c>
      <c r="P46" s="27">
        <f>N46/1000</f>
        <v>2603.4189999999999</v>
      </c>
      <c r="Q46" s="6">
        <f>((N46-O46)/O46)*100</f>
        <v>2.7237334126686945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A4" sqref="A4"/>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168</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2.6594280182983216</v>
      </c>
      <c r="C3" s="6">
        <v>2.8153465464233975</v>
      </c>
      <c r="D3" s="6">
        <v>-2.7933690456830798</v>
      </c>
      <c r="E3" s="6">
        <v>-8.1466882548348956</v>
      </c>
      <c r="F3" s="6">
        <v>-7.2444637860737906</v>
      </c>
      <c r="G3" s="6">
        <v>-0.95766484016354658</v>
      </c>
      <c r="H3" s="6">
        <v>2.5837192568091036</v>
      </c>
      <c r="I3" s="6">
        <v>6.7911648290490412</v>
      </c>
      <c r="J3" s="6">
        <v>8.3850831952362892</v>
      </c>
      <c r="K3" s="6">
        <v>7.2394233241728445</v>
      </c>
    </row>
    <row r="4" spans="1:11" x14ac:dyDescent="0.2">
      <c r="A4" s="28" t="s">
        <v>184</v>
      </c>
      <c r="B4" s="30">
        <v>-0.45648646721835762</v>
      </c>
      <c r="C4" s="30">
        <v>6.888239509483765</v>
      </c>
      <c r="D4" s="30">
        <v>-2.8712709613899343</v>
      </c>
      <c r="E4" s="30">
        <v>-5.4259137348273976</v>
      </c>
      <c r="F4" s="30">
        <v>-6.3835152847649246</v>
      </c>
      <c r="G4" s="30">
        <v>-1.9891586954027916</v>
      </c>
      <c r="H4" s="30">
        <v>2.4568408617860431</v>
      </c>
      <c r="I4" s="30">
        <v>5.598727944052043</v>
      </c>
      <c r="J4" s="30">
        <v>9.7455186168361987</v>
      </c>
      <c r="K4" s="30">
        <v>4.6038235777879493</v>
      </c>
    </row>
    <row r="5" spans="1:11" x14ac:dyDescent="0.2">
      <c r="A5" t="s">
        <v>191</v>
      </c>
      <c r="B5" s="6">
        <v>62.169789512051373</v>
      </c>
      <c r="C5" s="6">
        <v>50.39272874674954</v>
      </c>
      <c r="D5" s="6">
        <v>51.833276904663173</v>
      </c>
      <c r="E5" s="6">
        <v>48.615521168270561</v>
      </c>
      <c r="F5" s="6">
        <v>53.334663326104192</v>
      </c>
      <c r="G5" s="6">
        <v>56.55305086713053</v>
      </c>
      <c r="H5" s="6">
        <v>50.524869232337622</v>
      </c>
      <c r="I5" s="6">
        <v>52.989615097032846</v>
      </c>
      <c r="J5" s="6">
        <v>48.755688904953011</v>
      </c>
      <c r="K5" s="6">
        <v>48.450744006246659</v>
      </c>
    </row>
    <row r="6" spans="1:11" x14ac:dyDescent="0.2">
      <c r="A6" t="s">
        <v>192</v>
      </c>
      <c r="B6" s="6">
        <v>25.622800449012935</v>
      </c>
      <c r="C6" s="6">
        <v>19.700312039765791</v>
      </c>
      <c r="D6" s="6">
        <v>20.909420812562956</v>
      </c>
      <c r="E6" s="6">
        <v>18.805731153931045</v>
      </c>
      <c r="F6" s="6">
        <v>21.344830754710252</v>
      </c>
      <c r="G6" s="6">
        <v>22.470673180014582</v>
      </c>
      <c r="H6" s="6">
        <v>20.087433272641452</v>
      </c>
      <c r="I6" s="6">
        <v>20.068954623238085</v>
      </c>
      <c r="J6" s="6">
        <v>19.877816932218622</v>
      </c>
      <c r="K6" s="6">
        <v>19.040301833797532</v>
      </c>
    </row>
    <row r="7" spans="1:11" x14ac:dyDescent="0.2">
      <c r="A7" t="s">
        <v>193</v>
      </c>
      <c r="B7" s="6">
        <v>25.052893142685299</v>
      </c>
      <c r="C7" s="6">
        <v>25.42018342832645</v>
      </c>
      <c r="D7" s="6">
        <v>26.498227064585222</v>
      </c>
      <c r="E7" s="6">
        <v>27.652479359173874</v>
      </c>
      <c r="F7" s="6">
        <v>30.118211800779697</v>
      </c>
      <c r="G7" s="6">
        <v>30.220426987066336</v>
      </c>
      <c r="H7" s="6">
        <v>29.724396338415165</v>
      </c>
      <c r="I7" s="6">
        <v>30.845728537664208</v>
      </c>
      <c r="J7" s="6">
        <v>31.014042474999087</v>
      </c>
      <c r="K7" s="6">
        <v>29.896796377744746</v>
      </c>
    </row>
    <row r="8" spans="1:11" x14ac:dyDescent="0.2">
      <c r="A8" t="s">
        <v>194</v>
      </c>
      <c r="B8" s="6">
        <v>0.10347361050111925</v>
      </c>
      <c r="C8" s="6">
        <v>0.15648879814798478</v>
      </c>
      <c r="D8" s="6">
        <v>0.12458740047225648</v>
      </c>
      <c r="E8" s="6">
        <v>9.2774996398390389E-2</v>
      </c>
      <c r="F8" s="6">
        <v>0.12925091036198724</v>
      </c>
      <c r="G8" s="6">
        <v>0.14182215838718829</v>
      </c>
      <c r="H8" s="6">
        <v>0.13260124945625648</v>
      </c>
      <c r="I8" s="6">
        <v>0.15491918470139251</v>
      </c>
      <c r="J8" s="6">
        <v>0.15782025436420744</v>
      </c>
      <c r="K8" s="6">
        <v>0.1420979720847613</v>
      </c>
    </row>
    <row r="9" spans="1:11" x14ac:dyDescent="0.2">
      <c r="A9" s="28" t="s">
        <v>185</v>
      </c>
      <c r="B9" s="30">
        <v>112.94895671425074</v>
      </c>
      <c r="C9" s="30">
        <v>95.669713012989774</v>
      </c>
      <c r="D9" s="30">
        <v>99.365512182283595</v>
      </c>
      <c r="E9" s="30">
        <v>95.166506677773867</v>
      </c>
      <c r="F9" s="30">
        <v>104.92695679195613</v>
      </c>
      <c r="G9" s="30">
        <v>109.38597319259863</v>
      </c>
      <c r="H9" s="30">
        <v>100.46930009285049</v>
      </c>
      <c r="I9" s="30">
        <v>104.05921744263652</v>
      </c>
      <c r="J9" s="30">
        <v>99.805368566534938</v>
      </c>
      <c r="K9" s="30">
        <v>97.529940189873699</v>
      </c>
    </row>
    <row r="10" spans="1:11" x14ac:dyDescent="0.2">
      <c r="A10" t="s">
        <v>195</v>
      </c>
      <c r="B10" s="6">
        <v>-5.2031520000000002</v>
      </c>
      <c r="C10" s="6">
        <v>1.779345</v>
      </c>
      <c r="D10" s="6">
        <v>0.29144300000000001</v>
      </c>
      <c r="E10" s="6">
        <v>2.6277780000000002</v>
      </c>
      <c r="F10" s="6">
        <v>-1.2411140000000001</v>
      </c>
      <c r="G10" s="6">
        <v>-4.0819479999999997</v>
      </c>
      <c r="H10" s="6">
        <v>-0.196104</v>
      </c>
      <c r="I10" s="6">
        <v>-1.6066739999999999</v>
      </c>
      <c r="J10" s="6">
        <v>-0.55791299999999999</v>
      </c>
      <c r="K10" s="6">
        <v>1.474585</v>
      </c>
    </row>
    <row r="36" spans="12:17" customFormat="1" ht="11.25" customHeight="1" thickBot="1" x14ac:dyDescent="0.25">
      <c r="L36" s="21" t="s">
        <v>188</v>
      </c>
      <c r="M36" s="21"/>
      <c r="N36" s="21"/>
      <c r="P36" s="25" t="s">
        <v>186</v>
      </c>
      <c r="Q36" s="25" t="s">
        <v>187</v>
      </c>
    </row>
    <row r="37" spans="12:17" customFormat="1" ht="11.25" hidden="1" customHeight="1" x14ac:dyDescent="0.2">
      <c r="L37" t="str">
        <f>[1]!SNLTable(287,$M$42:$M$46,$N$39:$O$39)</f>
        <v>SNLTable</v>
      </c>
    </row>
    <row r="38" spans="12:17" customFormat="1" ht="11.25" hidden="1" customHeight="1" x14ac:dyDescent="0.2">
      <c r="L38" s="2" t="str">
        <f>[1]!SNLLabel(287,116383,"","")</f>
        <v xml:space="preserve">Entity Name </v>
      </c>
      <c r="M38" s="2" t="str">
        <f>[1]!SNLLabel(287,116149,"","")</f>
        <v xml:space="preserve">SNL Statutory Entity Key </v>
      </c>
      <c r="N38" s="2" t="str">
        <f>[1]!SNLLabel(287,115540,"2014Y",188)</f>
        <v>#PEND</v>
      </c>
      <c r="O38" s="2" t="str">
        <f>[1]!SNLLabel(287,115540,"2013Y",188)</f>
        <v>#PEND</v>
      </c>
    </row>
    <row r="39" spans="12:17" customFormat="1" ht="11.25" hidden="1" customHeight="1" x14ac:dyDescent="0.2">
      <c r="L39" s="3">
        <v>116383</v>
      </c>
      <c r="M39" s="3">
        <v>116149</v>
      </c>
      <c r="N39" s="3">
        <v>115540</v>
      </c>
      <c r="O39" s="3">
        <v>115540</v>
      </c>
    </row>
    <row r="40" spans="12:17" customFormat="1" ht="11.25" hidden="1" customHeight="1" x14ac:dyDescent="0.2">
      <c r="L40" s="3"/>
      <c r="M40" s="3"/>
      <c r="N40" s="3" t="s">
        <v>89</v>
      </c>
      <c r="O40" s="3" t="s">
        <v>88</v>
      </c>
    </row>
    <row r="41" spans="12:17" customFormat="1" ht="11.25" hidden="1" customHeight="1" x14ac:dyDescent="0.2">
      <c r="L41" s="3"/>
      <c r="M41" s="3"/>
      <c r="N41" s="3" t="str">
        <f>[1]!SNLLabel(287,115540,,"&lt;&gt;188")</f>
        <v>Minor: Oth, Prod Liab Cmbnd</v>
      </c>
      <c r="O41" s="3" t="str">
        <f>[1]!SNLLabel(287,115540,,"&lt;&gt;188")</f>
        <v>Minor: Oth, Prod Liab Cmbnd</v>
      </c>
    </row>
    <row r="42" spans="12:17" customFormat="1" ht="11.25" customHeight="1" x14ac:dyDescent="0.2">
      <c r="L42" s="2" t="s">
        <v>46</v>
      </c>
      <c r="M42" s="3" t="s">
        <v>23</v>
      </c>
      <c r="N42" s="4">
        <v>5867474</v>
      </c>
      <c r="O42" s="4">
        <v>5531177</v>
      </c>
      <c r="P42" s="27">
        <f>N42/1000</f>
        <v>5867.4740000000002</v>
      </c>
      <c r="Q42" s="6">
        <f>((N42-O42)/O42)*100</f>
        <v>6.0800260053149628</v>
      </c>
    </row>
    <row r="43" spans="12:17" customFormat="1" x14ac:dyDescent="0.2">
      <c r="L43" s="2" t="s">
        <v>56</v>
      </c>
      <c r="M43" s="3" t="s">
        <v>34</v>
      </c>
      <c r="N43" s="4">
        <v>3198779</v>
      </c>
      <c r="O43" s="4">
        <v>3134496</v>
      </c>
      <c r="P43" s="27">
        <f>N43/1000</f>
        <v>3198.779</v>
      </c>
      <c r="Q43" s="6">
        <f>((N43-O43)/O43)*100</f>
        <v>2.0508241197308914</v>
      </c>
    </row>
    <row r="44" spans="12:17" customFormat="1" x14ac:dyDescent="0.2">
      <c r="L44" s="2" t="s">
        <v>47</v>
      </c>
      <c r="M44" s="3" t="s">
        <v>24</v>
      </c>
      <c r="N44" s="4">
        <v>3133021</v>
      </c>
      <c r="O44" s="4">
        <v>3087440</v>
      </c>
      <c r="P44" s="27">
        <f>N44/1000</f>
        <v>3133.0210000000002</v>
      </c>
      <c r="Q44" s="6">
        <f>((N44-O44)/O44)*100</f>
        <v>1.4763363822454849</v>
      </c>
    </row>
    <row r="45" spans="12:17" customFormat="1" x14ac:dyDescent="0.2">
      <c r="L45" s="2" t="s">
        <v>229</v>
      </c>
      <c r="M45" s="3" t="s">
        <v>32</v>
      </c>
      <c r="N45" s="4">
        <v>2887762</v>
      </c>
      <c r="O45" s="4">
        <v>2813357</v>
      </c>
      <c r="P45" s="27">
        <f>N45/1000</f>
        <v>2887.7620000000002</v>
      </c>
      <c r="Q45" s="6">
        <f>((N45-O45)/O45)*100</f>
        <v>2.6447052400388573</v>
      </c>
    </row>
    <row r="46" spans="12:17" customFormat="1" x14ac:dyDescent="0.2">
      <c r="L46" s="2" t="s">
        <v>67</v>
      </c>
      <c r="M46" s="3" t="s">
        <v>30</v>
      </c>
      <c r="N46" s="4">
        <v>2720242</v>
      </c>
      <c r="O46" s="4">
        <v>2672379</v>
      </c>
      <c r="P46" s="27">
        <f>N46/1000</f>
        <v>2720.2420000000002</v>
      </c>
      <c r="Q46" s="6">
        <f>((N46-O46)/O46)*100</f>
        <v>1.791025898646861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V21" sqref="V21"/>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174</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0.1818477802225571</v>
      </c>
      <c r="C3" s="6">
        <v>-0.14321066632358462</v>
      </c>
      <c r="D3" s="6">
        <v>-4.2322062211266251</v>
      </c>
      <c r="E3" s="6">
        <v>-7.5023475357022331</v>
      </c>
      <c r="F3" s="6">
        <v>-9.0619499230484912</v>
      </c>
      <c r="G3" s="6">
        <v>-3.679247635778911</v>
      </c>
      <c r="H3" s="6">
        <v>0.77092020643725856</v>
      </c>
      <c r="I3" s="6">
        <v>5.0352780145445326</v>
      </c>
      <c r="J3" s="6">
        <v>7.9082547218614545</v>
      </c>
      <c r="K3" s="6">
        <v>8.7111817105684004</v>
      </c>
    </row>
    <row r="4" spans="1:11" x14ac:dyDescent="0.2">
      <c r="A4" s="28" t="s">
        <v>184</v>
      </c>
      <c r="B4" s="30">
        <v>-9.762036072164447E-2</v>
      </c>
      <c r="C4" s="30">
        <v>0.17561730533977318</v>
      </c>
      <c r="D4" s="30">
        <v>-4.3097264206003905</v>
      </c>
      <c r="E4" s="30">
        <v>-7.0734310040624626</v>
      </c>
      <c r="F4" s="30">
        <v>-7.8968456026070726</v>
      </c>
      <c r="G4" s="30">
        <v>-3.6778462758287769</v>
      </c>
      <c r="H4" s="30">
        <v>-0.39965713000100261</v>
      </c>
      <c r="I4" s="30">
        <v>4.9515763639886101</v>
      </c>
      <c r="J4" s="30">
        <v>8.9466139370427555</v>
      </c>
      <c r="K4" s="30">
        <v>7.2110674035936784</v>
      </c>
    </row>
    <row r="5" spans="1:11" x14ac:dyDescent="0.2">
      <c r="A5" t="s">
        <v>191</v>
      </c>
      <c r="B5" s="6">
        <v>53.408042560374845</v>
      </c>
      <c r="C5" s="6">
        <v>52.521216004435779</v>
      </c>
      <c r="D5" s="6">
        <v>52.756915153888897</v>
      </c>
      <c r="E5" s="6">
        <v>54.62993202199938</v>
      </c>
      <c r="F5" s="6">
        <v>54.405134198721171</v>
      </c>
      <c r="G5" s="6">
        <v>54.95245634581147</v>
      </c>
      <c r="H5" s="6">
        <v>59.80704313929035</v>
      </c>
      <c r="I5" s="6">
        <v>63.110173981764618</v>
      </c>
      <c r="J5" s="6">
        <v>63.252224949823685</v>
      </c>
      <c r="K5" s="6">
        <v>62.654037609496413</v>
      </c>
    </row>
    <row r="6" spans="1:11" x14ac:dyDescent="0.2">
      <c r="A6" t="s">
        <v>192</v>
      </c>
      <c r="B6" s="6">
        <v>10.84715144910996</v>
      </c>
      <c r="C6" s="6">
        <v>10.983749479475957</v>
      </c>
      <c r="D6" s="6">
        <v>11.134785852922752</v>
      </c>
      <c r="E6" s="6">
        <v>11.61995756730211</v>
      </c>
      <c r="F6" s="6">
        <v>11.431560507359681</v>
      </c>
      <c r="G6" s="6">
        <v>11.717895675195976</v>
      </c>
      <c r="H6" s="6">
        <v>11.842242759273253</v>
      </c>
      <c r="I6" s="6">
        <v>12.29549423978232</v>
      </c>
      <c r="J6" s="6">
        <v>12.801028184966967</v>
      </c>
      <c r="K6" s="6">
        <v>12.395378788283912</v>
      </c>
    </row>
    <row r="7" spans="1:11" x14ac:dyDescent="0.2">
      <c r="A7" t="s">
        <v>193</v>
      </c>
      <c r="B7" s="6">
        <v>27.627323860310131</v>
      </c>
      <c r="C7" s="6">
        <v>28.452229828791115</v>
      </c>
      <c r="D7" s="6">
        <v>30.314227632023965</v>
      </c>
      <c r="E7" s="6">
        <v>30.426281399398402</v>
      </c>
      <c r="F7" s="6">
        <v>33.519215795949101</v>
      </c>
      <c r="G7" s="6">
        <v>31.547450745215897</v>
      </c>
      <c r="H7" s="6">
        <v>31.90333835819516</v>
      </c>
      <c r="I7" s="6">
        <v>31.540694569885492</v>
      </c>
      <c r="J7" s="6">
        <v>31.061036496224308</v>
      </c>
      <c r="K7" s="6">
        <v>28.304814252788525</v>
      </c>
    </row>
    <row r="8" spans="1:11" x14ac:dyDescent="0.2">
      <c r="A8" t="s">
        <v>194</v>
      </c>
      <c r="B8" s="6">
        <v>0.1182802037870847</v>
      </c>
      <c r="C8" s="6">
        <v>0.31393226510781608</v>
      </c>
      <c r="D8" s="6">
        <v>0.10606405264346948</v>
      </c>
      <c r="E8" s="6">
        <v>0.10435870720026663</v>
      </c>
      <c r="F8" s="6">
        <v>0.11715775394928168</v>
      </c>
      <c r="G8" s="6">
        <v>9.124304857082538E-2</v>
      </c>
      <c r="H8" s="6">
        <v>8.5922984527547028E-2</v>
      </c>
      <c r="I8" s="6">
        <v>6.814973065663775E-2</v>
      </c>
      <c r="J8" s="6">
        <v>7.7312697595923921E-2</v>
      </c>
      <c r="K8" s="6">
        <v>7.7198985975236098E-2</v>
      </c>
    </row>
    <row r="9" spans="1:11" x14ac:dyDescent="0.2">
      <c r="A9" s="28" t="s">
        <v>185</v>
      </c>
      <c r="B9" s="30">
        <v>92.000798073582018</v>
      </c>
      <c r="C9" s="30">
        <v>92.271127577810674</v>
      </c>
      <c r="D9" s="30">
        <v>94.311992691479091</v>
      </c>
      <c r="E9" s="30">
        <v>96.780529695900157</v>
      </c>
      <c r="F9" s="30">
        <v>99.473068255979243</v>
      </c>
      <c r="G9" s="30">
        <v>98.309045814794175</v>
      </c>
      <c r="H9" s="30">
        <v>103.6385472412863</v>
      </c>
      <c r="I9" s="30">
        <v>107.01451252208906</v>
      </c>
      <c r="J9" s="30">
        <v>107.19160232861088</v>
      </c>
      <c r="K9" s="30">
        <v>103.43142963654407</v>
      </c>
    </row>
    <row r="10" spans="1:11" x14ac:dyDescent="0.2">
      <c r="A10" t="s">
        <v>195</v>
      </c>
      <c r="B10" s="6">
        <v>2.0943360000000002</v>
      </c>
      <c r="C10" s="6">
        <v>2.0791750000000002</v>
      </c>
      <c r="D10" s="6">
        <v>1.6247119999999999</v>
      </c>
      <c r="E10" s="6">
        <v>1.0473219999999999</v>
      </c>
      <c r="F10" s="6">
        <v>0.13825999999999997</v>
      </c>
      <c r="G10" s="6">
        <v>0.55114299999999994</v>
      </c>
      <c r="H10" s="6">
        <v>-0.64521699999999993</v>
      </c>
      <c r="I10" s="6">
        <v>-1.5659910000000001</v>
      </c>
      <c r="J10" s="6">
        <v>-1.838443</v>
      </c>
      <c r="K10" s="6">
        <v>-1.013819</v>
      </c>
    </row>
    <row r="36" spans="12:17" customFormat="1" ht="11.25" customHeight="1" thickBot="1" x14ac:dyDescent="0.25">
      <c r="L36" s="21" t="s">
        <v>188</v>
      </c>
      <c r="M36" s="21"/>
      <c r="N36" s="21"/>
      <c r="P36" s="25" t="s">
        <v>186</v>
      </c>
      <c r="Q36" s="25" t="s">
        <v>187</v>
      </c>
    </row>
    <row r="37" spans="12:17" customFormat="1" ht="14.25" hidden="1" customHeight="1" x14ac:dyDescent="0.2">
      <c r="L37" t="str">
        <f>[1]!SNLTable(287,$M$42:$M$46,$N$39:$O$39)</f>
        <v>SNLTable</v>
      </c>
    </row>
    <row r="38" spans="12:17" customFormat="1" ht="14.25" hidden="1" customHeight="1" x14ac:dyDescent="0.2">
      <c r="L38" s="2" t="str">
        <f>[1]!SNLLabel(287,116383,"","")</f>
        <v xml:space="preserve">Entity Name </v>
      </c>
      <c r="M38" s="2" t="str">
        <f>[1]!SNLLabel(287,116149,"","")</f>
        <v xml:space="preserve">SNL Statutory Entity Key </v>
      </c>
      <c r="N38" s="2" t="str">
        <f>[1]!SNLLabel(287,115540,"2014Y",185)</f>
        <v>#PEND</v>
      </c>
      <c r="O38" s="2" t="str">
        <f>[1]!SNLLabel(287,115540,"2013Y",185)</f>
        <v>#PEND</v>
      </c>
    </row>
    <row r="39" spans="12:17" customFormat="1" ht="14.25" hidden="1" customHeight="1" x14ac:dyDescent="0.2">
      <c r="L39" s="3">
        <v>116383</v>
      </c>
      <c r="M39" s="3">
        <v>116149</v>
      </c>
      <c r="N39" s="3">
        <v>115540</v>
      </c>
      <c r="O39" s="3">
        <v>115540</v>
      </c>
    </row>
    <row r="40" spans="12:17" customFormat="1" ht="14.25" hidden="1" customHeight="1" x14ac:dyDescent="0.2">
      <c r="L40" s="3"/>
      <c r="M40" s="3"/>
      <c r="N40" s="3" t="s">
        <v>89</v>
      </c>
      <c r="O40" s="3" t="s">
        <v>88</v>
      </c>
    </row>
    <row r="41" spans="12:17" customFormat="1" ht="14.25" hidden="1" customHeight="1" x14ac:dyDescent="0.2">
      <c r="L41" s="3"/>
      <c r="M41" s="3"/>
      <c r="N41" s="3" t="str">
        <f>[1]!SNLLabel(287,115540,,"&lt;&gt;185")</f>
        <v>Minor: Comm'l Auto St</v>
      </c>
      <c r="O41" s="3" t="str">
        <f>[1]!SNLLabel(287,115540,,"&lt;&gt;185")</f>
        <v>Minor: Comm'l Auto St</v>
      </c>
    </row>
    <row r="42" spans="12:17" customFormat="1" ht="11.25" customHeight="1" x14ac:dyDescent="0.2">
      <c r="L42" s="2" t="s">
        <v>47</v>
      </c>
      <c r="M42" s="3" t="s">
        <v>24</v>
      </c>
      <c r="N42" s="4">
        <v>1969790</v>
      </c>
      <c r="O42" s="4">
        <v>1978652</v>
      </c>
      <c r="P42" s="27">
        <f>N42/1000</f>
        <v>1969.79</v>
      </c>
      <c r="Q42" s="6">
        <f>((N42-O42)/O42)*100</f>
        <v>-0.4478806783608234</v>
      </c>
    </row>
    <row r="43" spans="12:17" customFormat="1" x14ac:dyDescent="0.2">
      <c r="L43" s="2" t="s">
        <v>57</v>
      </c>
      <c r="M43" s="3" t="s">
        <v>35</v>
      </c>
      <c r="N43" s="4">
        <v>1910681</v>
      </c>
      <c r="O43" s="4">
        <v>1779527</v>
      </c>
      <c r="P43" s="27">
        <f>N43/1000</f>
        <v>1910.681</v>
      </c>
      <c r="Q43" s="6">
        <f>((N43-O43)/O43)*100</f>
        <v>7.3701607224841208</v>
      </c>
    </row>
    <row r="44" spans="12:17" customFormat="1" x14ac:dyDescent="0.2">
      <c r="L44" s="2" t="s">
        <v>48</v>
      </c>
      <c r="M44" s="3" t="s">
        <v>26</v>
      </c>
      <c r="N44" s="4">
        <v>1665217</v>
      </c>
      <c r="O44" s="4">
        <v>1527500</v>
      </c>
      <c r="P44" s="27">
        <f>N44/1000</f>
        <v>1665.2170000000001</v>
      </c>
      <c r="Q44" s="6">
        <f>((N44-O44)/O44)*100</f>
        <v>9.0158428805237314</v>
      </c>
    </row>
    <row r="45" spans="12:17" customFormat="1" x14ac:dyDescent="0.2">
      <c r="L45" s="2" t="s">
        <v>189</v>
      </c>
      <c r="M45" s="3" t="s">
        <v>25</v>
      </c>
      <c r="N45" s="4">
        <v>1526581</v>
      </c>
      <c r="O45" s="4">
        <v>1524878</v>
      </c>
      <c r="P45" s="27">
        <f>N45/1000</f>
        <v>1526.5809999999999</v>
      </c>
      <c r="Q45" s="6">
        <f>((N45-O45)/O45)*100</f>
        <v>0.11168106563279161</v>
      </c>
    </row>
    <row r="46" spans="12:17" customFormat="1" x14ac:dyDescent="0.2">
      <c r="L46" s="2" t="s">
        <v>229</v>
      </c>
      <c r="M46" s="3" t="s">
        <v>32</v>
      </c>
      <c r="N46" s="4">
        <v>1313106</v>
      </c>
      <c r="O46" s="4">
        <v>1238757</v>
      </c>
      <c r="P46" s="27">
        <f>N46/1000</f>
        <v>1313.106</v>
      </c>
      <c r="Q46" s="6">
        <f>((N46-O46)/O46)*100</f>
        <v>6.0019035210295479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V11" sqref="V11"/>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222</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3.5948195406242749</v>
      </c>
      <c r="C3" s="6">
        <v>5.7057509511435534</v>
      </c>
      <c r="D3" s="6">
        <v>-1.0504970021238578</v>
      </c>
      <c r="E3" s="6">
        <v>-3.0849468245278224</v>
      </c>
      <c r="F3" s="6">
        <v>-2.9502770919230263</v>
      </c>
      <c r="G3" s="6">
        <v>-2.2462347849347339</v>
      </c>
      <c r="H3" s="6">
        <v>2.16896510641911</v>
      </c>
      <c r="I3" s="6">
        <v>6.6430623429264353</v>
      </c>
      <c r="J3" s="6">
        <v>4.9349068588872562</v>
      </c>
      <c r="K3" s="6">
        <v>3.3469242014624561</v>
      </c>
    </row>
    <row r="4" spans="1:11" x14ac:dyDescent="0.2">
      <c r="A4" s="28" t="s">
        <v>184</v>
      </c>
      <c r="B4" s="30">
        <v>2.0037943158804108</v>
      </c>
      <c r="C4" s="30">
        <v>7.2384713815237607</v>
      </c>
      <c r="D4" s="30">
        <v>-1.8890563547034036</v>
      </c>
      <c r="E4" s="30">
        <v>-3.0830883098595065</v>
      </c>
      <c r="F4" s="30">
        <v>-4.4761502716386872</v>
      </c>
      <c r="G4" s="30">
        <v>-6.5265386408402681E-2</v>
      </c>
      <c r="H4" s="30">
        <v>3.7728881879641731</v>
      </c>
      <c r="I4" s="30">
        <v>4.9209734611626432</v>
      </c>
      <c r="J4" s="30">
        <v>5.6226074636735222</v>
      </c>
      <c r="K4" s="30">
        <v>3.4358632941895872</v>
      </c>
    </row>
    <row r="5" spans="1:11" x14ac:dyDescent="0.2">
      <c r="A5" t="s">
        <v>191</v>
      </c>
      <c r="B5" s="6">
        <v>49.435184445000452</v>
      </c>
      <c r="C5" s="6">
        <v>44.897682085646466</v>
      </c>
      <c r="D5" s="6">
        <v>43.391053092388496</v>
      </c>
      <c r="E5" s="6">
        <v>56.205996412398406</v>
      </c>
      <c r="F5" s="6">
        <v>48.298906429466193</v>
      </c>
      <c r="G5" s="6">
        <v>51.91200389129358</v>
      </c>
      <c r="H5" s="6">
        <v>63.801100219511639</v>
      </c>
      <c r="I5" s="6">
        <v>57.754041904193222</v>
      </c>
      <c r="J5" s="6">
        <v>48.584286370655519</v>
      </c>
      <c r="K5" s="6">
        <v>50.967621792168096</v>
      </c>
    </row>
    <row r="6" spans="1:11" x14ac:dyDescent="0.2">
      <c r="A6" t="s">
        <v>192</v>
      </c>
      <c r="B6" s="6">
        <v>14.789195579147647</v>
      </c>
      <c r="C6" s="6">
        <v>14.047714512692735</v>
      </c>
      <c r="D6" s="6">
        <v>13.404022137869347</v>
      </c>
      <c r="E6" s="6">
        <v>12.611057716712414</v>
      </c>
      <c r="F6" s="6">
        <v>13.484017444574178</v>
      </c>
      <c r="G6" s="6">
        <v>12.74202277877774</v>
      </c>
      <c r="H6" s="6">
        <v>14.07078179727197</v>
      </c>
      <c r="I6" s="6">
        <v>13.73653378228229</v>
      </c>
      <c r="J6" s="6">
        <v>13.064365577765741</v>
      </c>
      <c r="K6" s="6">
        <v>13.264524475026162</v>
      </c>
    </row>
    <row r="7" spans="1:11" x14ac:dyDescent="0.2">
      <c r="A7" t="s">
        <v>193</v>
      </c>
      <c r="B7" s="6">
        <v>32.074825603708028</v>
      </c>
      <c r="C7" s="6">
        <v>32.936113584103992</v>
      </c>
      <c r="D7" s="6">
        <v>34.522591848152359</v>
      </c>
      <c r="E7" s="6">
        <v>34.606896921095043</v>
      </c>
      <c r="F7" s="6">
        <v>35.256449063283682</v>
      </c>
      <c r="G7" s="6">
        <v>35.446992133391177</v>
      </c>
      <c r="H7" s="6">
        <v>35.274307140674196</v>
      </c>
      <c r="I7" s="6">
        <v>35.206016687351202</v>
      </c>
      <c r="J7" s="6">
        <v>35.706230736434321</v>
      </c>
      <c r="K7" s="6">
        <v>34.950876041067794</v>
      </c>
    </row>
    <row r="8" spans="1:11" x14ac:dyDescent="0.2">
      <c r="A8" t="s">
        <v>194</v>
      </c>
      <c r="B8" s="6">
        <v>0.92701620843079258</v>
      </c>
      <c r="C8" s="6">
        <v>0.98303036941957378</v>
      </c>
      <c r="D8" s="6">
        <v>0.93816940926199099</v>
      </c>
      <c r="E8" s="6">
        <v>0.64078363272639416</v>
      </c>
      <c r="F8" s="6">
        <v>7.3089823470618598E-2</v>
      </c>
      <c r="G8" s="6">
        <v>0.48907967576254235</v>
      </c>
      <c r="H8" s="6">
        <v>5.3716114942556681E-2</v>
      </c>
      <c r="I8" s="6">
        <v>4.3292718015420832E-2</v>
      </c>
      <c r="J8" s="6">
        <v>0.3608117108741371</v>
      </c>
      <c r="K8" s="6">
        <v>0.34913465964385498</v>
      </c>
    </row>
    <row r="9" spans="1:11" x14ac:dyDescent="0.2">
      <c r="A9" s="28" t="s">
        <v>185</v>
      </c>
      <c r="B9" s="30">
        <v>97.226221836286925</v>
      </c>
      <c r="C9" s="30">
        <v>92.864540551862774</v>
      </c>
      <c r="D9" s="30">
        <v>92.255836487672198</v>
      </c>
      <c r="E9" s="30">
        <v>104.06473468293225</v>
      </c>
      <c r="F9" s="30">
        <v>97.112462760794685</v>
      </c>
      <c r="G9" s="30">
        <v>100.59009847922503</v>
      </c>
      <c r="H9" s="30">
        <v>113.19990527240037</v>
      </c>
      <c r="I9" s="30">
        <v>106.73988509184214</v>
      </c>
      <c r="J9" s="30">
        <v>97.715694395729713</v>
      </c>
      <c r="K9" s="30">
        <v>99.532156967905905</v>
      </c>
    </row>
    <row r="10" spans="1:11" x14ac:dyDescent="0.2">
      <c r="A10" t="s">
        <v>195</v>
      </c>
      <c r="B10" s="6">
        <v>0.47950199999999998</v>
      </c>
      <c r="C10" s="6">
        <v>1.8900539999999999</v>
      </c>
      <c r="D10" s="6">
        <v>2.5965500000000001</v>
      </c>
      <c r="E10" s="6">
        <v>-1.0547550000000001</v>
      </c>
      <c r="F10" s="6">
        <v>0.90258799999999995</v>
      </c>
      <c r="G10" s="6">
        <v>-0.197162</v>
      </c>
      <c r="H10" s="6">
        <v>-4.0093709999999998</v>
      </c>
      <c r="I10" s="6">
        <v>-2.302689</v>
      </c>
      <c r="J10" s="6">
        <v>0.421624</v>
      </c>
      <c r="K10" s="6">
        <v>6.8862000000000007E-2</v>
      </c>
    </row>
    <row r="36" spans="12:17" customFormat="1" ht="11.25" customHeight="1" thickBot="1" x14ac:dyDescent="0.25">
      <c r="L36" s="21" t="s">
        <v>188</v>
      </c>
      <c r="M36" s="21"/>
      <c r="N36" s="21"/>
      <c r="P36" s="25" t="s">
        <v>186</v>
      </c>
      <c r="Q36" s="25" t="s">
        <v>187</v>
      </c>
    </row>
    <row r="37" spans="12:17" customFormat="1" ht="12" hidden="1" customHeight="1" x14ac:dyDescent="0.2">
      <c r="L37" t="str">
        <f>[1]!SNLTable(287,$M$42:$M$46,$N$39:$O$39)</f>
        <v>SNLTable</v>
      </c>
    </row>
    <row r="38" spans="12:17" customFormat="1" ht="12" hidden="1" customHeight="1" x14ac:dyDescent="0.2">
      <c r="L38" s="2" t="str">
        <f>[1]!SNLLabel(287,116383,"","")</f>
        <v xml:space="preserve">Entity Name </v>
      </c>
      <c r="M38" s="2" t="str">
        <f>[1]!SNLLabel(287,116149,"","")</f>
        <v xml:space="preserve">SNL Statutory Entity Key </v>
      </c>
      <c r="N38" s="2" t="str">
        <f>[1]!SNLLabel(287,115540,"2014Y",6)</f>
        <v>#PEND</v>
      </c>
      <c r="O38" s="2" t="str">
        <f>[1]!SNLLabel(287,115540,"2013Y",6)</f>
        <v>#PEND</v>
      </c>
    </row>
    <row r="39" spans="12:17" customFormat="1" ht="12" hidden="1" customHeight="1" x14ac:dyDescent="0.2">
      <c r="L39" s="3">
        <v>116383</v>
      </c>
      <c r="M39" s="3">
        <v>116149</v>
      </c>
      <c r="N39" s="3">
        <v>115540</v>
      </c>
      <c r="O39" s="3">
        <v>115540</v>
      </c>
    </row>
    <row r="40" spans="12:17" customFormat="1" ht="12" hidden="1" customHeight="1" x14ac:dyDescent="0.2">
      <c r="L40" s="3"/>
      <c r="M40" s="3"/>
      <c r="N40" s="3" t="s">
        <v>89</v>
      </c>
      <c r="O40" s="3" t="s">
        <v>88</v>
      </c>
    </row>
    <row r="41" spans="12:17" customFormat="1" ht="12" hidden="1" customHeight="1" x14ac:dyDescent="0.2">
      <c r="L41" s="3"/>
      <c r="M41" s="3"/>
      <c r="N41" s="3" t="str">
        <f>[1]!SNLLabel(287,115540,,"&lt;&gt;6")</f>
        <v>AR: Comm'l Multi Prl</v>
      </c>
      <c r="O41" s="3" t="str">
        <f>[1]!SNLLabel(287,115540,,"&lt;&gt;6")</f>
        <v>AR: Comm'l Multi Prl</v>
      </c>
    </row>
    <row r="42" spans="12:17" customFormat="1" ht="11.25" customHeight="1" x14ac:dyDescent="0.2">
      <c r="L42" s="2" t="s">
        <v>230</v>
      </c>
      <c r="M42" s="3" t="s">
        <v>24</v>
      </c>
      <c r="N42" s="4">
        <v>3202340</v>
      </c>
      <c r="O42" s="4">
        <v>3172134</v>
      </c>
      <c r="P42" s="27">
        <f>N42/1000</f>
        <v>3202.34</v>
      </c>
      <c r="Q42" s="6">
        <f>((N42-O42)/O42)*100</f>
        <v>0.95222963468756372</v>
      </c>
    </row>
    <row r="43" spans="12:17" customFormat="1" x14ac:dyDescent="0.2">
      <c r="L43" s="2" t="s">
        <v>48</v>
      </c>
      <c r="M43" s="3" t="s">
        <v>26</v>
      </c>
      <c r="N43" s="4">
        <v>2491295</v>
      </c>
      <c r="O43" s="4">
        <v>2287354</v>
      </c>
      <c r="P43" s="27">
        <f>N43/1000</f>
        <v>2491.2950000000001</v>
      </c>
      <c r="Q43" s="6">
        <f>((N43-O43)/O43)*100</f>
        <v>8.9160226182742157</v>
      </c>
    </row>
    <row r="44" spans="12:17" customFormat="1" x14ac:dyDescent="0.2">
      <c r="L44" s="2" t="s">
        <v>189</v>
      </c>
      <c r="M44" s="3" t="s">
        <v>25</v>
      </c>
      <c r="N44" s="4">
        <v>2251183</v>
      </c>
      <c r="O44" s="4">
        <v>2306767</v>
      </c>
      <c r="P44" s="27">
        <f>N44/1000</f>
        <v>2251.183</v>
      </c>
      <c r="Q44" s="6">
        <f>((N44-O44)/O44)*100</f>
        <v>-2.409606171754668</v>
      </c>
    </row>
    <row r="45" spans="12:17" customFormat="1" x14ac:dyDescent="0.2">
      <c r="L45" s="2" t="s">
        <v>51</v>
      </c>
      <c r="M45" s="3" t="s">
        <v>29</v>
      </c>
      <c r="N45" s="4">
        <v>1751471</v>
      </c>
      <c r="O45" s="4">
        <v>1720664</v>
      </c>
      <c r="P45" s="27">
        <f>N45/1000</f>
        <v>1751.471</v>
      </c>
      <c r="Q45" s="6">
        <f>((N45-O45)/O45)*100</f>
        <v>1.7904134682889861</v>
      </c>
    </row>
    <row r="46" spans="12:17" customFormat="1" x14ac:dyDescent="0.2">
      <c r="L46" s="2" t="s">
        <v>67</v>
      </c>
      <c r="M46" s="3" t="s">
        <v>30</v>
      </c>
      <c r="N46" s="4">
        <v>1706819</v>
      </c>
      <c r="O46" s="4">
        <v>1551356</v>
      </c>
      <c r="P46" s="27">
        <f>N46/1000</f>
        <v>1706.819</v>
      </c>
      <c r="Q46" s="6">
        <f>((N46-O46)/O46)*100</f>
        <v>10.02110411794585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A5" sqref="A5"/>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165</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1.3828837342322475</v>
      </c>
      <c r="C3" s="6">
        <v>-6.6806983975125567</v>
      </c>
      <c r="D3" s="6">
        <v>4.1386714001587634</v>
      </c>
      <c r="E3" s="6">
        <v>-7.6815132945157654</v>
      </c>
      <c r="F3" s="6">
        <v>-41.617773634171343</v>
      </c>
      <c r="G3" s="6">
        <v>-24.519452813144348</v>
      </c>
      <c r="H3" s="6">
        <v>-26.841952793186202</v>
      </c>
      <c r="I3" s="6">
        <v>-27.7290649146417</v>
      </c>
      <c r="J3" s="6">
        <v>-11.750198438903707</v>
      </c>
      <c r="K3" s="6">
        <v>-21.211564421223265</v>
      </c>
    </row>
    <row r="4" spans="1:11" x14ac:dyDescent="0.2">
      <c r="A4" s="28" t="s">
        <v>184</v>
      </c>
      <c r="B4" s="30">
        <v>-3.5829608865100102</v>
      </c>
      <c r="C4" s="30">
        <v>2.2863954019333925</v>
      </c>
      <c r="D4" s="30">
        <v>-1.1903457465054537</v>
      </c>
      <c r="E4" s="30">
        <v>4.363127338993813</v>
      </c>
      <c r="F4" s="30">
        <v>-43.452829694904182</v>
      </c>
      <c r="G4" s="30">
        <v>-23.503592003693491</v>
      </c>
      <c r="H4" s="30">
        <v>-29.375803625315982</v>
      </c>
      <c r="I4" s="30">
        <v>-28.522993624722488</v>
      </c>
      <c r="J4" s="30">
        <v>2.5903196927253194</v>
      </c>
      <c r="K4" s="30">
        <v>-31.246384481455465</v>
      </c>
    </row>
    <row r="5" spans="1:11" x14ac:dyDescent="0.2">
      <c r="A5" t="s">
        <v>191</v>
      </c>
      <c r="B5" s="6">
        <v>11.286884213178784</v>
      </c>
      <c r="C5" s="6">
        <v>7.713095417845774</v>
      </c>
      <c r="D5" s="6">
        <v>126.22286852861011</v>
      </c>
      <c r="E5" s="6">
        <v>386.19627786754967</v>
      </c>
      <c r="F5" s="6">
        <v>43.887853937708947</v>
      </c>
      <c r="G5" s="6">
        <v>148.45348556521591</v>
      </c>
      <c r="H5" s="6">
        <v>137.61876554101266</v>
      </c>
      <c r="I5" s="6">
        <v>84.391720245260458</v>
      </c>
      <c r="J5" s="6">
        <v>-105.87134276436254</v>
      </c>
      <c r="K5" s="6">
        <v>-20.157927835977741</v>
      </c>
    </row>
    <row r="6" spans="1:11" x14ac:dyDescent="0.2">
      <c r="A6" t="s">
        <v>192</v>
      </c>
      <c r="B6" s="6">
        <v>7.5469320902104078E-2</v>
      </c>
      <c r="C6" s="6">
        <v>1.4843741121193381</v>
      </c>
      <c r="D6" s="6">
        <v>0.42376931305207288</v>
      </c>
      <c r="E6" s="6">
        <v>2.9788321728007534</v>
      </c>
      <c r="F6" s="6">
        <v>15.982699905294934</v>
      </c>
      <c r="G6" s="6">
        <v>24.594991763046782</v>
      </c>
      <c r="H6" s="6">
        <v>16.172070482517949</v>
      </c>
      <c r="I6" s="6">
        <v>13.464364363961367</v>
      </c>
      <c r="J6" s="6">
        <v>14.778933039387116</v>
      </c>
      <c r="K6" s="6">
        <v>6.2831655083131928</v>
      </c>
    </row>
    <row r="7" spans="1:11" x14ac:dyDescent="0.2">
      <c r="A7" t="s">
        <v>193</v>
      </c>
      <c r="B7" s="6">
        <v>22.759558325398618</v>
      </c>
      <c r="C7" s="6">
        <v>29.635772409534862</v>
      </c>
      <c r="D7" s="6">
        <v>29.15905305980618</v>
      </c>
      <c r="E7" s="6">
        <v>33.366976072665793</v>
      </c>
      <c r="F7" s="6">
        <v>41.308153993357969</v>
      </c>
      <c r="G7" s="6">
        <v>54.208299681902872</v>
      </c>
      <c r="H7" s="6">
        <v>64.997486838153407</v>
      </c>
      <c r="I7" s="6">
        <v>83.393305801830934</v>
      </c>
      <c r="J7" s="6">
        <v>87.734190595358911</v>
      </c>
      <c r="K7" s="6">
        <v>105.17585162135603</v>
      </c>
    </row>
    <row r="8" spans="1:11" x14ac:dyDescent="0.2">
      <c r="A8" t="s">
        <v>194</v>
      </c>
      <c r="B8" s="6">
        <v>0</v>
      </c>
      <c r="C8" s="6">
        <v>0</v>
      </c>
      <c r="D8" s="6">
        <v>0</v>
      </c>
      <c r="E8" s="6">
        <v>0</v>
      </c>
      <c r="F8" s="6">
        <v>0</v>
      </c>
      <c r="G8" s="6">
        <v>0</v>
      </c>
      <c r="H8" s="6">
        <v>0</v>
      </c>
      <c r="I8" s="6">
        <v>0</v>
      </c>
      <c r="J8" s="6">
        <v>0</v>
      </c>
      <c r="K8" s="6">
        <v>7.3639763115610014E-5</v>
      </c>
    </row>
    <row r="9" spans="1:11" x14ac:dyDescent="0.2">
      <c r="A9" s="28" t="s">
        <v>185</v>
      </c>
      <c r="B9" s="30">
        <v>34.121911859479511</v>
      </c>
      <c r="C9" s="30">
        <v>38.83324193949997</v>
      </c>
      <c r="D9" s="30">
        <v>155.80569090146835</v>
      </c>
      <c r="E9" s="30">
        <v>422.54208611301624</v>
      </c>
      <c r="F9" s="30">
        <v>101.17870783636185</v>
      </c>
      <c r="G9" s="30">
        <v>227.25677701016556</v>
      </c>
      <c r="H9" s="30">
        <v>218.78832286168401</v>
      </c>
      <c r="I9" s="30">
        <v>181.24939041105276</v>
      </c>
      <c r="J9" s="30">
        <v>-3.3582191296165149</v>
      </c>
      <c r="K9" s="30">
        <v>91.301162933454606</v>
      </c>
    </row>
    <row r="10" spans="1:11" x14ac:dyDescent="0.2">
      <c r="A10" t="s">
        <v>195</v>
      </c>
      <c r="B10" s="6">
        <v>1.4483509999999999</v>
      </c>
      <c r="C10" s="6">
        <v>1.3439000000000001</v>
      </c>
      <c r="D10" s="6">
        <v>-1.725743</v>
      </c>
      <c r="E10" s="6">
        <v>-11.664363</v>
      </c>
      <c r="F10" s="6">
        <v>0.88295699999999999</v>
      </c>
      <c r="G10" s="6">
        <v>-2.0127809999999999</v>
      </c>
      <c r="H10" s="6">
        <v>-2.1721409999999999</v>
      </c>
      <c r="I10" s="6">
        <v>8.5568000000000005E-2</v>
      </c>
      <c r="J10" s="6">
        <v>2.3436400000000002</v>
      </c>
      <c r="K10" s="6">
        <v>0.99387800000000004</v>
      </c>
    </row>
    <row r="36" spans="12:17" customFormat="1" ht="11.25" customHeight="1" thickBot="1" x14ac:dyDescent="0.25">
      <c r="L36" s="21" t="s">
        <v>188</v>
      </c>
      <c r="M36" s="21"/>
      <c r="N36" s="21"/>
      <c r="P36" s="25" t="s">
        <v>186</v>
      </c>
      <c r="Q36" s="25" t="s">
        <v>187</v>
      </c>
    </row>
    <row r="37" spans="12:17" customFormat="1" ht="11.25" hidden="1" customHeight="1" x14ac:dyDescent="0.2">
      <c r="L37" t="str">
        <f>[1]!SNLTable(287,$M$42:$M$46,$N$39:$O$39)</f>
        <v>SNLTable</v>
      </c>
    </row>
    <row r="38" spans="12:17" customFormat="1" ht="11.25" hidden="1" customHeight="1" x14ac:dyDescent="0.2">
      <c r="L38" s="2" t="str">
        <f>[1]!SNLLabel(287,116383,"","")</f>
        <v xml:space="preserve">Entity Name </v>
      </c>
      <c r="M38" s="2" t="str">
        <f>[1]!SNLLabel(287,116149,"","")</f>
        <v xml:space="preserve">SNL Statutory Entity Key </v>
      </c>
      <c r="N38" s="2" t="str">
        <f>[1]!SNLLabel(287,115540,"2014Y",10)</f>
        <v>#PEND</v>
      </c>
      <c r="O38" s="2" t="str">
        <f>[1]!SNLLabel(287,115540,"2013Y",10)</f>
        <v>#PEND</v>
      </c>
    </row>
    <row r="39" spans="12:17" customFormat="1" ht="11.25" hidden="1" customHeight="1" x14ac:dyDescent="0.2">
      <c r="L39" s="3">
        <v>116383</v>
      </c>
      <c r="M39" s="3">
        <v>116149</v>
      </c>
      <c r="N39" s="3">
        <v>115540</v>
      </c>
      <c r="O39" s="3">
        <v>115540</v>
      </c>
    </row>
    <row r="40" spans="12:17" customFormat="1" ht="11.25" hidden="1" customHeight="1" x14ac:dyDescent="0.2">
      <c r="L40" s="3"/>
      <c r="M40" s="3"/>
      <c r="N40" s="3" t="s">
        <v>89</v>
      </c>
      <c r="O40" s="3" t="s">
        <v>88</v>
      </c>
    </row>
    <row r="41" spans="12:17" customFormat="1" ht="11.25" hidden="1" customHeight="1" x14ac:dyDescent="0.2">
      <c r="L41" s="3"/>
      <c r="M41" s="3"/>
      <c r="N41" s="3" t="str">
        <f>[1]!SNLLabel(287,115540,,"&lt;&gt;10")</f>
        <v>AR: Financial Guaranty</v>
      </c>
      <c r="O41" s="3" t="str">
        <f>[1]!SNLLabel(287,115540,,"&lt;&gt;10")</f>
        <v>AR: Financial Guaranty</v>
      </c>
    </row>
    <row r="42" spans="12:17" customFormat="1" ht="11.25" customHeight="1" x14ac:dyDescent="0.2">
      <c r="L42" s="2" t="s">
        <v>231</v>
      </c>
      <c r="M42" s="3" t="s">
        <v>203</v>
      </c>
      <c r="N42" s="4">
        <v>269619</v>
      </c>
      <c r="O42" s="4">
        <v>323004</v>
      </c>
      <c r="P42" s="27">
        <f>N42/1000</f>
        <v>269.61900000000003</v>
      </c>
      <c r="Q42" s="6">
        <f>((N42-O42)/O42)*100</f>
        <v>-16.5276591001969</v>
      </c>
    </row>
    <row r="43" spans="12:17" customFormat="1" x14ac:dyDescent="0.2">
      <c r="L43" s="2" t="s">
        <v>232</v>
      </c>
      <c r="M43" s="3" t="s">
        <v>210</v>
      </c>
      <c r="N43" s="4">
        <v>116031</v>
      </c>
      <c r="O43" s="4">
        <v>143989</v>
      </c>
      <c r="P43" s="27">
        <f>N43/1000</f>
        <v>116.03100000000001</v>
      </c>
      <c r="Q43" s="6">
        <f>((N43-O43)/O43)*100</f>
        <v>-19.416761002576585</v>
      </c>
    </row>
    <row r="44" spans="12:17" customFormat="1" x14ac:dyDescent="0.2">
      <c r="L44" s="2" t="s">
        <v>233</v>
      </c>
      <c r="M44" s="3" t="s">
        <v>200</v>
      </c>
      <c r="N44" s="4">
        <v>69613</v>
      </c>
      <c r="O44" s="4">
        <v>95536</v>
      </c>
      <c r="P44" s="27">
        <f>N44/1000</f>
        <v>69.613</v>
      </c>
      <c r="Q44" s="6">
        <f>((N44-O44)/O44)*100</f>
        <v>-27.134273990956288</v>
      </c>
    </row>
    <row r="45" spans="12:17" customFormat="1" x14ac:dyDescent="0.2">
      <c r="L45" s="2" t="s">
        <v>234</v>
      </c>
      <c r="M45" s="3" t="s">
        <v>215</v>
      </c>
      <c r="N45" s="4">
        <v>27579</v>
      </c>
      <c r="O45" s="4">
        <v>33872</v>
      </c>
      <c r="P45" s="27">
        <f>N45/1000</f>
        <v>27.579000000000001</v>
      </c>
      <c r="Q45" s="6">
        <f>((N45-O45)/O45)*100</f>
        <v>-18.578767123287669</v>
      </c>
    </row>
    <row r="46" spans="12:17" customFormat="1" x14ac:dyDescent="0.2">
      <c r="L46" s="2" t="s">
        <v>235</v>
      </c>
      <c r="M46" s="3" t="s">
        <v>207</v>
      </c>
      <c r="N46" s="4">
        <v>17330</v>
      </c>
      <c r="O46" s="4">
        <v>37969</v>
      </c>
      <c r="P46" s="27">
        <f>N46/1000</f>
        <v>17.329999999999998</v>
      </c>
      <c r="Q46" s="6">
        <f>((N46-O46)/O46)*100</f>
        <v>-54.3575021728252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A7" sqref="A7"/>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167</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3.1737500332942798</v>
      </c>
      <c r="C3" s="6">
        <v>4.3017114524400313</v>
      </c>
      <c r="D3" s="6">
        <v>13.636001769537176</v>
      </c>
      <c r="E3" s="6">
        <v>4.4894594134631198</v>
      </c>
      <c r="F3" s="6">
        <v>-15.445161623528064</v>
      </c>
      <c r="G3" s="6">
        <v>-10.259124648255929</v>
      </c>
      <c r="H3" s="6">
        <v>-6.2073000697652185</v>
      </c>
      <c r="I3" s="6">
        <v>-5.8729051958356324</v>
      </c>
      <c r="J3" s="6">
        <v>5.6522918387004841</v>
      </c>
      <c r="K3" s="6">
        <v>-0.26265294863652505</v>
      </c>
    </row>
    <row r="4" spans="1:11" x14ac:dyDescent="0.2">
      <c r="A4" s="28" t="s">
        <v>184</v>
      </c>
      <c r="B4" s="30">
        <v>2.5948644360213486</v>
      </c>
      <c r="C4" s="30">
        <v>3.0338120179611301</v>
      </c>
      <c r="D4" s="30">
        <v>13.713206303314237</v>
      </c>
      <c r="E4" s="30">
        <v>3.45399539328512</v>
      </c>
      <c r="F4" s="30">
        <v>-14.859780420900929</v>
      </c>
      <c r="G4" s="30">
        <v>-7.0937959235831611</v>
      </c>
      <c r="H4" s="30">
        <v>-0.13076147124554258</v>
      </c>
      <c r="I4" s="30">
        <v>-6.516589326298063</v>
      </c>
      <c r="J4" s="30">
        <v>9.1946536105636198</v>
      </c>
      <c r="K4" s="30">
        <v>-3.4554934632074512</v>
      </c>
    </row>
    <row r="5" spans="1:11" x14ac:dyDescent="0.2">
      <c r="A5" t="s">
        <v>191</v>
      </c>
      <c r="B5" s="6">
        <v>46.2391713044005</v>
      </c>
      <c r="C5" s="6">
        <v>45.798011664641983</v>
      </c>
      <c r="D5" s="6">
        <v>104.73763604564768</v>
      </c>
      <c r="E5" s="6">
        <v>193.77842095167168</v>
      </c>
      <c r="F5" s="6">
        <v>173.40376664182031</v>
      </c>
      <c r="G5" s="6">
        <v>170.94243384846189</v>
      </c>
      <c r="H5" s="6">
        <v>192.36603331929902</v>
      </c>
      <c r="I5" s="6">
        <v>162.18206541109279</v>
      </c>
      <c r="J5" s="6">
        <v>70.89724600334884</v>
      </c>
      <c r="K5" s="6">
        <v>45.692089327944984</v>
      </c>
    </row>
    <row r="6" spans="1:11" x14ac:dyDescent="0.2">
      <c r="A6" t="s">
        <v>192</v>
      </c>
      <c r="B6" s="6">
        <v>1.8063200664092696</v>
      </c>
      <c r="C6" s="6">
        <v>2.1958984076907946</v>
      </c>
      <c r="D6" s="6">
        <v>5.1296037636673084</v>
      </c>
      <c r="E6" s="6">
        <v>6.7494329914356319</v>
      </c>
      <c r="F6" s="6">
        <v>8.4958777251859701</v>
      </c>
      <c r="G6" s="6">
        <v>7.695782858854253</v>
      </c>
      <c r="H6" s="6">
        <v>4.4819642781269193</v>
      </c>
      <c r="I6" s="6">
        <v>5.4477653046015861</v>
      </c>
      <c r="J6" s="6">
        <v>3.5677685873959404</v>
      </c>
      <c r="K6" s="6">
        <v>2.2829781611178555</v>
      </c>
    </row>
    <row r="7" spans="1:11" x14ac:dyDescent="0.2">
      <c r="A7" t="s">
        <v>193</v>
      </c>
      <c r="B7" s="6">
        <v>23.789877056445192</v>
      </c>
      <c r="C7" s="6">
        <v>23.767589505229893</v>
      </c>
      <c r="D7" s="6">
        <v>19.648770273872302</v>
      </c>
      <c r="E7" s="6">
        <v>19.413032413738112</v>
      </c>
      <c r="F7" s="6">
        <v>20.493066660364821</v>
      </c>
      <c r="G7" s="6">
        <v>20.262563946999212</v>
      </c>
      <c r="H7" s="6">
        <v>22.207475001456249</v>
      </c>
      <c r="I7" s="6">
        <v>22.060932573263361</v>
      </c>
      <c r="J7" s="6">
        <v>23.507109508400024</v>
      </c>
      <c r="K7" s="6">
        <v>22.246399076509576</v>
      </c>
    </row>
    <row r="8" spans="1:11" x14ac:dyDescent="0.2">
      <c r="A8" t="s">
        <v>194</v>
      </c>
      <c r="B8" s="6">
        <v>0</v>
      </c>
      <c r="C8" s="6">
        <v>0</v>
      </c>
      <c r="D8" s="6">
        <v>0</v>
      </c>
      <c r="E8" s="6">
        <v>0</v>
      </c>
      <c r="F8" s="6">
        <v>0</v>
      </c>
      <c r="G8" s="6">
        <v>0</v>
      </c>
      <c r="H8" s="6">
        <v>0</v>
      </c>
      <c r="I8" s="6">
        <v>0</v>
      </c>
      <c r="J8" s="6">
        <v>0</v>
      </c>
      <c r="K8" s="6">
        <v>1.303129230283264E-4</v>
      </c>
    </row>
    <row r="9" spans="1:11" x14ac:dyDescent="0.2">
      <c r="A9" s="28" t="s">
        <v>185</v>
      </c>
      <c r="B9" s="30">
        <v>71.835368427254963</v>
      </c>
      <c r="C9" s="30">
        <v>71.761499577562674</v>
      </c>
      <c r="D9" s="30">
        <v>129.51601008318727</v>
      </c>
      <c r="E9" s="30">
        <v>219.94088635684543</v>
      </c>
      <c r="F9" s="30">
        <v>202.39271102737112</v>
      </c>
      <c r="G9" s="30">
        <v>198.90078065431535</v>
      </c>
      <c r="H9" s="30">
        <v>219.0554725988822</v>
      </c>
      <c r="I9" s="30">
        <v>189.69076328895773</v>
      </c>
      <c r="J9" s="30">
        <v>97.972124099144807</v>
      </c>
      <c r="K9" s="30">
        <v>70.221596878495447</v>
      </c>
    </row>
    <row r="10" spans="1:11" x14ac:dyDescent="0.2">
      <c r="A10" t="s">
        <v>195</v>
      </c>
      <c r="B10" s="6">
        <v>1.158426</v>
      </c>
      <c r="C10" s="6">
        <v>1.254434</v>
      </c>
      <c r="D10" s="6">
        <v>-1.7240839999999999</v>
      </c>
      <c r="E10" s="6">
        <v>-6.2721090000000004</v>
      </c>
      <c r="F10" s="6">
        <v>-4.7549440000000001</v>
      </c>
      <c r="G10" s="6">
        <v>-3.7908559999999998</v>
      </c>
      <c r="H10" s="6">
        <v>-6.108562</v>
      </c>
      <c r="I10" s="6">
        <v>-2.862495</v>
      </c>
      <c r="J10" s="6">
        <v>0.55742999999999998</v>
      </c>
      <c r="K10" s="6">
        <v>0.89171100000000003</v>
      </c>
    </row>
    <row r="36" spans="12:17" customFormat="1" ht="11.25" customHeight="1" thickBot="1" x14ac:dyDescent="0.25">
      <c r="L36" s="21" t="s">
        <v>188</v>
      </c>
      <c r="M36" s="21"/>
      <c r="N36" s="21"/>
      <c r="P36" s="25" t="s">
        <v>186</v>
      </c>
      <c r="Q36" s="25" t="s">
        <v>187</v>
      </c>
    </row>
    <row r="37" spans="12:17" customFormat="1" ht="11.25" hidden="1" customHeight="1" x14ac:dyDescent="0.2">
      <c r="L37" t="str">
        <f>[1]!SNLTable(287,$M$42:$M$46,$N$39:$O$39)</f>
        <v>SNLTable</v>
      </c>
    </row>
    <row r="38" spans="12:17" customFormat="1" ht="11.25" hidden="1" customHeight="1" x14ac:dyDescent="0.2">
      <c r="L38" s="2" t="str">
        <f>[1]!SNLLabel(287,116383,"","")</f>
        <v xml:space="preserve">Entity Name </v>
      </c>
      <c r="M38" s="2" t="str">
        <f>[1]!SNLLabel(287,116149,"","")</f>
        <v xml:space="preserve">SNL Statutory Entity Key </v>
      </c>
      <c r="N38" s="2" t="str">
        <f>[1]!SNLLabel(287,115540,"2014Y",7)</f>
        <v>#PEND</v>
      </c>
      <c r="O38" s="2" t="str">
        <f>[1]!SNLLabel(287,115540,"2013Y",7)</f>
        <v>#PEND</v>
      </c>
    </row>
    <row r="39" spans="12:17" customFormat="1" ht="11.25" hidden="1" customHeight="1" x14ac:dyDescent="0.2">
      <c r="L39" s="3">
        <v>116383</v>
      </c>
      <c r="M39" s="3">
        <v>116149</v>
      </c>
      <c r="N39" s="3">
        <v>115540</v>
      </c>
      <c r="O39" s="3">
        <v>115540</v>
      </c>
    </row>
    <row r="40" spans="12:17" customFormat="1" ht="11.25" hidden="1" customHeight="1" x14ac:dyDescent="0.2">
      <c r="L40" s="3"/>
      <c r="M40" s="3"/>
      <c r="N40" s="3" t="s">
        <v>89</v>
      </c>
      <c r="O40" s="3" t="s">
        <v>88</v>
      </c>
    </row>
    <row r="41" spans="12:17" customFormat="1" ht="11.25" hidden="1" customHeight="1" x14ac:dyDescent="0.2">
      <c r="L41" s="3"/>
      <c r="M41" s="3"/>
      <c r="N41" s="3" t="str">
        <f>[1]!SNLLabel(287,115540,,"&lt;&gt;7")</f>
        <v>AR: Mrtg Guaranty</v>
      </c>
      <c r="O41" s="3" t="str">
        <f>[1]!SNLLabel(287,115540,,"&lt;&gt;7")</f>
        <v>AR: Mrtg Guaranty</v>
      </c>
    </row>
    <row r="42" spans="12:17" customFormat="1" ht="11.25" customHeight="1" x14ac:dyDescent="0.2">
      <c r="L42" s="2" t="s">
        <v>237</v>
      </c>
      <c r="M42" s="3" t="s">
        <v>208</v>
      </c>
      <c r="N42" s="4">
        <v>1024333</v>
      </c>
      <c r="O42" s="4">
        <v>989914</v>
      </c>
      <c r="P42" s="27">
        <f>N42/1000</f>
        <v>1024.3330000000001</v>
      </c>
      <c r="Q42" s="6">
        <f>((N42-O42)/O42)*100</f>
        <v>3.4769687063724728</v>
      </c>
    </row>
    <row r="43" spans="12:17" customFormat="1" x14ac:dyDescent="0.2">
      <c r="L43" s="2" t="s">
        <v>238</v>
      </c>
      <c r="M43" s="3" t="s">
        <v>216</v>
      </c>
      <c r="N43" s="4">
        <v>982062</v>
      </c>
      <c r="O43" s="4">
        <v>1032325</v>
      </c>
      <c r="P43" s="27">
        <f>N43/1000</f>
        <v>982.06200000000001</v>
      </c>
      <c r="Q43" s="6">
        <f>((N43-O43)/O43)*100</f>
        <v>-4.8689124064611438</v>
      </c>
    </row>
    <row r="44" spans="12:17" customFormat="1" x14ac:dyDescent="0.2">
      <c r="L44" s="2" t="s">
        <v>46</v>
      </c>
      <c r="M44" s="3" t="s">
        <v>23</v>
      </c>
      <c r="N44" s="4">
        <v>956821</v>
      </c>
      <c r="O44" s="4">
        <v>994646</v>
      </c>
      <c r="P44" s="27">
        <f>N44/1000</f>
        <v>956.82100000000003</v>
      </c>
      <c r="Q44" s="6">
        <f>((N44-O44)/O44)*100</f>
        <v>-3.8028605151983723</v>
      </c>
    </row>
    <row r="45" spans="12:17" customFormat="1" x14ac:dyDescent="0.2">
      <c r="L45" s="2" t="s">
        <v>239</v>
      </c>
      <c r="M45" s="3" t="s">
        <v>205</v>
      </c>
      <c r="N45" s="4">
        <v>638633</v>
      </c>
      <c r="O45" s="4">
        <v>583010</v>
      </c>
      <c r="P45" s="27">
        <f>N45/1000</f>
        <v>638.63300000000004</v>
      </c>
      <c r="Q45" s="6">
        <f>((N45-O45)/O45)*100</f>
        <v>9.5406596799368781</v>
      </c>
    </row>
    <row r="46" spans="12:17" customFormat="1" x14ac:dyDescent="0.2">
      <c r="L46" s="2" t="s">
        <v>236</v>
      </c>
      <c r="M46" s="3" t="s">
        <v>212</v>
      </c>
      <c r="N46" s="4">
        <v>286341</v>
      </c>
      <c r="O46" s="4">
        <v>375544</v>
      </c>
      <c r="P46" s="27">
        <f>N46/1000</f>
        <v>286.34100000000001</v>
      </c>
      <c r="Q46" s="6">
        <f>((N46-O46)/O46)*100</f>
        <v>-23.753008968323286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1"/>
  <sheetViews>
    <sheetView tabSelected="1" zoomScaleNormal="100" workbookViewId="0">
      <selection activeCell="I11" sqref="I11"/>
    </sheetView>
  </sheetViews>
  <sheetFormatPr defaultRowHeight="11.25" x14ac:dyDescent="0.2"/>
  <cols>
    <col min="1" max="1" width="54.5" customWidth="1"/>
    <col min="2" max="2" width="21.83203125" bestFit="1" customWidth="1"/>
    <col min="3" max="3" width="20.6640625" hidden="1" customWidth="1"/>
    <col min="4" max="4" width="21" style="3" customWidth="1"/>
  </cols>
  <sheetData>
    <row r="1" spans="1:42" x14ac:dyDescent="0.2">
      <c r="A1" s="1" t="s">
        <v>0</v>
      </c>
    </row>
    <row r="2" spans="1:42" x14ac:dyDescent="0.2">
      <c r="A2" t="str">
        <f>[1]!SNLTable(287,$B$7:$B$26,$C$4:$C$4)</f>
        <v>SNLTable</v>
      </c>
    </row>
    <row r="3" spans="1:42" x14ac:dyDescent="0.2">
      <c r="A3" s="2" t="str">
        <f>[1]!SNLLabel(287,116383,"","")</f>
        <v xml:space="preserve">Entity Name </v>
      </c>
      <c r="B3" s="2" t="str">
        <f>[1]!SNLLabel(287,116149,"","")</f>
        <v xml:space="preserve">SNL Statutory Entity Key </v>
      </c>
      <c r="C3" s="2" t="str">
        <f>[1]!SNLLabel(287,113963,"MRY","")</f>
        <v>Net Total Assets ($000)</v>
      </c>
      <c r="D3" s="3" t="s">
        <v>42</v>
      </c>
    </row>
    <row r="4" spans="1:42" x14ac:dyDescent="0.2">
      <c r="A4" s="3">
        <v>116383</v>
      </c>
      <c r="B4" s="3">
        <v>116149</v>
      </c>
      <c r="C4" s="3">
        <v>113963</v>
      </c>
      <c r="D4" s="3">
        <v>113963</v>
      </c>
    </row>
    <row r="5" spans="1:42" x14ac:dyDescent="0.2">
      <c r="A5" s="3"/>
      <c r="B5" s="3"/>
      <c r="C5" s="3" t="s">
        <v>41</v>
      </c>
      <c r="D5" s="3" t="s">
        <v>41</v>
      </c>
    </row>
    <row r="6" spans="1:42" x14ac:dyDescent="0.2">
      <c r="A6" s="3"/>
      <c r="B6" s="3"/>
      <c r="C6" s="3"/>
      <c r="AP6" s="1"/>
    </row>
    <row r="7" spans="1:42" x14ac:dyDescent="0.2">
      <c r="A7" s="2" t="s">
        <v>1</v>
      </c>
      <c r="B7" s="3" t="s">
        <v>21</v>
      </c>
      <c r="C7" s="4">
        <v>241806258.46998498</v>
      </c>
      <c r="D7" s="5">
        <f>C7/1000000</f>
        <v>241.80625846998498</v>
      </c>
      <c r="AO7" s="7" t="s">
        <v>44</v>
      </c>
      <c r="AP7" s="8">
        <f>D7</f>
        <v>241.80625846998498</v>
      </c>
    </row>
    <row r="8" spans="1:42" x14ac:dyDescent="0.2">
      <c r="A8" s="2" t="s">
        <v>2</v>
      </c>
      <c r="B8" s="3" t="s">
        <v>22</v>
      </c>
      <c r="C8" s="4">
        <v>167840357.271</v>
      </c>
      <c r="D8" s="5">
        <f t="shared" ref="D8:D26" si="0">C8/1000000</f>
        <v>167.84035727099999</v>
      </c>
      <c r="AO8" s="7" t="s">
        <v>45</v>
      </c>
      <c r="AP8" s="8">
        <f t="shared" ref="AP8:AP26" si="1">D8</f>
        <v>167.84035727099999</v>
      </c>
    </row>
    <row r="9" spans="1:42" x14ac:dyDescent="0.2">
      <c r="A9" s="2" t="s">
        <v>3</v>
      </c>
      <c r="B9" s="3" t="s">
        <v>23</v>
      </c>
      <c r="C9" s="4">
        <v>98460881.674999997</v>
      </c>
      <c r="D9" s="5">
        <f t="shared" si="0"/>
        <v>98.460881674999996</v>
      </c>
      <c r="AO9" s="7" t="s">
        <v>46</v>
      </c>
      <c r="AP9" s="8">
        <f t="shared" si="1"/>
        <v>98.460881674999996</v>
      </c>
    </row>
    <row r="10" spans="1:42" x14ac:dyDescent="0.2">
      <c r="A10" s="2" t="s">
        <v>4</v>
      </c>
      <c r="B10" s="3" t="s">
        <v>24</v>
      </c>
      <c r="C10" s="4">
        <v>75964282.954999998</v>
      </c>
      <c r="D10" s="5">
        <f t="shared" si="0"/>
        <v>75.964282955000002</v>
      </c>
      <c r="AO10" s="7" t="s">
        <v>47</v>
      </c>
      <c r="AP10" s="8">
        <f t="shared" si="1"/>
        <v>75.964282955000002</v>
      </c>
    </row>
    <row r="11" spans="1:42" x14ac:dyDescent="0.2">
      <c r="A11" s="2" t="s">
        <v>5</v>
      </c>
      <c r="B11" s="3" t="s">
        <v>25</v>
      </c>
      <c r="C11" s="4">
        <v>70175944.272657812</v>
      </c>
      <c r="D11" s="5">
        <f t="shared" si="0"/>
        <v>70.175944272657816</v>
      </c>
      <c r="AO11" s="7" t="s">
        <v>43</v>
      </c>
      <c r="AP11" s="8">
        <f t="shared" si="1"/>
        <v>70.175944272657816</v>
      </c>
    </row>
    <row r="12" spans="1:42" x14ac:dyDescent="0.2">
      <c r="A12" s="2" t="s">
        <v>6</v>
      </c>
      <c r="B12" s="3" t="s">
        <v>26</v>
      </c>
      <c r="C12" s="4">
        <v>49276110.9222847</v>
      </c>
      <c r="D12" s="5">
        <f t="shared" si="0"/>
        <v>49.276110922284701</v>
      </c>
      <c r="AO12" s="7" t="s">
        <v>48</v>
      </c>
      <c r="AP12" s="8">
        <f t="shared" si="1"/>
        <v>49.276110922284701</v>
      </c>
    </row>
    <row r="13" spans="1:42" x14ac:dyDescent="0.2">
      <c r="A13" s="2" t="s">
        <v>7</v>
      </c>
      <c r="B13" s="3" t="s">
        <v>27</v>
      </c>
      <c r="C13" s="4">
        <v>46301747.421000004</v>
      </c>
      <c r="D13" s="5">
        <f t="shared" si="0"/>
        <v>46.301747421000002</v>
      </c>
      <c r="AO13" s="7" t="s">
        <v>49</v>
      </c>
      <c r="AP13" s="8">
        <f t="shared" si="1"/>
        <v>46.301747421000002</v>
      </c>
    </row>
    <row r="14" spans="1:42" x14ac:dyDescent="0.2">
      <c r="A14" s="2" t="s">
        <v>8</v>
      </c>
      <c r="B14" s="3" t="s">
        <v>28</v>
      </c>
      <c r="C14" s="4">
        <v>44498849.945</v>
      </c>
      <c r="D14" s="5">
        <f t="shared" si="0"/>
        <v>44.498849945000003</v>
      </c>
      <c r="AO14" s="7" t="s">
        <v>50</v>
      </c>
      <c r="AP14" s="8">
        <f t="shared" si="1"/>
        <v>44.498849945000003</v>
      </c>
    </row>
    <row r="15" spans="1:42" x14ac:dyDescent="0.2">
      <c r="A15" s="2" t="s">
        <v>9</v>
      </c>
      <c r="B15" s="3" t="s">
        <v>29</v>
      </c>
      <c r="C15" s="4">
        <v>41525005.144000001</v>
      </c>
      <c r="D15" s="5">
        <f t="shared" si="0"/>
        <v>41.525005143999998</v>
      </c>
      <c r="AO15" s="7" t="s">
        <v>51</v>
      </c>
      <c r="AP15" s="8">
        <f t="shared" si="1"/>
        <v>41.525005143999998</v>
      </c>
    </row>
    <row r="16" spans="1:42" x14ac:dyDescent="0.2">
      <c r="A16" s="2" t="s">
        <v>10</v>
      </c>
      <c r="B16" s="3" t="s">
        <v>30</v>
      </c>
      <c r="C16" s="4">
        <v>40306014.589000002</v>
      </c>
      <c r="D16" s="5">
        <f t="shared" si="0"/>
        <v>40.306014589</v>
      </c>
      <c r="AO16" s="7" t="s">
        <v>52</v>
      </c>
      <c r="AP16" s="8">
        <f t="shared" si="1"/>
        <v>40.306014589</v>
      </c>
    </row>
    <row r="17" spans="1:42" x14ac:dyDescent="0.2">
      <c r="A17" s="2" t="s">
        <v>11</v>
      </c>
      <c r="B17" s="3" t="s">
        <v>31</v>
      </c>
      <c r="C17" s="4">
        <v>38467229.873999998</v>
      </c>
      <c r="D17" s="5">
        <f t="shared" si="0"/>
        <v>38.467229873999997</v>
      </c>
      <c r="AO17" s="7" t="s">
        <v>53</v>
      </c>
      <c r="AP17" s="8">
        <f t="shared" si="1"/>
        <v>38.467229873999997</v>
      </c>
    </row>
    <row r="18" spans="1:42" x14ac:dyDescent="0.2">
      <c r="A18" s="2" t="s">
        <v>12</v>
      </c>
      <c r="B18" s="3" t="s">
        <v>32</v>
      </c>
      <c r="C18" s="4">
        <v>32195075.038000003</v>
      </c>
      <c r="D18" s="5">
        <f t="shared" si="0"/>
        <v>32.195075038000006</v>
      </c>
      <c r="AO18" s="7" t="s">
        <v>54</v>
      </c>
      <c r="AP18" s="8">
        <f t="shared" si="1"/>
        <v>32.195075038000006</v>
      </c>
    </row>
    <row r="19" spans="1:42" x14ac:dyDescent="0.2">
      <c r="A19" s="2" t="s">
        <v>13</v>
      </c>
      <c r="B19" s="3" t="s">
        <v>33</v>
      </c>
      <c r="C19" s="4">
        <v>27498493.698980998</v>
      </c>
      <c r="D19" s="5">
        <f t="shared" si="0"/>
        <v>27.498493698980997</v>
      </c>
      <c r="AO19" s="7" t="s">
        <v>55</v>
      </c>
      <c r="AP19" s="8">
        <f t="shared" si="1"/>
        <v>27.498493698980997</v>
      </c>
    </row>
    <row r="20" spans="1:42" x14ac:dyDescent="0.2">
      <c r="A20" s="2" t="s">
        <v>14</v>
      </c>
      <c r="B20" s="3" t="s">
        <v>34</v>
      </c>
      <c r="C20" s="4">
        <v>27039648.593000002</v>
      </c>
      <c r="D20" s="5">
        <f t="shared" si="0"/>
        <v>27.039648593000003</v>
      </c>
      <c r="AO20" s="7" t="s">
        <v>56</v>
      </c>
      <c r="AP20" s="8">
        <f t="shared" si="1"/>
        <v>27.039648593000003</v>
      </c>
    </row>
    <row r="21" spans="1:42" x14ac:dyDescent="0.2">
      <c r="A21" s="2" t="s">
        <v>15</v>
      </c>
      <c r="B21" s="3" t="s">
        <v>35</v>
      </c>
      <c r="C21" s="4">
        <v>25227526.57</v>
      </c>
      <c r="D21" s="5">
        <f t="shared" si="0"/>
        <v>25.227526570000002</v>
      </c>
      <c r="AO21" s="7" t="s">
        <v>57</v>
      </c>
      <c r="AP21" s="8">
        <f t="shared" si="1"/>
        <v>25.227526570000002</v>
      </c>
    </row>
    <row r="22" spans="1:42" x14ac:dyDescent="0.2">
      <c r="A22" s="2" t="s">
        <v>16</v>
      </c>
      <c r="B22" s="3" t="s">
        <v>36</v>
      </c>
      <c r="C22" s="4">
        <v>20916036.423</v>
      </c>
      <c r="D22" s="5">
        <f t="shared" si="0"/>
        <v>20.916036423000001</v>
      </c>
      <c r="AO22" s="7" t="s">
        <v>58</v>
      </c>
      <c r="AP22" s="8">
        <f t="shared" si="1"/>
        <v>20.916036423000001</v>
      </c>
    </row>
    <row r="23" spans="1:42" x14ac:dyDescent="0.2">
      <c r="A23" s="2" t="s">
        <v>18</v>
      </c>
      <c r="B23" s="3" t="s">
        <v>38</v>
      </c>
      <c r="C23" s="4">
        <v>18935138.025000002</v>
      </c>
      <c r="D23" s="5">
        <f t="shared" si="0"/>
        <v>18.935138025000001</v>
      </c>
      <c r="AO23" s="7" t="s">
        <v>59</v>
      </c>
      <c r="AP23" s="8">
        <f t="shared" si="1"/>
        <v>18.935138025000001</v>
      </c>
    </row>
    <row r="24" spans="1:42" x14ac:dyDescent="0.2">
      <c r="A24" s="2" t="s">
        <v>19</v>
      </c>
      <c r="B24" s="3" t="s">
        <v>39</v>
      </c>
      <c r="C24" s="4">
        <v>18913243.990000002</v>
      </c>
      <c r="D24" s="5">
        <f t="shared" si="0"/>
        <v>18.913243990000002</v>
      </c>
      <c r="AO24" s="7" t="s">
        <v>60</v>
      </c>
      <c r="AP24" s="8">
        <f t="shared" si="1"/>
        <v>18.913243990000002</v>
      </c>
    </row>
    <row r="25" spans="1:42" x14ac:dyDescent="0.2">
      <c r="A25" s="2" t="s">
        <v>20</v>
      </c>
      <c r="B25" s="3" t="s">
        <v>40</v>
      </c>
      <c r="C25" s="4">
        <v>18614245.846000001</v>
      </c>
      <c r="D25" s="5">
        <f t="shared" si="0"/>
        <v>18.614245845999999</v>
      </c>
      <c r="AO25" s="7" t="s">
        <v>61</v>
      </c>
      <c r="AP25" s="8">
        <f t="shared" si="1"/>
        <v>18.614245845999999</v>
      </c>
    </row>
    <row r="26" spans="1:42" x14ac:dyDescent="0.2">
      <c r="A26" s="2" t="s">
        <v>62</v>
      </c>
      <c r="B26" s="3" t="s">
        <v>63</v>
      </c>
      <c r="C26" s="4">
        <v>18120431.444000002</v>
      </c>
      <c r="D26" s="5">
        <f t="shared" si="0"/>
        <v>18.120431444000001</v>
      </c>
      <c r="AO26" s="7" t="s">
        <v>64</v>
      </c>
      <c r="AP26" s="8">
        <f t="shared" si="1"/>
        <v>18.120431444000001</v>
      </c>
    </row>
    <row r="27" spans="1:42" x14ac:dyDescent="0.2">
      <c r="AO27" s="9"/>
      <c r="AP27" s="9"/>
    </row>
    <row r="28" spans="1:42" x14ac:dyDescent="0.2">
      <c r="AO28" s="9"/>
      <c r="AP28" s="9"/>
    </row>
    <row r="29" spans="1:42" x14ac:dyDescent="0.2">
      <c r="AO29" s="9"/>
      <c r="AP29" s="9"/>
    </row>
    <row r="30" spans="1:42" ht="12.75" x14ac:dyDescent="0.2">
      <c r="A30" s="49" t="s">
        <v>0</v>
      </c>
      <c r="AO30" s="9"/>
      <c r="AP30" s="9"/>
    </row>
    <row r="31" spans="1:42" x14ac:dyDescent="0.2">
      <c r="AO31" s="9"/>
      <c r="AP31" s="9"/>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A7" sqref="A7"/>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223</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6.4985489029114785</v>
      </c>
      <c r="C3" s="6">
        <v>12.080233053779644</v>
      </c>
      <c r="D3" s="6">
        <v>7.3933167248166436</v>
      </c>
      <c r="E3" s="6">
        <v>-3.6109911357214379</v>
      </c>
      <c r="F3" s="6">
        <v>-7.2545434057089171</v>
      </c>
      <c r="G3" s="6">
        <v>-1.0255395733833927</v>
      </c>
      <c r="H3" s="6">
        <v>6.8558739237781845</v>
      </c>
      <c r="I3" s="6">
        <v>9.0222285935759157</v>
      </c>
      <c r="J3" s="6">
        <v>7.4160904952119484</v>
      </c>
      <c r="K3" s="6">
        <v>7.4899246689601418</v>
      </c>
    </row>
    <row r="4" spans="1:11" x14ac:dyDescent="0.2">
      <c r="A4" s="28" t="s">
        <v>184</v>
      </c>
      <c r="B4" s="30">
        <v>5.4809842980665318</v>
      </c>
      <c r="C4" s="30">
        <v>9.7930008963995867</v>
      </c>
      <c r="D4" s="30">
        <v>5.1231646896483793</v>
      </c>
      <c r="E4" s="30">
        <v>-4.1023191165822075</v>
      </c>
      <c r="F4" s="30">
        <v>-6.9410731828838808</v>
      </c>
      <c r="G4" s="30">
        <v>-2.9379564407530525</v>
      </c>
      <c r="H4" s="30">
        <v>3.7936197138188112</v>
      </c>
      <c r="I4" s="30">
        <v>5.2076284879400152</v>
      </c>
      <c r="J4" s="30">
        <v>5.7690255166164404</v>
      </c>
      <c r="K4" s="30">
        <v>6.8982971271121238</v>
      </c>
    </row>
    <row r="5" spans="1:11" x14ac:dyDescent="0.2">
      <c r="A5" t="s">
        <v>191</v>
      </c>
      <c r="B5" s="6">
        <v>58.261629203668633</v>
      </c>
      <c r="C5" s="6">
        <v>46.915947351564249</v>
      </c>
      <c r="D5" s="6">
        <v>46.215159459955494</v>
      </c>
      <c r="E5" s="6">
        <v>56.519457214343483</v>
      </c>
      <c r="F5" s="6">
        <v>47.93958091592593</v>
      </c>
      <c r="G5" s="6">
        <v>47.33193702877044</v>
      </c>
      <c r="H5" s="6">
        <v>57.542042312273459</v>
      </c>
      <c r="I5" s="6">
        <v>58.049191064696558</v>
      </c>
      <c r="J5" s="6">
        <v>46.975821976738892</v>
      </c>
      <c r="K5" s="6">
        <v>43.484068679082952</v>
      </c>
    </row>
    <row r="6" spans="1:11" x14ac:dyDescent="0.2">
      <c r="A6" t="s">
        <v>192</v>
      </c>
      <c r="B6" s="6">
        <v>7.4020282354668732</v>
      </c>
      <c r="C6" s="6">
        <v>6.4166032842631129</v>
      </c>
      <c r="D6" s="6">
        <v>10.918871666970228</v>
      </c>
      <c r="E6" s="6">
        <v>8.0719389783960906</v>
      </c>
      <c r="F6" s="6">
        <v>6.8043704412737105</v>
      </c>
      <c r="G6" s="6">
        <v>8.5906978929854407</v>
      </c>
      <c r="H6" s="6">
        <v>7.598257043238239</v>
      </c>
      <c r="I6" s="6">
        <v>8.035407961585328</v>
      </c>
      <c r="J6" s="6">
        <v>6.8276587275692275</v>
      </c>
      <c r="K6" s="6">
        <v>7.0609009824074347</v>
      </c>
    </row>
    <row r="7" spans="1:11" x14ac:dyDescent="0.2">
      <c r="A7" t="s">
        <v>193</v>
      </c>
      <c r="B7" s="6">
        <v>31.232018418262996</v>
      </c>
      <c r="C7" s="6">
        <v>29.189443700163569</v>
      </c>
      <c r="D7" s="6">
        <v>31.007083149791448</v>
      </c>
      <c r="E7" s="6">
        <v>30.941635710884718</v>
      </c>
      <c r="F7" s="6">
        <v>34.339145896102707</v>
      </c>
      <c r="G7" s="6">
        <v>32.84637938937383</v>
      </c>
      <c r="H7" s="6">
        <v>32.707034896329326</v>
      </c>
      <c r="I7" s="6">
        <v>32.890734952141173</v>
      </c>
      <c r="J7" s="6">
        <v>33.04470036516269</v>
      </c>
      <c r="K7" s="6">
        <v>33.796512808510286</v>
      </c>
    </row>
    <row r="8" spans="1:11" x14ac:dyDescent="0.2">
      <c r="A8" t="s">
        <v>194</v>
      </c>
      <c r="B8" s="6">
        <v>0.10647009438325285</v>
      </c>
      <c r="C8" s="6">
        <v>0.12844201604919539</v>
      </c>
      <c r="D8" s="6">
        <v>0.16110026745110101</v>
      </c>
      <c r="E8" s="6">
        <v>0.14347521933439975</v>
      </c>
      <c r="F8" s="6">
        <v>0.13480490618292518</v>
      </c>
      <c r="G8" s="6">
        <v>0.17396726516255512</v>
      </c>
      <c r="H8" s="6">
        <v>0.11685705157150292</v>
      </c>
      <c r="I8" s="6">
        <v>0.14832611685480881</v>
      </c>
      <c r="J8" s="6">
        <v>0.16427388687433148</v>
      </c>
      <c r="K8" s="6">
        <v>0.15483024995916184</v>
      </c>
    </row>
    <row r="9" spans="1:11" x14ac:dyDescent="0.2">
      <c r="A9" s="28" t="s">
        <v>185</v>
      </c>
      <c r="B9" s="30">
        <v>97.002145951781756</v>
      </c>
      <c r="C9" s="30">
        <v>82.650436352040117</v>
      </c>
      <c r="D9" s="30">
        <v>88.302214544168265</v>
      </c>
      <c r="E9" s="30">
        <v>95.676507122958711</v>
      </c>
      <c r="F9" s="30">
        <v>89.217902159485277</v>
      </c>
      <c r="G9" s="30">
        <v>88.942981576292269</v>
      </c>
      <c r="H9" s="30">
        <v>97.964191303412534</v>
      </c>
      <c r="I9" s="30">
        <v>99.12366009527787</v>
      </c>
      <c r="J9" s="30">
        <v>87.012454956345138</v>
      </c>
      <c r="K9" s="30">
        <v>84.496312719959832</v>
      </c>
    </row>
    <row r="10" spans="1:11" x14ac:dyDescent="0.2">
      <c r="A10" t="s">
        <v>195</v>
      </c>
      <c r="B10" s="6">
        <v>0.138906</v>
      </c>
      <c r="C10" s="6">
        <v>1.823542</v>
      </c>
      <c r="D10" s="6">
        <v>1.452045</v>
      </c>
      <c r="E10" s="6">
        <v>0.60250199999999998</v>
      </c>
      <c r="F10" s="6">
        <v>1.4200360000000001</v>
      </c>
      <c r="G10" s="6">
        <v>1.2595769999999999</v>
      </c>
      <c r="H10" s="6">
        <v>0.19078899999999999</v>
      </c>
      <c r="I10" s="6">
        <v>6.4096E-2</v>
      </c>
      <c r="J10" s="6">
        <v>1.5990150000000001</v>
      </c>
      <c r="K10" s="6">
        <v>2.0188630000000001</v>
      </c>
    </row>
    <row r="36" spans="12:17" customFormat="1" ht="11.25" customHeight="1" thickBot="1" x14ac:dyDescent="0.25">
      <c r="L36" s="21" t="s">
        <v>188</v>
      </c>
      <c r="M36" s="21"/>
      <c r="N36" s="21"/>
      <c r="P36" s="25" t="s">
        <v>186</v>
      </c>
      <c r="Q36" s="25" t="s">
        <v>187</v>
      </c>
    </row>
    <row r="37" spans="12:17" customFormat="1" ht="12" hidden="1" customHeight="1" x14ac:dyDescent="0.2">
      <c r="L37" t="str">
        <f>[1]!SNLTable(287,$M$42:$M$46,$N$39:$O$39)</f>
        <v>SNLTable</v>
      </c>
    </row>
    <row r="38" spans="12:17" customFormat="1" ht="12" hidden="1" customHeight="1" x14ac:dyDescent="0.2">
      <c r="L38" s="2" t="str">
        <f>[1]!SNLLabel(287,116383,"","")</f>
        <v xml:space="preserve">Entity Name </v>
      </c>
      <c r="M38" s="2" t="str">
        <f>[1]!SNLLabel(287,116149,"","")</f>
        <v xml:space="preserve">SNL Statutory Entity Key </v>
      </c>
      <c r="N38" s="2" t="str">
        <f>[1]!SNLLabel(287,115540,"2014Y",189)</f>
        <v>#PEND</v>
      </c>
      <c r="O38" s="2" t="str">
        <f>[1]!SNLLabel(287,115540,"2013Y",189)</f>
        <v>#PEND</v>
      </c>
    </row>
    <row r="39" spans="12:17" customFormat="1" ht="12" hidden="1" customHeight="1" x14ac:dyDescent="0.2">
      <c r="L39" s="3">
        <v>116383</v>
      </c>
      <c r="M39" s="3">
        <v>116149</v>
      </c>
      <c r="N39" s="3">
        <v>115540</v>
      </c>
      <c r="O39" s="3">
        <v>115540</v>
      </c>
    </row>
    <row r="40" spans="12:17" customFormat="1" ht="12" hidden="1" customHeight="1" x14ac:dyDescent="0.2">
      <c r="L40" s="3"/>
      <c r="M40" s="3"/>
      <c r="N40" s="3" t="s">
        <v>89</v>
      </c>
      <c r="O40" s="3" t="s">
        <v>88</v>
      </c>
    </row>
    <row r="41" spans="12:17" customFormat="1" ht="12" hidden="1" customHeight="1" x14ac:dyDescent="0.2">
      <c r="L41" s="3"/>
      <c r="M41" s="3"/>
      <c r="N41" s="3" t="str">
        <f>[1]!SNLLabel(287,115540,,"&lt;&gt;189")</f>
        <v>Minor: Marine Lines Cmbnd</v>
      </c>
      <c r="O41" s="3" t="str">
        <f>[1]!SNLLabel(287,115540,,"&lt;&gt;189")</f>
        <v>Minor: Marine Lines Cmbnd</v>
      </c>
    </row>
    <row r="42" spans="12:17" customFormat="1" ht="11.25" customHeight="1" x14ac:dyDescent="0.2">
      <c r="L42" s="2" t="s">
        <v>189</v>
      </c>
      <c r="M42" s="3" t="s">
        <v>25</v>
      </c>
      <c r="N42" s="4">
        <v>2852090</v>
      </c>
      <c r="O42" s="4">
        <v>2868324</v>
      </c>
      <c r="P42" s="27">
        <f>N42/1000</f>
        <v>2852.09</v>
      </c>
      <c r="Q42" s="6">
        <f>((N42-O42)/O42)*100</f>
        <v>-0.565975112992814</v>
      </c>
    </row>
    <row r="43" spans="12:17" customFormat="1" x14ac:dyDescent="0.2">
      <c r="L43" s="2" t="s">
        <v>50</v>
      </c>
      <c r="M43" s="3" t="s">
        <v>28</v>
      </c>
      <c r="N43" s="4">
        <v>2507601</v>
      </c>
      <c r="O43" s="4">
        <v>2178425</v>
      </c>
      <c r="P43" s="27">
        <f>N43/1000</f>
        <v>2507.6010000000001</v>
      </c>
      <c r="Q43" s="6">
        <f>((N43-O43)/O43)*100</f>
        <v>15.110733672263219</v>
      </c>
    </row>
    <row r="44" spans="12:17" customFormat="1" x14ac:dyDescent="0.2">
      <c r="L44" s="2" t="s">
        <v>46</v>
      </c>
      <c r="M44" s="3" t="s">
        <v>23</v>
      </c>
      <c r="N44" s="4">
        <v>2169633</v>
      </c>
      <c r="O44" s="4">
        <v>1778499</v>
      </c>
      <c r="P44" s="27">
        <f>N44/1000</f>
        <v>2169.6329999999998</v>
      </c>
      <c r="Q44" s="6">
        <f>((N44-O44)/O44)*100</f>
        <v>21.992365472232482</v>
      </c>
    </row>
    <row r="45" spans="12:17" customFormat="1" x14ac:dyDescent="0.2">
      <c r="L45" s="2" t="s">
        <v>240</v>
      </c>
      <c r="M45" s="3" t="s">
        <v>198</v>
      </c>
      <c r="N45" s="4">
        <v>1171578</v>
      </c>
      <c r="O45" s="4">
        <v>1042307</v>
      </c>
      <c r="P45" s="27">
        <f>N45/1000</f>
        <v>1171.578</v>
      </c>
      <c r="Q45" s="6">
        <f>((N45-O45)/O45)*100</f>
        <v>12.402392001588783</v>
      </c>
    </row>
    <row r="46" spans="12:17" customFormat="1" x14ac:dyDescent="0.2">
      <c r="L46" s="2" t="s">
        <v>241</v>
      </c>
      <c r="M46" s="3" t="s">
        <v>206</v>
      </c>
      <c r="N46" s="4">
        <v>1137846</v>
      </c>
      <c r="O46" s="4">
        <v>1155262</v>
      </c>
      <c r="P46" s="27">
        <f>N46/1000</f>
        <v>1137.846</v>
      </c>
      <c r="Q46" s="6">
        <f>((N46-O46)/O46)*100</f>
        <v>-1.5075368184879274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A7" sqref="A7"/>
    </sheetView>
  </sheetViews>
  <sheetFormatPr defaultRowHeight="11.25" x14ac:dyDescent="0.2"/>
  <cols>
    <col min="1" max="1" width="36.1640625" customWidth="1"/>
    <col min="2" max="11" width="8.6640625" style="6" customWidth="1"/>
    <col min="12" max="12" width="19.5" customWidth="1"/>
    <col min="13" max="13" width="21.83203125" hidden="1" customWidth="1"/>
    <col min="14" max="15" width="33.33203125" hidden="1" customWidth="1"/>
    <col min="16" max="16" width="15.5" customWidth="1"/>
    <col min="17" max="17" width="16.5" customWidth="1"/>
  </cols>
  <sheetData>
    <row r="1" spans="1:11" ht="15.75" x14ac:dyDescent="0.25">
      <c r="A1" s="26" t="s">
        <v>224</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1.2555720602590488</v>
      </c>
      <c r="C3" s="6">
        <v>1.5238840318177562</v>
      </c>
      <c r="D3" s="6">
        <v>-5.711910686505731</v>
      </c>
      <c r="E3" s="6">
        <v>-3.4445714039917834</v>
      </c>
      <c r="F3" s="6">
        <v>-3.884497611848102</v>
      </c>
      <c r="G3" s="6">
        <v>-1.3359428133545037</v>
      </c>
      <c r="H3" s="6">
        <v>-2.588486210674172</v>
      </c>
      <c r="I3" s="6">
        <v>-2.7038205432052598</v>
      </c>
      <c r="J3" s="6">
        <v>-1.7241991991505137</v>
      </c>
      <c r="K3" s="6">
        <v>-5.2738103363564814</v>
      </c>
    </row>
    <row r="4" spans="1:11" x14ac:dyDescent="0.2">
      <c r="A4" s="28" t="s">
        <v>184</v>
      </c>
      <c r="B4" s="30">
        <v>9.4166569717000179</v>
      </c>
      <c r="C4" s="30">
        <v>4.1536324636651134</v>
      </c>
      <c r="D4" s="30">
        <v>-4.2756819047819414</v>
      </c>
      <c r="E4" s="30">
        <v>-4.3903664362473007</v>
      </c>
      <c r="F4" s="30">
        <v>-3.3321996201182098</v>
      </c>
      <c r="G4" s="30">
        <v>-1.2027490471965714</v>
      </c>
      <c r="H4" s="30">
        <v>-3.1136535369530893</v>
      </c>
      <c r="I4" s="30">
        <v>-1.3516306548574559</v>
      </c>
      <c r="J4" s="30">
        <v>-2.1022680679092103</v>
      </c>
      <c r="K4" s="30">
        <v>-4.8153053056182689</v>
      </c>
    </row>
    <row r="5" spans="1:11" x14ac:dyDescent="0.2">
      <c r="A5" t="s">
        <v>191</v>
      </c>
      <c r="B5" s="6">
        <v>52.091051928765388</v>
      </c>
      <c r="C5" s="6">
        <v>42.680974462905439</v>
      </c>
      <c r="D5" s="6">
        <v>37.405619041896415</v>
      </c>
      <c r="E5" s="6">
        <v>33.161619069529245</v>
      </c>
      <c r="F5" s="6">
        <v>35.549583904661745</v>
      </c>
      <c r="G5" s="6">
        <v>33.433196596462274</v>
      </c>
      <c r="H5" s="6">
        <v>35.266252241313651</v>
      </c>
      <c r="I5" s="6">
        <v>41.955969155015161</v>
      </c>
      <c r="J5" s="6">
        <v>36.252303759761645</v>
      </c>
      <c r="K5" s="6">
        <v>40.426656092003519</v>
      </c>
    </row>
    <row r="6" spans="1:11" x14ac:dyDescent="0.2">
      <c r="A6" t="s">
        <v>192</v>
      </c>
      <c r="B6" s="6">
        <v>31.085975272892728</v>
      </c>
      <c r="C6" s="6">
        <v>29.246208946744044</v>
      </c>
      <c r="D6" s="6">
        <v>25.683224779016591</v>
      </c>
      <c r="E6" s="6">
        <v>24.324576464034749</v>
      </c>
      <c r="F6" s="6">
        <v>26.221853895397366</v>
      </c>
      <c r="G6" s="6">
        <v>24.011029864864074</v>
      </c>
      <c r="H6" s="6">
        <v>26.098201007905402</v>
      </c>
      <c r="I6" s="6">
        <v>24.87472862290209</v>
      </c>
      <c r="J6" s="6">
        <v>25.314922659013632</v>
      </c>
      <c r="K6" s="6">
        <v>26.75439099447086</v>
      </c>
    </row>
    <row r="7" spans="1:11" x14ac:dyDescent="0.2">
      <c r="A7" t="s">
        <v>193</v>
      </c>
      <c r="B7" s="6">
        <v>16.604289083991702</v>
      </c>
      <c r="C7" s="6">
        <v>17.608723193885751</v>
      </c>
      <c r="D7" s="6">
        <v>18.87045822901764</v>
      </c>
      <c r="E7" s="6">
        <v>19.201626221289576</v>
      </c>
      <c r="F7" s="6">
        <v>21.108932876503914</v>
      </c>
      <c r="G7" s="6">
        <v>27.898923853990333</v>
      </c>
      <c r="H7" s="6">
        <v>22.940178368577197</v>
      </c>
      <c r="I7" s="6">
        <v>22.65700165049093</v>
      </c>
      <c r="J7" s="6">
        <v>23.071195603122458</v>
      </c>
      <c r="K7" s="6">
        <v>23.80871578356069</v>
      </c>
    </row>
    <row r="8" spans="1:11" x14ac:dyDescent="0.2">
      <c r="A8" t="s">
        <v>194</v>
      </c>
      <c r="B8" s="6">
        <v>0.53300913664229743</v>
      </c>
      <c r="C8" s="6">
        <v>1.1582773710741772</v>
      </c>
      <c r="D8" s="6">
        <v>2.8698505591982291</v>
      </c>
      <c r="E8" s="6">
        <v>2.4840967304849793</v>
      </c>
      <c r="F8" s="6">
        <v>2.5937001165168767</v>
      </c>
      <c r="G8" s="6">
        <v>3.5293074017644388</v>
      </c>
      <c r="H8" s="6">
        <v>3.5136240684477897</v>
      </c>
      <c r="I8" s="6">
        <v>3.5435444345228753</v>
      </c>
      <c r="J8" s="6">
        <v>4.6944741442965121</v>
      </c>
      <c r="K8" s="6">
        <v>3.5111309550452274</v>
      </c>
    </row>
    <row r="9" spans="1:11" x14ac:dyDescent="0.2">
      <c r="A9" s="28" t="s">
        <v>185</v>
      </c>
      <c r="B9" s="30">
        <v>100.31432542229211</v>
      </c>
      <c r="C9" s="30">
        <v>90.694183974609416</v>
      </c>
      <c r="D9" s="30">
        <v>84.829152609128869</v>
      </c>
      <c r="E9" s="30">
        <v>79.171918485338551</v>
      </c>
      <c r="F9" s="30">
        <v>85.474070793079889</v>
      </c>
      <c r="G9" s="30">
        <v>88.872457717081119</v>
      </c>
      <c r="H9" s="30">
        <v>87.818255686244044</v>
      </c>
      <c r="I9" s="30">
        <v>93.031243862931049</v>
      </c>
      <c r="J9" s="30">
        <v>89.332896166194246</v>
      </c>
      <c r="K9" s="30">
        <v>94.500893825080297</v>
      </c>
    </row>
    <row r="10" spans="1:11" x14ac:dyDescent="0.2">
      <c r="A10" t="s">
        <v>195</v>
      </c>
      <c r="B10" s="6">
        <v>-5.3768000000000003E-2</v>
      </c>
      <c r="C10" s="6">
        <v>1.0283</v>
      </c>
      <c r="D10" s="6">
        <v>1.537622</v>
      </c>
      <c r="E10" s="6">
        <v>2.0460180000000001</v>
      </c>
      <c r="F10" s="6">
        <v>1.2221569999999999</v>
      </c>
      <c r="G10" s="6">
        <v>1.001207</v>
      </c>
      <c r="H10" s="6">
        <v>1.1068169999999999</v>
      </c>
      <c r="I10" s="6">
        <v>0.67867900000000003</v>
      </c>
      <c r="J10" s="6">
        <v>1.0316890000000001</v>
      </c>
      <c r="K10" s="6">
        <v>0.48791800000000002</v>
      </c>
    </row>
    <row r="36" spans="12:17" customFormat="1" ht="14.25" customHeight="1" thickBot="1" x14ac:dyDescent="0.25">
      <c r="L36" s="21" t="s">
        <v>188</v>
      </c>
      <c r="M36" s="21"/>
      <c r="N36" s="21"/>
      <c r="P36" s="25" t="s">
        <v>186</v>
      </c>
      <c r="Q36" s="25" t="s">
        <v>187</v>
      </c>
    </row>
    <row r="37" spans="12:17" customFormat="1" ht="14.25" hidden="1" customHeight="1" x14ac:dyDescent="0.2">
      <c r="L37" t="str">
        <f>[1]!SNLTable(287,$M$42:$M$46,$N$39:$O$39)</f>
        <v>SNLTable</v>
      </c>
    </row>
    <row r="38" spans="12:17" customFormat="1" ht="14.25" hidden="1" customHeight="1" x14ac:dyDescent="0.2">
      <c r="L38" s="2" t="str">
        <f>[1]!SNLLabel(287,116383,"","")</f>
        <v xml:space="preserve">Entity Name </v>
      </c>
      <c r="M38" s="2" t="str">
        <f>[1]!SNLLabel(287,116149,"","")</f>
        <v xml:space="preserve">SNL Statutory Entity Key </v>
      </c>
      <c r="N38" s="2" t="str">
        <f>[1]!SNLLabel(287,115540,"2014Y",78)</f>
        <v>#PEND</v>
      </c>
      <c r="O38" s="2" t="str">
        <f>[1]!SNLLabel(287,115540,"2013Y",78)</f>
        <v>#PEND</v>
      </c>
    </row>
    <row r="39" spans="12:17" customFormat="1" ht="14.25" hidden="1" customHeight="1" x14ac:dyDescent="0.2">
      <c r="L39" s="3">
        <v>116383</v>
      </c>
      <c r="M39" s="3">
        <v>116149</v>
      </c>
      <c r="N39" s="3">
        <v>115540</v>
      </c>
      <c r="O39" s="3">
        <v>115540</v>
      </c>
    </row>
    <row r="40" spans="12:17" customFormat="1" ht="14.25" hidden="1" customHeight="1" x14ac:dyDescent="0.2">
      <c r="L40" s="3"/>
      <c r="M40" s="3"/>
      <c r="N40" s="3" t="s">
        <v>89</v>
      </c>
      <c r="O40" s="3" t="s">
        <v>88</v>
      </c>
    </row>
    <row r="41" spans="12:17" customFormat="1" ht="14.25" hidden="1" customHeight="1" x14ac:dyDescent="0.2">
      <c r="L41" s="3"/>
      <c r="M41" s="3"/>
      <c r="N41" s="3" t="str">
        <f>[1]!SNLLabel(287,115540,,"&lt;&gt;78")</f>
        <v>AR: Med Prof Liab</v>
      </c>
      <c r="O41" s="3" t="str">
        <f>[1]!SNLLabel(287,115540,,"&lt;&gt;78")</f>
        <v>AR: Med Prof Liab</v>
      </c>
    </row>
    <row r="42" spans="12:17" customFormat="1" ht="14.25" customHeight="1" x14ac:dyDescent="0.2">
      <c r="L42" s="2" t="s">
        <v>66</v>
      </c>
      <c r="M42" s="3" t="s">
        <v>21</v>
      </c>
      <c r="N42" s="4">
        <v>806184</v>
      </c>
      <c r="O42" s="4">
        <v>795655</v>
      </c>
      <c r="P42" s="27">
        <f>N42/1000</f>
        <v>806.18399999999997</v>
      </c>
      <c r="Q42" s="6">
        <f>((N42-O42)/O42)*100</f>
        <v>1.3233122396013348</v>
      </c>
    </row>
    <row r="43" spans="12:17" customFormat="1" x14ac:dyDescent="0.2">
      <c r="L43" s="2" t="s">
        <v>242</v>
      </c>
      <c r="M43" s="3" t="s">
        <v>204</v>
      </c>
      <c r="N43" s="4">
        <v>694514</v>
      </c>
      <c r="O43" s="4">
        <v>736421</v>
      </c>
      <c r="P43" s="27">
        <f>N43/1000</f>
        <v>694.51400000000001</v>
      </c>
      <c r="Q43" s="6">
        <f>((N43-O43)/O43)*100</f>
        <v>-5.6906307669118616</v>
      </c>
    </row>
    <row r="44" spans="12:17" customFormat="1" x14ac:dyDescent="0.2">
      <c r="L44" s="2" t="s">
        <v>243</v>
      </c>
      <c r="M44" s="3" t="s">
        <v>209</v>
      </c>
      <c r="N44" s="4">
        <v>499414</v>
      </c>
      <c r="O44" s="4">
        <v>542043</v>
      </c>
      <c r="P44" s="27">
        <f>N44/1000</f>
        <v>499.41399999999999</v>
      </c>
      <c r="Q44" s="6">
        <f>((N44-O44)/O44)*100</f>
        <v>-7.8645052145309506</v>
      </c>
    </row>
    <row r="45" spans="12:17" customFormat="1" x14ac:dyDescent="0.2">
      <c r="L45" s="2" t="s">
        <v>50</v>
      </c>
      <c r="M45" s="3" t="s">
        <v>28</v>
      </c>
      <c r="N45" s="4">
        <v>478768</v>
      </c>
      <c r="O45" s="4">
        <v>498223</v>
      </c>
      <c r="P45" s="27">
        <f>N45/1000</f>
        <v>478.76799999999997</v>
      </c>
      <c r="Q45" s="6">
        <f>((N45-O45)/O45)*100</f>
        <v>-3.9048779361852017</v>
      </c>
    </row>
    <row r="46" spans="12:17" customFormat="1" x14ac:dyDescent="0.2">
      <c r="L46" s="2" t="s">
        <v>244</v>
      </c>
      <c r="M46" s="3" t="s">
        <v>213</v>
      </c>
      <c r="N46" s="4">
        <v>459885</v>
      </c>
      <c r="O46" s="4">
        <v>494893</v>
      </c>
      <c r="P46" s="27">
        <f>N46/1000</f>
        <v>459.88499999999999</v>
      </c>
      <c r="Q46" s="6">
        <f>((N46-O46)/O46)*100</f>
        <v>-7.0738523276748708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41"/>
  <sheetViews>
    <sheetView workbookViewId="0">
      <selection activeCell="K15" sqref="K15"/>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225</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s="28" t="s">
        <v>184</v>
      </c>
      <c r="B3" s="30">
        <v>-48.535327514442699</v>
      </c>
      <c r="C3" s="30">
        <v>85.630195730494179</v>
      </c>
      <c r="D3" s="30">
        <v>-5.3128837492474892</v>
      </c>
      <c r="E3" s="30">
        <v>5.8913327940352875</v>
      </c>
      <c r="F3" s="30">
        <v>-9.2370891696641966</v>
      </c>
      <c r="G3" s="30">
        <v>-2.3185380709367247</v>
      </c>
      <c r="H3" s="30">
        <v>14.247498564771988</v>
      </c>
      <c r="I3" s="30">
        <v>12.757191434276557</v>
      </c>
      <c r="J3" s="30">
        <v>-14.397727895057495</v>
      </c>
      <c r="K3" s="30">
        <v>-7.7509648323850113</v>
      </c>
    </row>
    <row r="4" spans="1:11" x14ac:dyDescent="0.2">
      <c r="A4" t="s">
        <v>191</v>
      </c>
      <c r="B4" s="6">
        <v>205.92641350510345</v>
      </c>
      <c r="C4" s="6">
        <v>57.835549760387785</v>
      </c>
      <c r="D4" s="6">
        <v>50.799570101657153</v>
      </c>
      <c r="E4" s="6">
        <v>66.469407950677237</v>
      </c>
      <c r="F4" s="6">
        <v>37.523522559511939</v>
      </c>
      <c r="G4" s="6">
        <v>45.138870208966786</v>
      </c>
      <c r="H4" s="6">
        <v>82.578431013180108</v>
      </c>
      <c r="I4" s="6">
        <v>48.409709893908584</v>
      </c>
      <c r="J4" s="6">
        <v>44.278891607728866</v>
      </c>
      <c r="K4" s="6">
        <v>32.849339344108841</v>
      </c>
    </row>
    <row r="5" spans="1:11" x14ac:dyDescent="0.2">
      <c r="A5" t="s">
        <v>192</v>
      </c>
      <c r="B5" s="6">
        <v>9.7358421981268997</v>
      </c>
      <c r="C5" s="6">
        <v>7.5157935168245178</v>
      </c>
      <c r="D5" s="6">
        <v>2.9554479204573414</v>
      </c>
      <c r="E5" s="6">
        <v>4.1261776347596006</v>
      </c>
      <c r="F5" s="6">
        <v>5.735389653430075</v>
      </c>
      <c r="G5" s="6">
        <v>9.6555824492092235</v>
      </c>
      <c r="H5" s="6">
        <v>6.5812035116833343</v>
      </c>
      <c r="I5" s="6">
        <v>6.2801196052528274</v>
      </c>
      <c r="J5" s="6">
        <v>4.0692989237047579</v>
      </c>
      <c r="K5" s="6">
        <v>3.0455299304314476</v>
      </c>
    </row>
    <row r="6" spans="1:11" x14ac:dyDescent="0.2">
      <c r="A6" t="s">
        <v>193</v>
      </c>
      <c r="B6" s="6">
        <v>41.035731569608004</v>
      </c>
      <c r="C6" s="6">
        <v>22.854688496544089</v>
      </c>
      <c r="D6" s="6">
        <v>24.008320904417673</v>
      </c>
      <c r="E6" s="6">
        <v>27.161146363311079</v>
      </c>
      <c r="F6" s="6">
        <v>26.126745824782098</v>
      </c>
      <c r="G6" s="6">
        <v>24.748398235021877</v>
      </c>
      <c r="H6" s="6">
        <v>25.186422276020696</v>
      </c>
      <c r="I6" s="6">
        <v>25.10090746842377</v>
      </c>
      <c r="J6" s="6">
        <v>24.573027363703599</v>
      </c>
      <c r="K6" s="6">
        <v>27.273226697384249</v>
      </c>
    </row>
    <row r="7" spans="1:11" x14ac:dyDescent="0.2">
      <c r="A7" t="s">
        <v>194</v>
      </c>
      <c r="B7" s="6">
        <v>2.5128751108782044E-2</v>
      </c>
      <c r="C7" s="6">
        <v>5.270308263242876E-2</v>
      </c>
      <c r="D7" s="6">
        <v>5.1631521689863395E-2</v>
      </c>
      <c r="E7" s="6">
        <v>3.0304390264110491E-2</v>
      </c>
      <c r="F7" s="6">
        <v>4.5125613801066312E-2</v>
      </c>
      <c r="G7" s="6">
        <v>2.4306993909557439E-2</v>
      </c>
      <c r="H7" s="6">
        <v>1.7779831480372762E-2</v>
      </c>
      <c r="I7" s="6">
        <v>0</v>
      </c>
      <c r="J7" s="6">
        <v>8.8206882534694695E-3</v>
      </c>
      <c r="K7" s="6">
        <v>2.5450066532041117E-3</v>
      </c>
    </row>
    <row r="8" spans="1:11" x14ac:dyDescent="0.2">
      <c r="A8" s="28" t="s">
        <v>185</v>
      </c>
      <c r="B8" s="30">
        <v>256.72311602394717</v>
      </c>
      <c r="C8" s="30">
        <v>88.258734856388827</v>
      </c>
      <c r="D8" s="30">
        <v>77.814970448222027</v>
      </c>
      <c r="E8" s="30">
        <v>97.787036339012019</v>
      </c>
      <c r="F8" s="30">
        <v>69.430783651525175</v>
      </c>
      <c r="G8" s="30">
        <v>79.567157887107456</v>
      </c>
      <c r="H8" s="30">
        <v>114.3638366323645</v>
      </c>
      <c r="I8" s="30">
        <v>79.79073696758519</v>
      </c>
      <c r="J8" s="30">
        <v>72.930038583390683</v>
      </c>
      <c r="K8" s="30">
        <v>63.170640978577751</v>
      </c>
    </row>
    <row r="9" spans="1:11" x14ac:dyDescent="0.2">
      <c r="A9" t="s">
        <v>195</v>
      </c>
      <c r="B9" s="6">
        <v>-12.502007000000001</v>
      </c>
      <c r="C9" s="6">
        <v>1.819375</v>
      </c>
      <c r="D9" s="6">
        <v>0.496529</v>
      </c>
      <c r="E9" s="6">
        <v>-0.459424</v>
      </c>
      <c r="F9" s="6">
        <v>3.7689159999999999</v>
      </c>
      <c r="G9" s="6">
        <v>2.4843139999999999</v>
      </c>
      <c r="H9" s="6">
        <v>-1.730694</v>
      </c>
      <c r="I9" s="6">
        <v>2.8844289999999999</v>
      </c>
      <c r="J9" s="6">
        <v>3.207875</v>
      </c>
      <c r="K9" s="6">
        <v>0.33684799999999998</v>
      </c>
    </row>
    <row r="35" spans="2:17" ht="11.25" customHeight="1" thickBot="1" x14ac:dyDescent="0.25">
      <c r="B35"/>
      <c r="C35"/>
      <c r="D35"/>
      <c r="E35"/>
      <c r="F35"/>
      <c r="G35"/>
      <c r="H35"/>
      <c r="I35"/>
      <c r="J35"/>
      <c r="K35"/>
      <c r="L35" s="21" t="s">
        <v>188</v>
      </c>
      <c r="M35" s="21"/>
      <c r="N35" s="21"/>
      <c r="P35" s="25" t="s">
        <v>245</v>
      </c>
      <c r="Q35" s="25" t="s">
        <v>246</v>
      </c>
    </row>
    <row r="36" spans="2:17" ht="11.25" hidden="1" customHeight="1" x14ac:dyDescent="0.2">
      <c r="B36"/>
      <c r="C36"/>
      <c r="D36"/>
      <c r="E36"/>
      <c r="F36"/>
      <c r="G36"/>
      <c r="H36"/>
      <c r="I36"/>
      <c r="J36"/>
      <c r="K36"/>
      <c r="L36" t="str">
        <f>[1]!SNLTable(287,$M$41:$M$1241,$N$38:$O$38)</f>
        <v>SNLTable</v>
      </c>
    </row>
    <row r="37" spans="2:17" ht="11.25" hidden="1" customHeight="1" x14ac:dyDescent="0.2">
      <c r="B37"/>
      <c r="C37"/>
      <c r="D37"/>
      <c r="E37"/>
      <c r="F37"/>
      <c r="G37"/>
      <c r="H37"/>
      <c r="I37"/>
      <c r="J37"/>
      <c r="K37"/>
      <c r="L37" s="2" t="str">
        <f>[1]!SNLLabel(287,116383,"","")</f>
        <v xml:space="preserve">Entity Name </v>
      </c>
      <c r="M37" s="2" t="str">
        <f>[1]!SNLLabel(287,116149,"","")</f>
        <v xml:space="preserve">SNL Statutory Entity Key </v>
      </c>
      <c r="N37" s="2" t="str">
        <f>[1]!SNLLabel(287,115498,"2014Y",150)</f>
        <v>#PEND</v>
      </c>
      <c r="O37" s="2" t="str">
        <f>[1]!SNLLabel(287,115498,"2013Y",150)</f>
        <v>#PEND</v>
      </c>
    </row>
    <row r="38" spans="2:17" ht="11.25" hidden="1" customHeight="1" x14ac:dyDescent="0.2">
      <c r="B38"/>
      <c r="C38"/>
      <c r="D38"/>
      <c r="E38"/>
      <c r="F38"/>
      <c r="G38"/>
      <c r="H38"/>
      <c r="I38"/>
      <c r="J38"/>
      <c r="K38"/>
      <c r="L38" s="3">
        <v>116383</v>
      </c>
      <c r="M38" s="3">
        <v>116149</v>
      </c>
      <c r="N38" s="3">
        <v>115498</v>
      </c>
      <c r="O38" s="3">
        <v>115498</v>
      </c>
    </row>
    <row r="39" spans="2:17" ht="11.25" hidden="1" customHeight="1" x14ac:dyDescent="0.2">
      <c r="B39"/>
      <c r="C39"/>
      <c r="D39"/>
      <c r="E39"/>
      <c r="F39"/>
      <c r="G39"/>
      <c r="H39"/>
      <c r="I39"/>
      <c r="J39"/>
      <c r="K39"/>
      <c r="L39" s="3"/>
      <c r="M39" s="3"/>
      <c r="N39" s="3" t="s">
        <v>89</v>
      </c>
      <c r="O39" s="3" t="s">
        <v>88</v>
      </c>
    </row>
    <row r="40" spans="2:17" ht="11.25" hidden="1" customHeight="1" x14ac:dyDescent="0.2">
      <c r="B40"/>
      <c r="C40"/>
      <c r="D40"/>
      <c r="E40"/>
      <c r="F40"/>
      <c r="G40"/>
      <c r="H40"/>
      <c r="I40"/>
      <c r="J40"/>
      <c r="K40"/>
      <c r="L40" s="3"/>
      <c r="M40" s="3"/>
      <c r="N40" s="3" t="str">
        <f>[1]!SNLLabel(287,115498,,"&lt;&gt;150")</f>
        <v>#PEND</v>
      </c>
      <c r="O40" s="3" t="str">
        <f>[1]!SNLLabel(287,115498,,"&lt;&gt;150")</f>
        <v>#PEND</v>
      </c>
    </row>
    <row r="41" spans="2:17" ht="11.25" customHeight="1" x14ac:dyDescent="0.2">
      <c r="B41"/>
      <c r="C41"/>
      <c r="D41"/>
      <c r="E41"/>
      <c r="F41"/>
      <c r="G41"/>
      <c r="H41"/>
      <c r="I41"/>
      <c r="J41"/>
      <c r="K41"/>
      <c r="L41" s="2" t="s">
        <v>66</v>
      </c>
      <c r="M41" s="3" t="s">
        <v>21</v>
      </c>
      <c r="N41" s="4">
        <v>4166725</v>
      </c>
      <c r="O41" s="4">
        <v>4809170</v>
      </c>
      <c r="P41" s="27">
        <f>N41/1000</f>
        <v>4166.7250000000004</v>
      </c>
      <c r="Q41" s="6">
        <f>((N41-O41)/O41)*100</f>
        <v>-13.358750054583224</v>
      </c>
    </row>
    <row r="42" spans="2:17" x14ac:dyDescent="0.2">
      <c r="B42"/>
      <c r="C42"/>
      <c r="D42"/>
      <c r="E42"/>
      <c r="F42"/>
      <c r="G42"/>
      <c r="H42"/>
      <c r="I42"/>
      <c r="J42"/>
      <c r="K42"/>
      <c r="L42" s="2" t="s">
        <v>45</v>
      </c>
      <c r="M42" s="3" t="s">
        <v>22</v>
      </c>
      <c r="N42" s="4">
        <v>957760</v>
      </c>
      <c r="O42" s="4">
        <v>1078268</v>
      </c>
      <c r="P42" s="27">
        <f>N42/1000</f>
        <v>957.76</v>
      </c>
      <c r="Q42" s="6">
        <f>((N42-O42)/O42)*100</f>
        <v>-11.176071255012667</v>
      </c>
    </row>
    <row r="43" spans="2:17" x14ac:dyDescent="0.2">
      <c r="B43"/>
      <c r="C43"/>
      <c r="D43"/>
      <c r="E43"/>
      <c r="F43"/>
      <c r="G43"/>
      <c r="H43"/>
      <c r="I43"/>
      <c r="J43"/>
      <c r="K43"/>
      <c r="L43" s="2" t="s">
        <v>58</v>
      </c>
      <c r="M43" s="3" t="s">
        <v>36</v>
      </c>
      <c r="N43" s="4">
        <v>868635</v>
      </c>
      <c r="O43" s="4">
        <v>801251</v>
      </c>
      <c r="P43" s="27">
        <f>N43/1000</f>
        <v>868.63499999999999</v>
      </c>
      <c r="Q43" s="6">
        <f>((N43-O43)/O43)*100</f>
        <v>8.4098490984722627</v>
      </c>
    </row>
    <row r="44" spans="2:17" x14ac:dyDescent="0.2">
      <c r="B44"/>
      <c r="C44"/>
      <c r="D44"/>
      <c r="E44"/>
      <c r="F44"/>
      <c r="G44"/>
      <c r="H44"/>
      <c r="I44"/>
      <c r="J44"/>
      <c r="K44"/>
      <c r="L44" s="2" t="s">
        <v>59</v>
      </c>
      <c r="M44" s="3" t="s">
        <v>38</v>
      </c>
      <c r="N44" s="4">
        <v>847778</v>
      </c>
      <c r="O44" s="4">
        <v>879746</v>
      </c>
      <c r="P44" s="27">
        <f>N44/1000</f>
        <v>847.77800000000002</v>
      </c>
      <c r="Q44" s="6">
        <f>((N44-O44)/O44)*100</f>
        <v>-3.6337761126506969</v>
      </c>
    </row>
    <row r="45" spans="2:17" x14ac:dyDescent="0.2">
      <c r="B45"/>
      <c r="C45"/>
      <c r="D45"/>
      <c r="E45"/>
      <c r="F45"/>
      <c r="G45"/>
      <c r="H45"/>
      <c r="I45"/>
      <c r="J45"/>
      <c r="K45"/>
      <c r="L45" s="2" t="s">
        <v>61</v>
      </c>
      <c r="M45" s="3" t="s">
        <v>40</v>
      </c>
      <c r="N45" s="4">
        <v>730731</v>
      </c>
      <c r="O45" s="4">
        <v>894245</v>
      </c>
      <c r="P45" s="27">
        <f>N45/1000</f>
        <v>730.73099999999999</v>
      </c>
      <c r="Q45" s="6">
        <f>((N45-O45)/O45)*100</f>
        <v>-18.285145569726417</v>
      </c>
    </row>
    <row r="46" spans="2:17" x14ac:dyDescent="0.2">
      <c r="L46" s="2"/>
      <c r="M46" s="3"/>
      <c r="N46" s="4"/>
      <c r="O46" s="4"/>
    </row>
    <row r="47" spans="2:17" x14ac:dyDescent="0.2">
      <c r="L47" s="2"/>
      <c r="M47" s="3"/>
      <c r="N47" s="4"/>
      <c r="O47" s="4"/>
    </row>
    <row r="48" spans="2:17" x14ac:dyDescent="0.2">
      <c r="L48" s="2"/>
      <c r="M48" s="3"/>
      <c r="N48" s="4"/>
      <c r="O48" s="4"/>
    </row>
    <row r="49" spans="12:15" x14ac:dyDescent="0.2">
      <c r="L49" s="2"/>
      <c r="M49" s="3"/>
      <c r="N49" s="4"/>
      <c r="O49" s="4"/>
    </row>
    <row r="50" spans="12:15" x14ac:dyDescent="0.2">
      <c r="L50" s="2"/>
      <c r="M50" s="3"/>
      <c r="N50" s="4"/>
      <c r="O50" s="4"/>
    </row>
    <row r="51" spans="12:15" x14ac:dyDescent="0.2">
      <c r="L51" s="2"/>
      <c r="M51" s="3"/>
      <c r="N51" s="4"/>
      <c r="O51" s="4"/>
    </row>
    <row r="52" spans="12:15" x14ac:dyDescent="0.2">
      <c r="L52" s="2"/>
      <c r="M52" s="3"/>
      <c r="N52" s="4"/>
      <c r="O52" s="4"/>
    </row>
    <row r="53" spans="12:15" x14ac:dyDescent="0.2">
      <c r="L53" s="2"/>
      <c r="M53" s="3"/>
      <c r="N53" s="4"/>
      <c r="O53" s="4"/>
    </row>
    <row r="54" spans="12:15" x14ac:dyDescent="0.2">
      <c r="L54" s="2"/>
      <c r="M54" s="3"/>
      <c r="N54" s="4"/>
      <c r="O54" s="4"/>
    </row>
    <row r="55" spans="12:15" x14ac:dyDescent="0.2">
      <c r="L55" s="2"/>
      <c r="M55" s="3"/>
      <c r="N55" s="4"/>
      <c r="O55" s="4"/>
    </row>
    <row r="56" spans="12:15" x14ac:dyDescent="0.2">
      <c r="L56" s="2"/>
      <c r="M56" s="3"/>
      <c r="N56" s="4"/>
      <c r="O56" s="4"/>
    </row>
    <row r="57" spans="12:15" x14ac:dyDescent="0.2">
      <c r="L57" s="2"/>
      <c r="M57" s="3"/>
      <c r="N57" s="4"/>
      <c r="O57" s="4"/>
    </row>
    <row r="58" spans="12:15" x14ac:dyDescent="0.2">
      <c r="L58" s="2"/>
      <c r="M58" s="3"/>
      <c r="N58" s="4"/>
      <c r="O58" s="4"/>
    </row>
    <row r="59" spans="12:15" x14ac:dyDescent="0.2">
      <c r="L59" s="2"/>
      <c r="M59" s="3"/>
      <c r="N59" s="4"/>
      <c r="O59" s="4"/>
    </row>
    <row r="60" spans="12:15" x14ac:dyDescent="0.2">
      <c r="L60" s="2"/>
      <c r="M60" s="3"/>
      <c r="N60" s="4"/>
      <c r="O60" s="4"/>
    </row>
    <row r="61" spans="12:15" x14ac:dyDescent="0.2">
      <c r="L61" s="2"/>
      <c r="M61" s="3"/>
      <c r="N61" s="4"/>
      <c r="O61" s="4"/>
    </row>
    <row r="62" spans="12:15" x14ac:dyDescent="0.2">
      <c r="L62" s="2"/>
      <c r="M62" s="3"/>
      <c r="N62" s="4"/>
      <c r="O62" s="4"/>
    </row>
    <row r="63" spans="12:15" x14ac:dyDescent="0.2">
      <c r="L63" s="2"/>
      <c r="M63" s="3"/>
      <c r="N63" s="4"/>
      <c r="O63" s="4"/>
    </row>
    <row r="64" spans="12:15" x14ac:dyDescent="0.2">
      <c r="L64" s="2"/>
      <c r="M64" s="3"/>
      <c r="N64" s="4"/>
      <c r="O64" s="4"/>
    </row>
    <row r="65" spans="12:15" x14ac:dyDescent="0.2">
      <c r="L65" s="2"/>
      <c r="M65" s="3"/>
      <c r="N65" s="4"/>
      <c r="O65" s="4"/>
    </row>
    <row r="66" spans="12:15" x14ac:dyDescent="0.2">
      <c r="L66" s="2"/>
      <c r="M66" s="3"/>
      <c r="N66" s="4"/>
      <c r="O66" s="4"/>
    </row>
    <row r="67" spans="12:15" x14ac:dyDescent="0.2">
      <c r="L67" s="2"/>
      <c r="M67" s="3"/>
      <c r="N67" s="4"/>
      <c r="O67" s="4"/>
    </row>
    <row r="68" spans="12:15" x14ac:dyDescent="0.2">
      <c r="L68" s="2"/>
      <c r="M68" s="3"/>
      <c r="N68" s="4"/>
      <c r="O68" s="4"/>
    </row>
    <row r="69" spans="12:15" x14ac:dyDescent="0.2">
      <c r="L69" s="2"/>
      <c r="M69" s="3"/>
      <c r="N69" s="4"/>
      <c r="O69" s="4"/>
    </row>
    <row r="70" spans="12:15" x14ac:dyDescent="0.2">
      <c r="L70" s="2"/>
      <c r="M70" s="3"/>
      <c r="N70" s="4"/>
      <c r="O70" s="4"/>
    </row>
    <row r="71" spans="12:15" x14ac:dyDescent="0.2">
      <c r="L71" s="2"/>
      <c r="M71" s="3"/>
      <c r="N71" s="4"/>
      <c r="O71" s="4"/>
    </row>
    <row r="72" spans="12:15" x14ac:dyDescent="0.2">
      <c r="L72" s="2"/>
      <c r="M72" s="3"/>
      <c r="N72" s="4"/>
      <c r="O72" s="4"/>
    </row>
    <row r="73" spans="12:15" x14ac:dyDescent="0.2">
      <c r="L73" s="2"/>
      <c r="M73" s="3"/>
      <c r="N73" s="4"/>
      <c r="O73" s="4"/>
    </row>
    <row r="74" spans="12:15" x14ac:dyDescent="0.2">
      <c r="L74" s="2"/>
      <c r="M74" s="3"/>
      <c r="N74" s="4"/>
      <c r="O74" s="4"/>
    </row>
    <row r="75" spans="12:15" x14ac:dyDescent="0.2">
      <c r="L75" s="2"/>
      <c r="M75" s="3"/>
      <c r="N75" s="4"/>
      <c r="O75" s="4"/>
    </row>
    <row r="76" spans="12:15" x14ac:dyDescent="0.2">
      <c r="L76" s="2"/>
      <c r="M76" s="3"/>
      <c r="N76" s="4"/>
      <c r="O76" s="4"/>
    </row>
    <row r="77" spans="12:15" x14ac:dyDescent="0.2">
      <c r="L77" s="2"/>
      <c r="M77" s="3"/>
      <c r="N77" s="4"/>
      <c r="O77" s="4"/>
    </row>
    <row r="78" spans="12:15" x14ac:dyDescent="0.2">
      <c r="L78" s="2"/>
      <c r="M78" s="3"/>
      <c r="N78" s="4"/>
      <c r="O78" s="4"/>
    </row>
    <row r="79" spans="12:15" x14ac:dyDescent="0.2">
      <c r="L79" s="2"/>
      <c r="M79" s="3"/>
      <c r="N79" s="4"/>
      <c r="O79" s="4"/>
    </row>
    <row r="80" spans="12:15" x14ac:dyDescent="0.2">
      <c r="L80" s="2"/>
      <c r="M80" s="3"/>
      <c r="N80" s="4"/>
      <c r="O80" s="4"/>
    </row>
    <row r="81" spans="12:15" x14ac:dyDescent="0.2">
      <c r="L81" s="2"/>
      <c r="M81" s="3"/>
      <c r="N81" s="4"/>
      <c r="O81" s="4"/>
    </row>
    <row r="82" spans="12:15" x14ac:dyDescent="0.2">
      <c r="L82" s="2"/>
      <c r="M82" s="3"/>
      <c r="N82" s="4"/>
      <c r="O82" s="4"/>
    </row>
    <row r="83" spans="12:15" x14ac:dyDescent="0.2">
      <c r="L83" s="2"/>
      <c r="M83" s="3"/>
      <c r="N83" s="4"/>
      <c r="O83" s="4"/>
    </row>
    <row r="84" spans="12:15" x14ac:dyDescent="0.2">
      <c r="L84" s="2"/>
      <c r="M84" s="3"/>
      <c r="N84" s="4"/>
      <c r="O84" s="4"/>
    </row>
    <row r="85" spans="12:15" x14ac:dyDescent="0.2">
      <c r="L85" s="2"/>
      <c r="M85" s="3"/>
      <c r="N85" s="4"/>
      <c r="O85" s="4"/>
    </row>
    <row r="86" spans="12:15" x14ac:dyDescent="0.2">
      <c r="L86" s="2"/>
      <c r="M86" s="3"/>
      <c r="N86" s="4"/>
      <c r="O86" s="4"/>
    </row>
    <row r="87" spans="12:15" x14ac:dyDescent="0.2">
      <c r="L87" s="2"/>
      <c r="M87" s="3"/>
      <c r="N87" s="4"/>
      <c r="O87" s="4"/>
    </row>
    <row r="88" spans="12:15" x14ac:dyDescent="0.2">
      <c r="L88" s="2"/>
      <c r="M88" s="3"/>
      <c r="N88" s="4"/>
      <c r="O88" s="4"/>
    </row>
    <row r="89" spans="12:15" x14ac:dyDescent="0.2">
      <c r="L89" s="2"/>
      <c r="M89" s="3"/>
      <c r="N89" s="4"/>
      <c r="O89" s="4"/>
    </row>
    <row r="90" spans="12:15" x14ac:dyDescent="0.2">
      <c r="L90" s="2"/>
      <c r="M90" s="3"/>
      <c r="N90" s="4"/>
      <c r="O90" s="4"/>
    </row>
    <row r="91" spans="12:15" x14ac:dyDescent="0.2">
      <c r="L91" s="2"/>
      <c r="M91" s="3"/>
      <c r="N91" s="4"/>
      <c r="O91" s="4"/>
    </row>
    <row r="92" spans="12:15" x14ac:dyDescent="0.2">
      <c r="L92" s="2"/>
      <c r="M92" s="3"/>
      <c r="N92" s="4"/>
      <c r="O92" s="4"/>
    </row>
    <row r="93" spans="12:15" x14ac:dyDescent="0.2">
      <c r="L93" s="2"/>
      <c r="M93" s="3"/>
      <c r="N93" s="4"/>
      <c r="O93" s="4"/>
    </row>
    <row r="94" spans="12:15" x14ac:dyDescent="0.2">
      <c r="L94" s="2"/>
      <c r="M94" s="3"/>
      <c r="N94" s="4"/>
      <c r="O94" s="4"/>
    </row>
    <row r="95" spans="12:15" x14ac:dyDescent="0.2">
      <c r="L95" s="2"/>
      <c r="M95" s="3"/>
      <c r="N95" s="4"/>
      <c r="O95" s="4"/>
    </row>
    <row r="96" spans="12:15" x14ac:dyDescent="0.2">
      <c r="L96" s="2"/>
      <c r="M96" s="3"/>
      <c r="N96" s="4"/>
      <c r="O96" s="4"/>
    </row>
    <row r="97" spans="12:15" x14ac:dyDescent="0.2">
      <c r="L97" s="2"/>
      <c r="M97" s="3"/>
      <c r="N97" s="4"/>
      <c r="O97" s="4"/>
    </row>
    <row r="98" spans="12:15" x14ac:dyDescent="0.2">
      <c r="L98" s="2"/>
      <c r="M98" s="3"/>
      <c r="N98" s="4"/>
      <c r="O98" s="4"/>
    </row>
    <row r="99" spans="12:15" x14ac:dyDescent="0.2">
      <c r="L99" s="2"/>
      <c r="M99" s="3"/>
      <c r="N99" s="4"/>
      <c r="O99" s="4"/>
    </row>
    <row r="100" spans="12:15" x14ac:dyDescent="0.2">
      <c r="L100" s="2"/>
      <c r="M100" s="3"/>
      <c r="N100" s="4"/>
      <c r="O100" s="4"/>
    </row>
    <row r="101" spans="12:15" x14ac:dyDescent="0.2">
      <c r="L101" s="2"/>
      <c r="M101" s="3"/>
      <c r="N101" s="4"/>
      <c r="O101" s="4"/>
    </row>
    <row r="102" spans="12:15" x14ac:dyDescent="0.2">
      <c r="L102" s="2"/>
      <c r="M102" s="3"/>
      <c r="N102" s="4"/>
      <c r="O102" s="4"/>
    </row>
    <row r="103" spans="12:15" x14ac:dyDescent="0.2">
      <c r="L103" s="2"/>
      <c r="M103" s="3"/>
      <c r="N103" s="4"/>
      <c r="O103" s="4"/>
    </row>
    <row r="104" spans="12:15" x14ac:dyDescent="0.2">
      <c r="L104" s="2"/>
      <c r="M104" s="3"/>
      <c r="N104" s="4"/>
      <c r="O104" s="4"/>
    </row>
    <row r="105" spans="12:15" x14ac:dyDescent="0.2">
      <c r="L105" s="2"/>
      <c r="M105" s="3"/>
      <c r="N105" s="4"/>
      <c r="O105" s="4"/>
    </row>
    <row r="106" spans="12:15" x14ac:dyDescent="0.2">
      <c r="L106" s="2"/>
      <c r="M106" s="3"/>
      <c r="N106" s="4"/>
      <c r="O106" s="4"/>
    </row>
    <row r="107" spans="12:15" x14ac:dyDescent="0.2">
      <c r="L107" s="2"/>
      <c r="M107" s="3"/>
      <c r="N107" s="4"/>
      <c r="O107" s="4"/>
    </row>
    <row r="108" spans="12:15" x14ac:dyDescent="0.2">
      <c r="L108" s="2"/>
      <c r="M108" s="3"/>
      <c r="N108" s="4"/>
      <c r="O108" s="4"/>
    </row>
    <row r="109" spans="12:15" x14ac:dyDescent="0.2">
      <c r="L109" s="2"/>
      <c r="M109" s="3"/>
      <c r="N109" s="4"/>
      <c r="O109" s="4"/>
    </row>
    <row r="110" spans="12:15" x14ac:dyDescent="0.2">
      <c r="L110" s="2"/>
      <c r="M110" s="3"/>
      <c r="N110" s="4"/>
      <c r="O110" s="4"/>
    </row>
    <row r="111" spans="12:15" x14ac:dyDescent="0.2">
      <c r="L111" s="2"/>
      <c r="M111" s="3"/>
      <c r="N111" s="4"/>
      <c r="O111" s="4"/>
    </row>
    <row r="112" spans="12:15" x14ac:dyDescent="0.2">
      <c r="L112" s="2"/>
      <c r="M112" s="3"/>
      <c r="N112" s="4"/>
      <c r="O112" s="4"/>
    </row>
    <row r="113" spans="12:15" x14ac:dyDescent="0.2">
      <c r="L113" s="2"/>
      <c r="M113" s="3"/>
      <c r="N113" s="4"/>
      <c r="O113" s="4"/>
    </row>
    <row r="114" spans="12:15" x14ac:dyDescent="0.2">
      <c r="L114" s="2"/>
      <c r="M114" s="3"/>
      <c r="N114" s="4"/>
      <c r="O114" s="4"/>
    </row>
    <row r="115" spans="12:15" x14ac:dyDescent="0.2">
      <c r="L115" s="2"/>
      <c r="M115" s="3"/>
      <c r="N115" s="4"/>
      <c r="O115" s="4"/>
    </row>
    <row r="116" spans="12:15" x14ac:dyDescent="0.2">
      <c r="L116" s="2"/>
      <c r="M116" s="3"/>
      <c r="N116" s="4"/>
      <c r="O116" s="4"/>
    </row>
    <row r="117" spans="12:15" x14ac:dyDescent="0.2">
      <c r="L117" s="2"/>
      <c r="M117" s="3"/>
      <c r="N117" s="4"/>
      <c r="O117" s="4"/>
    </row>
    <row r="118" spans="12:15" x14ac:dyDescent="0.2">
      <c r="L118" s="2"/>
      <c r="M118" s="3"/>
      <c r="N118" s="4"/>
      <c r="O118" s="4"/>
    </row>
    <row r="119" spans="12:15" x14ac:dyDescent="0.2">
      <c r="L119" s="2"/>
      <c r="M119" s="3"/>
      <c r="N119" s="4"/>
      <c r="O119" s="4"/>
    </row>
    <row r="120" spans="12:15" x14ac:dyDescent="0.2">
      <c r="L120" s="2"/>
      <c r="M120" s="3"/>
      <c r="N120" s="4"/>
      <c r="O120" s="4"/>
    </row>
    <row r="121" spans="12:15" x14ac:dyDescent="0.2">
      <c r="L121" s="2"/>
      <c r="M121" s="3"/>
      <c r="N121" s="4"/>
      <c r="O121" s="4"/>
    </row>
    <row r="122" spans="12:15" x14ac:dyDescent="0.2">
      <c r="L122" s="2"/>
      <c r="M122" s="3"/>
      <c r="N122" s="4"/>
      <c r="O122" s="4"/>
    </row>
    <row r="123" spans="12:15" x14ac:dyDescent="0.2">
      <c r="L123" s="2"/>
      <c r="M123" s="3"/>
      <c r="N123" s="4"/>
      <c r="O123" s="4"/>
    </row>
    <row r="124" spans="12:15" x14ac:dyDescent="0.2">
      <c r="L124" s="2"/>
      <c r="M124" s="3"/>
      <c r="N124" s="4"/>
      <c r="O124" s="4"/>
    </row>
    <row r="125" spans="12:15" x14ac:dyDescent="0.2">
      <c r="L125" s="2"/>
      <c r="M125" s="3"/>
      <c r="N125" s="4"/>
      <c r="O125" s="4"/>
    </row>
    <row r="126" spans="12:15" x14ac:dyDescent="0.2">
      <c r="L126" s="2"/>
      <c r="M126" s="3"/>
      <c r="N126" s="4"/>
      <c r="O126" s="4"/>
    </row>
    <row r="127" spans="12:15" x14ac:dyDescent="0.2">
      <c r="L127" s="2"/>
      <c r="M127" s="3"/>
      <c r="N127" s="4"/>
      <c r="O127" s="4"/>
    </row>
    <row r="128" spans="12:15" x14ac:dyDescent="0.2">
      <c r="L128" s="2"/>
      <c r="M128" s="3"/>
      <c r="N128" s="4"/>
      <c r="O128" s="4"/>
    </row>
    <row r="129" spans="12:15" x14ac:dyDescent="0.2">
      <c r="L129" s="2"/>
      <c r="M129" s="3"/>
      <c r="N129" s="4"/>
      <c r="O129" s="4"/>
    </row>
    <row r="130" spans="12:15" x14ac:dyDescent="0.2">
      <c r="L130" s="2"/>
      <c r="M130" s="3"/>
      <c r="N130" s="4"/>
      <c r="O130" s="4"/>
    </row>
    <row r="131" spans="12:15" x14ac:dyDescent="0.2">
      <c r="L131" s="2"/>
      <c r="M131" s="3"/>
      <c r="N131" s="4"/>
      <c r="O131" s="4"/>
    </row>
    <row r="132" spans="12:15" x14ac:dyDescent="0.2">
      <c r="L132" s="2"/>
      <c r="M132" s="3"/>
      <c r="N132" s="4"/>
      <c r="O132" s="4"/>
    </row>
    <row r="133" spans="12:15" x14ac:dyDescent="0.2">
      <c r="L133" s="2"/>
      <c r="M133" s="3"/>
      <c r="N133" s="4"/>
      <c r="O133" s="4"/>
    </row>
    <row r="134" spans="12:15" x14ac:dyDescent="0.2">
      <c r="L134" s="2"/>
      <c r="M134" s="3"/>
      <c r="N134" s="4"/>
      <c r="O134" s="4"/>
    </row>
    <row r="135" spans="12:15" x14ac:dyDescent="0.2">
      <c r="L135" s="2"/>
      <c r="M135" s="3"/>
      <c r="N135" s="4"/>
      <c r="O135" s="4"/>
    </row>
    <row r="136" spans="12:15" x14ac:dyDescent="0.2">
      <c r="L136" s="2"/>
      <c r="M136" s="3"/>
      <c r="N136" s="4"/>
      <c r="O136" s="4"/>
    </row>
    <row r="137" spans="12:15" x14ac:dyDescent="0.2">
      <c r="L137" s="2"/>
      <c r="M137" s="3"/>
      <c r="N137" s="4"/>
      <c r="O137" s="4"/>
    </row>
    <row r="138" spans="12:15" x14ac:dyDescent="0.2">
      <c r="L138" s="2"/>
      <c r="M138" s="3"/>
      <c r="N138" s="4"/>
      <c r="O138" s="4"/>
    </row>
    <row r="139" spans="12:15" x14ac:dyDescent="0.2">
      <c r="L139" s="2"/>
      <c r="M139" s="3"/>
      <c r="N139" s="4"/>
      <c r="O139" s="4"/>
    </row>
    <row r="140" spans="12:15" x14ac:dyDescent="0.2">
      <c r="L140" s="2"/>
      <c r="M140" s="3"/>
      <c r="N140" s="4"/>
      <c r="O140" s="4"/>
    </row>
    <row r="141" spans="12:15" x14ac:dyDescent="0.2">
      <c r="L141" s="2"/>
      <c r="M141" s="3"/>
      <c r="N141" s="4"/>
      <c r="O141" s="4"/>
    </row>
    <row r="142" spans="12:15" x14ac:dyDescent="0.2">
      <c r="L142" s="2"/>
      <c r="M142" s="3"/>
      <c r="N142" s="4"/>
      <c r="O142" s="4"/>
    </row>
    <row r="143" spans="12:15" x14ac:dyDescent="0.2">
      <c r="L143" s="2"/>
      <c r="M143" s="3"/>
      <c r="N143" s="4"/>
      <c r="O143" s="4"/>
    </row>
    <row r="144" spans="12:15" x14ac:dyDescent="0.2">
      <c r="L144" s="2"/>
      <c r="M144" s="3"/>
      <c r="N144" s="4"/>
      <c r="O144" s="4"/>
    </row>
    <row r="145" spans="12:15" x14ac:dyDescent="0.2">
      <c r="L145" s="2"/>
      <c r="M145" s="3"/>
      <c r="N145" s="4"/>
      <c r="O145" s="4"/>
    </row>
    <row r="146" spans="12:15" x14ac:dyDescent="0.2">
      <c r="L146" s="2"/>
      <c r="M146" s="3"/>
      <c r="N146" s="4"/>
      <c r="O146" s="4"/>
    </row>
    <row r="147" spans="12:15" x14ac:dyDescent="0.2">
      <c r="L147" s="2"/>
      <c r="M147" s="3"/>
      <c r="N147" s="4"/>
      <c r="O147" s="4"/>
    </row>
    <row r="148" spans="12:15" x14ac:dyDescent="0.2">
      <c r="L148" s="2"/>
      <c r="M148" s="3"/>
      <c r="N148" s="4"/>
      <c r="O148" s="4"/>
    </row>
    <row r="149" spans="12:15" x14ac:dyDescent="0.2">
      <c r="L149" s="2"/>
      <c r="M149" s="3"/>
      <c r="N149" s="4"/>
      <c r="O149" s="4"/>
    </row>
    <row r="150" spans="12:15" x14ac:dyDescent="0.2">
      <c r="L150" s="2"/>
      <c r="M150" s="3"/>
      <c r="N150" s="4"/>
      <c r="O150" s="4"/>
    </row>
    <row r="151" spans="12:15" x14ac:dyDescent="0.2">
      <c r="L151" s="2"/>
      <c r="M151" s="3"/>
      <c r="N151" s="4"/>
      <c r="O151" s="4"/>
    </row>
    <row r="152" spans="12:15" x14ac:dyDescent="0.2">
      <c r="L152" s="2"/>
      <c r="M152" s="3"/>
      <c r="N152" s="4"/>
      <c r="O152" s="4"/>
    </row>
    <row r="153" spans="12:15" x14ac:dyDescent="0.2">
      <c r="L153" s="2"/>
      <c r="M153" s="3"/>
      <c r="N153" s="4"/>
      <c r="O153" s="4"/>
    </row>
    <row r="154" spans="12:15" x14ac:dyDescent="0.2">
      <c r="L154" s="2"/>
      <c r="M154" s="3"/>
      <c r="N154" s="4"/>
      <c r="O154" s="4"/>
    </row>
    <row r="155" spans="12:15" x14ac:dyDescent="0.2">
      <c r="L155" s="2"/>
      <c r="M155" s="3"/>
      <c r="N155" s="4"/>
      <c r="O155" s="4"/>
    </row>
    <row r="156" spans="12:15" x14ac:dyDescent="0.2">
      <c r="L156" s="2"/>
      <c r="M156" s="3"/>
      <c r="N156" s="4"/>
      <c r="O156" s="4"/>
    </row>
    <row r="157" spans="12:15" x14ac:dyDescent="0.2">
      <c r="L157" s="2"/>
      <c r="M157" s="3"/>
      <c r="N157" s="4"/>
      <c r="O157" s="4"/>
    </row>
    <row r="158" spans="12:15" x14ac:dyDescent="0.2">
      <c r="L158" s="2"/>
      <c r="M158" s="3"/>
      <c r="N158" s="4"/>
      <c r="O158" s="4"/>
    </row>
    <row r="159" spans="12:15" x14ac:dyDescent="0.2">
      <c r="L159" s="2"/>
      <c r="M159" s="3"/>
      <c r="N159" s="4"/>
      <c r="O159" s="4"/>
    </row>
    <row r="160" spans="12:15" x14ac:dyDescent="0.2">
      <c r="L160" s="2"/>
      <c r="M160" s="3"/>
      <c r="N160" s="4"/>
      <c r="O160" s="4"/>
    </row>
    <row r="161" spans="12:15" x14ac:dyDescent="0.2">
      <c r="L161" s="2"/>
      <c r="M161" s="3"/>
      <c r="N161" s="4"/>
      <c r="O161" s="4"/>
    </row>
    <row r="162" spans="12:15" x14ac:dyDescent="0.2">
      <c r="L162" s="2"/>
      <c r="M162" s="3"/>
      <c r="N162" s="4"/>
      <c r="O162" s="4"/>
    </row>
    <row r="163" spans="12:15" x14ac:dyDescent="0.2">
      <c r="L163" s="2"/>
      <c r="M163" s="3"/>
      <c r="N163" s="4"/>
      <c r="O163" s="4"/>
    </row>
    <row r="164" spans="12:15" x14ac:dyDescent="0.2">
      <c r="L164" s="2"/>
      <c r="M164" s="3"/>
      <c r="N164" s="4"/>
      <c r="O164" s="4"/>
    </row>
    <row r="165" spans="12:15" x14ac:dyDescent="0.2">
      <c r="L165" s="2"/>
      <c r="M165" s="3"/>
      <c r="N165" s="4"/>
      <c r="O165" s="4"/>
    </row>
    <row r="166" spans="12:15" x14ac:dyDescent="0.2">
      <c r="L166" s="2"/>
      <c r="M166" s="3"/>
      <c r="N166" s="4"/>
      <c r="O166" s="4"/>
    </row>
    <row r="167" spans="12:15" x14ac:dyDescent="0.2">
      <c r="L167" s="2"/>
      <c r="M167" s="3"/>
      <c r="N167" s="4"/>
      <c r="O167" s="4"/>
    </row>
    <row r="168" spans="12:15" x14ac:dyDescent="0.2">
      <c r="L168" s="2"/>
      <c r="M168" s="3"/>
      <c r="N168" s="4"/>
      <c r="O168" s="4"/>
    </row>
    <row r="169" spans="12:15" x14ac:dyDescent="0.2">
      <c r="L169" s="2"/>
      <c r="M169" s="3"/>
      <c r="N169" s="4"/>
      <c r="O169" s="4"/>
    </row>
    <row r="170" spans="12:15" x14ac:dyDescent="0.2">
      <c r="L170" s="2"/>
      <c r="M170" s="3"/>
      <c r="N170" s="4"/>
      <c r="O170" s="4"/>
    </row>
    <row r="171" spans="12:15" x14ac:dyDescent="0.2">
      <c r="L171" s="2"/>
      <c r="M171" s="3"/>
      <c r="N171" s="4"/>
      <c r="O171" s="4"/>
    </row>
    <row r="172" spans="12:15" x14ac:dyDescent="0.2">
      <c r="L172" s="2"/>
      <c r="M172" s="3"/>
      <c r="N172" s="4"/>
      <c r="O172" s="4"/>
    </row>
    <row r="173" spans="12:15" x14ac:dyDescent="0.2">
      <c r="L173" s="2"/>
      <c r="M173" s="3"/>
      <c r="N173" s="4"/>
      <c r="O173" s="4"/>
    </row>
    <row r="174" spans="12:15" x14ac:dyDescent="0.2">
      <c r="L174" s="2"/>
      <c r="M174" s="3"/>
      <c r="N174" s="4"/>
      <c r="O174" s="4"/>
    </row>
    <row r="175" spans="12:15" x14ac:dyDescent="0.2">
      <c r="L175" s="2"/>
      <c r="M175" s="3"/>
      <c r="N175" s="4"/>
      <c r="O175" s="4"/>
    </row>
    <row r="176" spans="12:15" x14ac:dyDescent="0.2">
      <c r="L176" s="2"/>
      <c r="M176" s="3"/>
      <c r="N176" s="4"/>
      <c r="O176" s="4"/>
    </row>
    <row r="177" spans="12:15" x14ac:dyDescent="0.2">
      <c r="L177" s="2"/>
      <c r="M177" s="3"/>
      <c r="N177" s="4"/>
      <c r="O177" s="4"/>
    </row>
    <row r="178" spans="12:15" x14ac:dyDescent="0.2">
      <c r="L178" s="2"/>
      <c r="M178" s="3"/>
      <c r="N178" s="4"/>
      <c r="O178" s="4"/>
    </row>
    <row r="179" spans="12:15" x14ac:dyDescent="0.2">
      <c r="L179" s="2"/>
      <c r="M179" s="3"/>
      <c r="N179" s="4"/>
      <c r="O179" s="4"/>
    </row>
    <row r="180" spans="12:15" x14ac:dyDescent="0.2">
      <c r="L180" s="2"/>
      <c r="M180" s="3"/>
      <c r="N180" s="4"/>
      <c r="O180" s="4"/>
    </row>
    <row r="181" spans="12:15" x14ac:dyDescent="0.2">
      <c r="L181" s="2"/>
      <c r="M181" s="3"/>
      <c r="N181" s="4"/>
      <c r="O181" s="4"/>
    </row>
    <row r="182" spans="12:15" x14ac:dyDescent="0.2">
      <c r="L182" s="2"/>
      <c r="M182" s="3"/>
      <c r="N182" s="4"/>
      <c r="O182" s="4"/>
    </row>
    <row r="183" spans="12:15" x14ac:dyDescent="0.2">
      <c r="L183" s="2"/>
      <c r="M183" s="3"/>
      <c r="N183" s="4"/>
      <c r="O183" s="4"/>
    </row>
    <row r="184" spans="12:15" x14ac:dyDescent="0.2">
      <c r="L184" s="2"/>
      <c r="M184" s="3"/>
      <c r="N184" s="4"/>
      <c r="O184" s="4"/>
    </row>
    <row r="185" spans="12:15" x14ac:dyDescent="0.2">
      <c r="L185" s="2"/>
      <c r="M185" s="3"/>
      <c r="N185" s="4"/>
      <c r="O185" s="4"/>
    </row>
    <row r="186" spans="12:15" x14ac:dyDescent="0.2">
      <c r="L186" s="2"/>
      <c r="M186" s="3"/>
      <c r="N186" s="4"/>
      <c r="O186" s="4"/>
    </row>
    <row r="187" spans="12:15" x14ac:dyDescent="0.2">
      <c r="L187" s="2"/>
      <c r="M187" s="3"/>
      <c r="N187" s="4"/>
      <c r="O187" s="4"/>
    </row>
    <row r="188" spans="12:15" x14ac:dyDescent="0.2">
      <c r="L188" s="2"/>
      <c r="M188" s="3"/>
      <c r="N188" s="4"/>
      <c r="O188" s="4"/>
    </row>
    <row r="189" spans="12:15" x14ac:dyDescent="0.2">
      <c r="L189" s="2"/>
      <c r="M189" s="3"/>
      <c r="N189" s="4"/>
      <c r="O189" s="4"/>
    </row>
    <row r="190" spans="12:15" x14ac:dyDescent="0.2">
      <c r="L190" s="2"/>
      <c r="M190" s="3"/>
      <c r="N190" s="4"/>
      <c r="O190" s="4"/>
    </row>
    <row r="191" spans="12:15" x14ac:dyDescent="0.2">
      <c r="L191" s="2"/>
      <c r="M191" s="3"/>
      <c r="N191" s="4"/>
      <c r="O191" s="4"/>
    </row>
    <row r="192" spans="12:15" x14ac:dyDescent="0.2">
      <c r="L192" s="2"/>
      <c r="M192" s="3"/>
      <c r="N192" s="4"/>
      <c r="O192" s="4"/>
    </row>
    <row r="193" spans="12:15" x14ac:dyDescent="0.2">
      <c r="L193" s="2"/>
      <c r="M193" s="3"/>
      <c r="N193" s="4"/>
      <c r="O193" s="4"/>
    </row>
    <row r="194" spans="12:15" x14ac:dyDescent="0.2">
      <c r="L194" s="2"/>
      <c r="M194" s="3"/>
      <c r="N194" s="4"/>
      <c r="O194" s="4"/>
    </row>
    <row r="195" spans="12:15" x14ac:dyDescent="0.2">
      <c r="L195" s="2"/>
      <c r="M195" s="3"/>
      <c r="N195" s="4"/>
      <c r="O195" s="4"/>
    </row>
    <row r="196" spans="12:15" x14ac:dyDescent="0.2">
      <c r="L196" s="2"/>
      <c r="M196" s="3"/>
      <c r="N196" s="4"/>
      <c r="O196" s="4"/>
    </row>
    <row r="197" spans="12:15" x14ac:dyDescent="0.2">
      <c r="L197" s="2"/>
      <c r="M197" s="3"/>
      <c r="N197" s="4"/>
      <c r="O197" s="4"/>
    </row>
    <row r="198" spans="12:15" x14ac:dyDescent="0.2">
      <c r="L198" s="2"/>
      <c r="M198" s="3"/>
      <c r="N198" s="4"/>
      <c r="O198" s="4"/>
    </row>
    <row r="199" spans="12:15" x14ac:dyDescent="0.2">
      <c r="L199" s="2"/>
      <c r="M199" s="3"/>
      <c r="N199" s="4"/>
      <c r="O199" s="4"/>
    </row>
    <row r="200" spans="12:15" x14ac:dyDescent="0.2">
      <c r="L200" s="2"/>
      <c r="M200" s="3"/>
      <c r="N200" s="4"/>
      <c r="O200" s="4"/>
    </row>
    <row r="201" spans="12:15" x14ac:dyDescent="0.2">
      <c r="L201" s="2"/>
      <c r="M201" s="3"/>
      <c r="N201" s="4"/>
      <c r="O201" s="4"/>
    </row>
    <row r="202" spans="12:15" x14ac:dyDescent="0.2">
      <c r="L202" s="2"/>
      <c r="M202" s="3"/>
      <c r="N202" s="4"/>
      <c r="O202" s="4"/>
    </row>
    <row r="203" spans="12:15" x14ac:dyDescent="0.2">
      <c r="L203" s="2"/>
      <c r="M203" s="3"/>
      <c r="N203" s="4"/>
      <c r="O203" s="4"/>
    </row>
    <row r="204" spans="12:15" x14ac:dyDescent="0.2">
      <c r="L204" s="2"/>
      <c r="M204" s="3"/>
      <c r="N204" s="4"/>
      <c r="O204" s="4"/>
    </row>
    <row r="205" spans="12:15" x14ac:dyDescent="0.2">
      <c r="L205" s="2"/>
      <c r="M205" s="3"/>
      <c r="N205" s="4"/>
      <c r="O205" s="4"/>
    </row>
    <row r="206" spans="12:15" x14ac:dyDescent="0.2">
      <c r="L206" s="2"/>
      <c r="M206" s="3"/>
      <c r="N206" s="4"/>
      <c r="O206" s="4"/>
    </row>
    <row r="207" spans="12:15" x14ac:dyDescent="0.2">
      <c r="L207" s="2"/>
      <c r="M207" s="3"/>
      <c r="N207" s="4"/>
      <c r="O207" s="4"/>
    </row>
    <row r="208" spans="12:15" x14ac:dyDescent="0.2">
      <c r="L208" s="2"/>
      <c r="M208" s="3"/>
      <c r="N208" s="4"/>
      <c r="O208" s="4"/>
    </row>
    <row r="209" spans="12:15" x14ac:dyDescent="0.2">
      <c r="L209" s="2"/>
      <c r="M209" s="3"/>
      <c r="N209" s="4"/>
      <c r="O209" s="4"/>
    </row>
    <row r="210" spans="12:15" x14ac:dyDescent="0.2">
      <c r="L210" s="2"/>
      <c r="M210" s="3"/>
      <c r="N210" s="4"/>
      <c r="O210" s="4"/>
    </row>
    <row r="211" spans="12:15" x14ac:dyDescent="0.2">
      <c r="L211" s="2"/>
      <c r="M211" s="3"/>
      <c r="N211" s="4"/>
      <c r="O211" s="4"/>
    </row>
    <row r="212" spans="12:15" x14ac:dyDescent="0.2">
      <c r="L212" s="2"/>
      <c r="M212" s="3"/>
      <c r="N212" s="4"/>
      <c r="O212" s="4"/>
    </row>
    <row r="213" spans="12:15" x14ac:dyDescent="0.2">
      <c r="L213" s="2"/>
      <c r="M213" s="3"/>
      <c r="N213" s="4"/>
      <c r="O213" s="4"/>
    </row>
    <row r="214" spans="12:15" x14ac:dyDescent="0.2">
      <c r="L214" s="2"/>
      <c r="M214" s="3"/>
      <c r="N214" s="4"/>
      <c r="O214" s="4"/>
    </row>
    <row r="215" spans="12:15" x14ac:dyDescent="0.2">
      <c r="L215" s="2"/>
      <c r="M215" s="3"/>
      <c r="N215" s="4"/>
      <c r="O215" s="4"/>
    </row>
    <row r="216" spans="12:15" x14ac:dyDescent="0.2">
      <c r="L216" s="2"/>
      <c r="M216" s="3"/>
      <c r="N216" s="4"/>
      <c r="O216" s="4"/>
    </row>
    <row r="217" spans="12:15" x14ac:dyDescent="0.2">
      <c r="L217" s="2"/>
      <c r="M217" s="3"/>
      <c r="N217" s="4"/>
      <c r="O217" s="4"/>
    </row>
    <row r="218" spans="12:15" x14ac:dyDescent="0.2">
      <c r="L218" s="2"/>
      <c r="M218" s="3"/>
      <c r="N218" s="4"/>
      <c r="O218" s="4"/>
    </row>
    <row r="219" spans="12:15" x14ac:dyDescent="0.2">
      <c r="L219" s="2"/>
      <c r="M219" s="3"/>
      <c r="N219" s="4"/>
      <c r="O219" s="4"/>
    </row>
    <row r="220" spans="12:15" x14ac:dyDescent="0.2">
      <c r="L220" s="2"/>
      <c r="M220" s="3"/>
      <c r="N220" s="4"/>
      <c r="O220" s="4"/>
    </row>
    <row r="221" spans="12:15" x14ac:dyDescent="0.2">
      <c r="L221" s="2"/>
      <c r="M221" s="3"/>
      <c r="N221" s="4"/>
      <c r="O221" s="4"/>
    </row>
    <row r="222" spans="12:15" x14ac:dyDescent="0.2">
      <c r="L222" s="2"/>
      <c r="M222" s="3"/>
      <c r="N222" s="4"/>
      <c r="O222" s="4"/>
    </row>
    <row r="223" spans="12:15" x14ac:dyDescent="0.2">
      <c r="L223" s="2"/>
      <c r="M223" s="3"/>
      <c r="N223" s="4"/>
      <c r="O223" s="4"/>
    </row>
    <row r="224" spans="12:15" x14ac:dyDescent="0.2">
      <c r="L224" s="2"/>
      <c r="M224" s="3"/>
      <c r="N224" s="4"/>
      <c r="O224" s="4"/>
    </row>
    <row r="225" spans="12:15" x14ac:dyDescent="0.2">
      <c r="L225" s="2"/>
      <c r="M225" s="3"/>
      <c r="N225" s="4"/>
      <c r="O225" s="4"/>
    </row>
    <row r="226" spans="12:15" x14ac:dyDescent="0.2">
      <c r="L226" s="2"/>
      <c r="M226" s="3"/>
      <c r="N226" s="4"/>
      <c r="O226" s="4"/>
    </row>
    <row r="227" spans="12:15" x14ac:dyDescent="0.2">
      <c r="L227" s="2"/>
      <c r="M227" s="3"/>
      <c r="N227" s="4"/>
      <c r="O227" s="4"/>
    </row>
    <row r="228" spans="12:15" x14ac:dyDescent="0.2">
      <c r="L228" s="2"/>
      <c r="M228" s="3"/>
      <c r="N228" s="4"/>
      <c r="O228" s="4"/>
    </row>
    <row r="229" spans="12:15" x14ac:dyDescent="0.2">
      <c r="L229" s="2"/>
      <c r="M229" s="3"/>
      <c r="N229" s="4"/>
      <c r="O229" s="4"/>
    </row>
    <row r="230" spans="12:15" x14ac:dyDescent="0.2">
      <c r="L230" s="2"/>
      <c r="M230" s="3"/>
      <c r="N230" s="4"/>
      <c r="O230" s="4"/>
    </row>
    <row r="231" spans="12:15" x14ac:dyDescent="0.2">
      <c r="L231" s="2"/>
      <c r="M231" s="3"/>
      <c r="N231" s="4"/>
      <c r="O231" s="4"/>
    </row>
    <row r="232" spans="12:15" x14ac:dyDescent="0.2">
      <c r="L232" s="2"/>
      <c r="M232" s="3"/>
      <c r="N232" s="4"/>
      <c r="O232" s="4"/>
    </row>
    <row r="233" spans="12:15" x14ac:dyDescent="0.2">
      <c r="L233" s="2"/>
      <c r="M233" s="3"/>
      <c r="N233" s="4"/>
      <c r="O233" s="4"/>
    </row>
    <row r="234" spans="12:15" x14ac:dyDescent="0.2">
      <c r="L234" s="2"/>
      <c r="M234" s="3"/>
      <c r="N234" s="4"/>
      <c r="O234" s="4"/>
    </row>
    <row r="235" spans="12:15" x14ac:dyDescent="0.2">
      <c r="L235" s="2"/>
      <c r="M235" s="3"/>
      <c r="N235" s="4"/>
      <c r="O235" s="4"/>
    </row>
    <row r="236" spans="12:15" x14ac:dyDescent="0.2">
      <c r="L236" s="2"/>
      <c r="M236" s="3"/>
      <c r="N236" s="4"/>
      <c r="O236" s="4"/>
    </row>
    <row r="237" spans="12:15" x14ac:dyDescent="0.2">
      <c r="L237" s="2"/>
      <c r="M237" s="3"/>
      <c r="N237" s="4"/>
      <c r="O237" s="4"/>
    </row>
    <row r="238" spans="12:15" x14ac:dyDescent="0.2">
      <c r="L238" s="2"/>
      <c r="M238" s="3"/>
      <c r="N238" s="4"/>
      <c r="O238" s="4"/>
    </row>
    <row r="239" spans="12:15" x14ac:dyDescent="0.2">
      <c r="L239" s="2"/>
      <c r="M239" s="3"/>
      <c r="N239" s="4"/>
      <c r="O239" s="4"/>
    </row>
    <row r="240" spans="12:15" x14ac:dyDescent="0.2">
      <c r="L240" s="2"/>
      <c r="M240" s="3"/>
      <c r="N240" s="4"/>
      <c r="O240" s="4"/>
    </row>
    <row r="241" spans="12:15" x14ac:dyDescent="0.2">
      <c r="L241" s="2"/>
      <c r="M241" s="3"/>
      <c r="N241" s="4"/>
      <c r="O241" s="4"/>
    </row>
    <row r="242" spans="12:15" x14ac:dyDescent="0.2">
      <c r="L242" s="2"/>
      <c r="M242" s="3"/>
      <c r="N242" s="4"/>
      <c r="O242" s="4"/>
    </row>
    <row r="243" spans="12:15" x14ac:dyDescent="0.2">
      <c r="L243" s="2"/>
      <c r="M243" s="3"/>
      <c r="N243" s="4"/>
      <c r="O243" s="4"/>
    </row>
    <row r="244" spans="12:15" x14ac:dyDescent="0.2">
      <c r="L244" s="2"/>
      <c r="M244" s="3"/>
      <c r="N244" s="4"/>
      <c r="O244" s="4"/>
    </row>
    <row r="245" spans="12:15" x14ac:dyDescent="0.2">
      <c r="L245" s="2"/>
      <c r="M245" s="3"/>
      <c r="N245" s="4"/>
      <c r="O245" s="4"/>
    </row>
    <row r="246" spans="12:15" x14ac:dyDescent="0.2">
      <c r="L246" s="2"/>
      <c r="M246" s="3"/>
      <c r="N246" s="4"/>
      <c r="O246" s="4"/>
    </row>
    <row r="247" spans="12:15" x14ac:dyDescent="0.2">
      <c r="L247" s="2"/>
      <c r="M247" s="3"/>
      <c r="N247" s="4"/>
      <c r="O247" s="4"/>
    </row>
    <row r="248" spans="12:15" x14ac:dyDescent="0.2">
      <c r="L248" s="2"/>
      <c r="M248" s="3"/>
      <c r="N248" s="4"/>
      <c r="O248" s="4"/>
    </row>
    <row r="249" spans="12:15" x14ac:dyDescent="0.2">
      <c r="L249" s="2"/>
      <c r="M249" s="3"/>
      <c r="N249" s="4"/>
      <c r="O249" s="4"/>
    </row>
    <row r="250" spans="12:15" x14ac:dyDescent="0.2">
      <c r="L250" s="2"/>
      <c r="M250" s="3"/>
      <c r="N250" s="4"/>
      <c r="O250" s="4"/>
    </row>
    <row r="251" spans="12:15" x14ac:dyDescent="0.2">
      <c r="L251" s="2"/>
      <c r="M251" s="3"/>
      <c r="N251" s="4"/>
      <c r="O251" s="4"/>
    </row>
    <row r="252" spans="12:15" x14ac:dyDescent="0.2">
      <c r="L252" s="2"/>
      <c r="M252" s="3"/>
      <c r="N252" s="4"/>
      <c r="O252" s="4"/>
    </row>
    <row r="253" spans="12:15" x14ac:dyDescent="0.2">
      <c r="L253" s="2"/>
      <c r="M253" s="3"/>
      <c r="N253" s="4"/>
      <c r="O253" s="4"/>
    </row>
    <row r="254" spans="12:15" x14ac:dyDescent="0.2">
      <c r="L254" s="2"/>
      <c r="M254" s="3"/>
      <c r="N254" s="4"/>
      <c r="O254" s="4"/>
    </row>
    <row r="255" spans="12:15" x14ac:dyDescent="0.2">
      <c r="L255" s="2"/>
      <c r="M255" s="3"/>
      <c r="N255" s="4"/>
      <c r="O255" s="4"/>
    </row>
    <row r="256" spans="12:15" x14ac:dyDescent="0.2">
      <c r="L256" s="2"/>
      <c r="M256" s="3"/>
      <c r="N256" s="4"/>
      <c r="O256" s="4"/>
    </row>
    <row r="257" spans="12:15" x14ac:dyDescent="0.2">
      <c r="L257" s="2"/>
      <c r="M257" s="3"/>
      <c r="N257" s="4"/>
      <c r="O257" s="4"/>
    </row>
    <row r="258" spans="12:15" x14ac:dyDescent="0.2">
      <c r="L258" s="2"/>
      <c r="M258" s="3"/>
      <c r="N258" s="4"/>
      <c r="O258" s="4"/>
    </row>
    <row r="259" spans="12:15" x14ac:dyDescent="0.2">
      <c r="L259" s="2"/>
      <c r="M259" s="3"/>
      <c r="N259" s="4"/>
      <c r="O259" s="4"/>
    </row>
    <row r="260" spans="12:15" x14ac:dyDescent="0.2">
      <c r="L260" s="2"/>
      <c r="M260" s="3"/>
      <c r="N260" s="4"/>
      <c r="O260" s="4"/>
    </row>
    <row r="261" spans="12:15" x14ac:dyDescent="0.2">
      <c r="L261" s="2"/>
      <c r="M261" s="3"/>
      <c r="N261" s="4"/>
      <c r="O261" s="4"/>
    </row>
    <row r="262" spans="12:15" x14ac:dyDescent="0.2">
      <c r="L262" s="2"/>
      <c r="M262" s="3"/>
      <c r="N262" s="4"/>
      <c r="O262" s="4"/>
    </row>
    <row r="263" spans="12:15" x14ac:dyDescent="0.2">
      <c r="L263" s="2"/>
      <c r="M263" s="3"/>
      <c r="N263" s="4"/>
      <c r="O263" s="4"/>
    </row>
    <row r="264" spans="12:15" x14ac:dyDescent="0.2">
      <c r="L264" s="2"/>
      <c r="M264" s="3"/>
      <c r="N264" s="4"/>
      <c r="O264" s="4"/>
    </row>
    <row r="265" spans="12:15" x14ac:dyDescent="0.2">
      <c r="L265" s="2"/>
      <c r="M265" s="3"/>
      <c r="N265" s="4"/>
      <c r="O265" s="4"/>
    </row>
    <row r="266" spans="12:15" x14ac:dyDescent="0.2">
      <c r="L266" s="2"/>
      <c r="M266" s="3"/>
      <c r="N266" s="4"/>
      <c r="O266" s="4"/>
    </row>
    <row r="267" spans="12:15" x14ac:dyDescent="0.2">
      <c r="L267" s="2"/>
      <c r="M267" s="3"/>
      <c r="N267" s="4"/>
      <c r="O267" s="4"/>
    </row>
    <row r="268" spans="12:15" x14ac:dyDescent="0.2">
      <c r="L268" s="2"/>
      <c r="M268" s="3"/>
      <c r="N268" s="4"/>
      <c r="O268" s="4"/>
    </row>
    <row r="269" spans="12:15" x14ac:dyDescent="0.2">
      <c r="L269" s="2"/>
      <c r="M269" s="3"/>
      <c r="N269" s="4"/>
      <c r="O269" s="4"/>
    </row>
    <row r="270" spans="12:15" x14ac:dyDescent="0.2">
      <c r="L270" s="2"/>
      <c r="M270" s="3"/>
      <c r="N270" s="4"/>
      <c r="O270" s="4"/>
    </row>
    <row r="271" spans="12:15" x14ac:dyDescent="0.2">
      <c r="L271" s="2"/>
      <c r="M271" s="3"/>
      <c r="N271" s="4"/>
      <c r="O271" s="4"/>
    </row>
    <row r="272" spans="12:15" x14ac:dyDescent="0.2">
      <c r="L272" s="2"/>
      <c r="M272" s="3"/>
      <c r="N272" s="4"/>
      <c r="O272" s="4"/>
    </row>
    <row r="273" spans="12:15" x14ac:dyDescent="0.2">
      <c r="L273" s="2"/>
      <c r="M273" s="3"/>
      <c r="N273" s="4"/>
      <c r="O273" s="4"/>
    </row>
    <row r="274" spans="12:15" x14ac:dyDescent="0.2">
      <c r="L274" s="2"/>
      <c r="M274" s="3"/>
      <c r="N274" s="4"/>
      <c r="O274" s="4"/>
    </row>
    <row r="275" spans="12:15" x14ac:dyDescent="0.2">
      <c r="L275" s="2"/>
      <c r="M275" s="3"/>
      <c r="N275" s="4"/>
      <c r="O275" s="4"/>
    </row>
    <row r="276" spans="12:15" x14ac:dyDescent="0.2">
      <c r="L276" s="2"/>
      <c r="M276" s="3"/>
      <c r="N276" s="4"/>
      <c r="O276" s="4"/>
    </row>
    <row r="277" spans="12:15" x14ac:dyDescent="0.2">
      <c r="L277" s="2"/>
      <c r="M277" s="3"/>
      <c r="N277" s="4"/>
      <c r="O277" s="4"/>
    </row>
    <row r="278" spans="12:15" x14ac:dyDescent="0.2">
      <c r="L278" s="2"/>
      <c r="M278" s="3"/>
      <c r="N278" s="4"/>
      <c r="O278" s="4"/>
    </row>
    <row r="279" spans="12:15" x14ac:dyDescent="0.2">
      <c r="L279" s="2"/>
      <c r="M279" s="3"/>
      <c r="N279" s="4"/>
      <c r="O279" s="4"/>
    </row>
    <row r="280" spans="12:15" x14ac:dyDescent="0.2">
      <c r="L280" s="2"/>
      <c r="M280" s="3"/>
      <c r="N280" s="4"/>
      <c r="O280" s="4"/>
    </row>
    <row r="281" spans="12:15" x14ac:dyDescent="0.2">
      <c r="L281" s="2"/>
      <c r="M281" s="3"/>
      <c r="N281" s="4"/>
      <c r="O281" s="4"/>
    </row>
    <row r="282" spans="12:15" x14ac:dyDescent="0.2">
      <c r="L282" s="2"/>
      <c r="M282" s="3"/>
      <c r="N282" s="4"/>
      <c r="O282" s="4"/>
    </row>
    <row r="283" spans="12:15" x14ac:dyDescent="0.2">
      <c r="L283" s="2"/>
      <c r="M283" s="3"/>
      <c r="N283" s="4"/>
      <c r="O283" s="4"/>
    </row>
    <row r="284" spans="12:15" x14ac:dyDescent="0.2">
      <c r="L284" s="2"/>
      <c r="M284" s="3"/>
      <c r="N284" s="4"/>
      <c r="O284" s="4"/>
    </row>
    <row r="285" spans="12:15" x14ac:dyDescent="0.2">
      <c r="L285" s="2"/>
      <c r="M285" s="3"/>
      <c r="N285" s="4"/>
      <c r="O285" s="4"/>
    </row>
    <row r="286" spans="12:15" x14ac:dyDescent="0.2">
      <c r="L286" s="2"/>
      <c r="M286" s="3"/>
      <c r="N286" s="4"/>
      <c r="O286" s="4"/>
    </row>
    <row r="287" spans="12:15" x14ac:dyDescent="0.2">
      <c r="L287" s="2"/>
      <c r="M287" s="3"/>
      <c r="N287" s="4"/>
      <c r="O287" s="4"/>
    </row>
    <row r="288" spans="12:15" x14ac:dyDescent="0.2">
      <c r="L288" s="2"/>
      <c r="M288" s="3"/>
      <c r="N288" s="4"/>
      <c r="O288" s="4"/>
    </row>
    <row r="289" spans="12:15" x14ac:dyDescent="0.2">
      <c r="L289" s="2"/>
      <c r="M289" s="3"/>
      <c r="N289" s="4"/>
      <c r="O289" s="4"/>
    </row>
    <row r="290" spans="12:15" x14ac:dyDescent="0.2">
      <c r="L290" s="2"/>
      <c r="M290" s="3"/>
      <c r="N290" s="4"/>
      <c r="O290" s="4"/>
    </row>
    <row r="291" spans="12:15" x14ac:dyDescent="0.2">
      <c r="L291" s="2"/>
      <c r="M291" s="3"/>
      <c r="N291" s="4"/>
      <c r="O291" s="4"/>
    </row>
    <row r="292" spans="12:15" x14ac:dyDescent="0.2">
      <c r="L292" s="2"/>
      <c r="M292" s="3"/>
      <c r="N292" s="4"/>
      <c r="O292" s="4"/>
    </row>
    <row r="293" spans="12:15" x14ac:dyDescent="0.2">
      <c r="L293" s="2"/>
      <c r="M293" s="3"/>
      <c r="N293" s="4"/>
      <c r="O293" s="4"/>
    </row>
    <row r="294" spans="12:15" x14ac:dyDescent="0.2">
      <c r="L294" s="2"/>
      <c r="M294" s="3"/>
      <c r="N294" s="4"/>
      <c r="O294" s="4"/>
    </row>
    <row r="295" spans="12:15" x14ac:dyDescent="0.2">
      <c r="L295" s="2"/>
      <c r="M295" s="3"/>
      <c r="N295" s="4"/>
      <c r="O295" s="4"/>
    </row>
    <row r="296" spans="12:15" x14ac:dyDescent="0.2">
      <c r="L296" s="2"/>
      <c r="M296" s="3"/>
      <c r="N296" s="4"/>
      <c r="O296" s="4"/>
    </row>
    <row r="297" spans="12:15" x14ac:dyDescent="0.2">
      <c r="L297" s="2"/>
      <c r="M297" s="3"/>
      <c r="N297" s="4"/>
      <c r="O297" s="4"/>
    </row>
    <row r="298" spans="12:15" x14ac:dyDescent="0.2">
      <c r="L298" s="2"/>
      <c r="M298" s="3"/>
      <c r="N298" s="4"/>
      <c r="O298" s="4"/>
    </row>
    <row r="299" spans="12:15" x14ac:dyDescent="0.2">
      <c r="L299" s="2"/>
      <c r="M299" s="3"/>
      <c r="N299" s="4"/>
      <c r="O299" s="4"/>
    </row>
    <row r="300" spans="12:15" x14ac:dyDescent="0.2">
      <c r="L300" s="2"/>
      <c r="M300" s="3"/>
      <c r="N300" s="4"/>
      <c r="O300" s="4"/>
    </row>
    <row r="301" spans="12:15" x14ac:dyDescent="0.2">
      <c r="L301" s="2"/>
      <c r="M301" s="3"/>
      <c r="N301" s="4"/>
      <c r="O301" s="4"/>
    </row>
    <row r="302" spans="12:15" x14ac:dyDescent="0.2">
      <c r="L302" s="2"/>
      <c r="M302" s="3"/>
      <c r="N302" s="4"/>
      <c r="O302" s="4"/>
    </row>
    <row r="303" spans="12:15" x14ac:dyDescent="0.2">
      <c r="L303" s="2"/>
      <c r="M303" s="3"/>
      <c r="N303" s="4"/>
      <c r="O303" s="4"/>
    </row>
    <row r="304" spans="12:15" x14ac:dyDescent="0.2">
      <c r="L304" s="2"/>
      <c r="M304" s="3"/>
      <c r="N304" s="4"/>
      <c r="O304" s="4"/>
    </row>
    <row r="305" spans="12:15" x14ac:dyDescent="0.2">
      <c r="L305" s="2"/>
      <c r="M305" s="3"/>
      <c r="N305" s="4"/>
      <c r="O305" s="4"/>
    </row>
    <row r="306" spans="12:15" x14ac:dyDescent="0.2">
      <c r="L306" s="2"/>
      <c r="M306" s="3"/>
      <c r="N306" s="4"/>
      <c r="O306" s="4"/>
    </row>
    <row r="307" spans="12:15" x14ac:dyDescent="0.2">
      <c r="L307" s="2"/>
      <c r="M307" s="3"/>
      <c r="N307" s="4"/>
      <c r="O307" s="4"/>
    </row>
    <row r="308" spans="12:15" x14ac:dyDescent="0.2">
      <c r="L308" s="2"/>
      <c r="M308" s="3"/>
      <c r="N308" s="4"/>
      <c r="O308" s="4"/>
    </row>
    <row r="309" spans="12:15" x14ac:dyDescent="0.2">
      <c r="L309" s="2"/>
      <c r="M309" s="3"/>
      <c r="N309" s="4"/>
      <c r="O309" s="4"/>
    </row>
    <row r="310" spans="12:15" x14ac:dyDescent="0.2">
      <c r="L310" s="2"/>
      <c r="M310" s="3"/>
      <c r="N310" s="4"/>
      <c r="O310" s="4"/>
    </row>
    <row r="311" spans="12:15" x14ac:dyDescent="0.2">
      <c r="L311" s="2"/>
      <c r="M311" s="3"/>
      <c r="N311" s="4"/>
      <c r="O311" s="4"/>
    </row>
    <row r="312" spans="12:15" x14ac:dyDescent="0.2">
      <c r="L312" s="2"/>
      <c r="M312" s="3"/>
      <c r="N312" s="4"/>
      <c r="O312" s="4"/>
    </row>
    <row r="313" spans="12:15" x14ac:dyDescent="0.2">
      <c r="L313" s="2"/>
      <c r="M313" s="3"/>
      <c r="N313" s="4"/>
      <c r="O313" s="4"/>
    </row>
    <row r="314" spans="12:15" x14ac:dyDescent="0.2">
      <c r="L314" s="2"/>
      <c r="M314" s="3"/>
      <c r="N314" s="4"/>
      <c r="O314" s="4"/>
    </row>
    <row r="315" spans="12:15" x14ac:dyDescent="0.2">
      <c r="L315" s="2"/>
      <c r="M315" s="3"/>
      <c r="N315" s="4"/>
      <c r="O315" s="4"/>
    </row>
    <row r="316" spans="12:15" x14ac:dyDescent="0.2">
      <c r="L316" s="2"/>
      <c r="M316" s="3"/>
      <c r="N316" s="4"/>
      <c r="O316" s="4"/>
    </row>
    <row r="317" spans="12:15" x14ac:dyDescent="0.2">
      <c r="L317" s="2"/>
      <c r="M317" s="3"/>
      <c r="N317" s="4"/>
      <c r="O317" s="4"/>
    </row>
    <row r="318" spans="12:15" x14ac:dyDescent="0.2">
      <c r="L318" s="2"/>
      <c r="M318" s="3"/>
      <c r="N318" s="4"/>
      <c r="O318" s="4"/>
    </row>
    <row r="319" spans="12:15" x14ac:dyDescent="0.2">
      <c r="L319" s="2"/>
      <c r="M319" s="3"/>
      <c r="N319" s="4"/>
      <c r="O319" s="4"/>
    </row>
    <row r="320" spans="12:15" x14ac:dyDescent="0.2">
      <c r="L320" s="2"/>
      <c r="M320" s="3"/>
      <c r="N320" s="4"/>
      <c r="O320" s="4"/>
    </row>
    <row r="321" spans="12:15" x14ac:dyDescent="0.2">
      <c r="L321" s="2"/>
      <c r="M321" s="3"/>
      <c r="N321" s="4"/>
      <c r="O321" s="4"/>
    </row>
    <row r="322" spans="12:15" x14ac:dyDescent="0.2">
      <c r="L322" s="2"/>
      <c r="M322" s="3"/>
      <c r="N322" s="4"/>
      <c r="O322" s="4"/>
    </row>
    <row r="323" spans="12:15" x14ac:dyDescent="0.2">
      <c r="L323" s="2"/>
      <c r="M323" s="3"/>
      <c r="N323" s="4"/>
      <c r="O323" s="4"/>
    </row>
    <row r="324" spans="12:15" x14ac:dyDescent="0.2">
      <c r="L324" s="2"/>
      <c r="M324" s="3"/>
      <c r="N324" s="4"/>
      <c r="O324" s="4"/>
    </row>
    <row r="325" spans="12:15" x14ac:dyDescent="0.2">
      <c r="L325" s="2"/>
      <c r="M325" s="3"/>
      <c r="N325" s="4"/>
      <c r="O325" s="4"/>
    </row>
    <row r="326" spans="12:15" x14ac:dyDescent="0.2">
      <c r="L326" s="2"/>
      <c r="M326" s="3"/>
      <c r="N326" s="4"/>
      <c r="O326" s="4"/>
    </row>
    <row r="327" spans="12:15" x14ac:dyDescent="0.2">
      <c r="L327" s="2"/>
      <c r="M327" s="3"/>
      <c r="N327" s="4"/>
      <c r="O327" s="4"/>
    </row>
    <row r="328" spans="12:15" x14ac:dyDescent="0.2">
      <c r="L328" s="2"/>
      <c r="M328" s="3"/>
      <c r="N328" s="4"/>
      <c r="O328" s="4"/>
    </row>
    <row r="329" spans="12:15" x14ac:dyDescent="0.2">
      <c r="L329" s="2"/>
      <c r="M329" s="3"/>
      <c r="N329" s="4"/>
      <c r="O329" s="4"/>
    </row>
    <row r="330" spans="12:15" x14ac:dyDescent="0.2">
      <c r="L330" s="2"/>
      <c r="M330" s="3"/>
      <c r="N330" s="4"/>
      <c r="O330" s="4"/>
    </row>
    <row r="331" spans="12:15" x14ac:dyDescent="0.2">
      <c r="L331" s="2"/>
      <c r="M331" s="3"/>
      <c r="N331" s="4"/>
      <c r="O331" s="4"/>
    </row>
    <row r="332" spans="12:15" x14ac:dyDescent="0.2">
      <c r="L332" s="2"/>
      <c r="M332" s="3"/>
      <c r="N332" s="4"/>
      <c r="O332" s="4"/>
    </row>
    <row r="333" spans="12:15" x14ac:dyDescent="0.2">
      <c r="L333" s="2"/>
      <c r="M333" s="3"/>
      <c r="N333" s="4"/>
      <c r="O333" s="4"/>
    </row>
    <row r="334" spans="12:15" x14ac:dyDescent="0.2">
      <c r="L334" s="2"/>
      <c r="M334" s="3"/>
      <c r="N334" s="4"/>
      <c r="O334" s="4"/>
    </row>
    <row r="335" spans="12:15" x14ac:dyDescent="0.2">
      <c r="L335" s="2"/>
      <c r="M335" s="3"/>
      <c r="N335" s="4"/>
      <c r="O335" s="4"/>
    </row>
    <row r="336" spans="12:15" x14ac:dyDescent="0.2">
      <c r="L336" s="2"/>
      <c r="M336" s="3"/>
      <c r="N336" s="4"/>
      <c r="O336" s="4"/>
    </row>
    <row r="337" spans="12:15" x14ac:dyDescent="0.2">
      <c r="L337" s="2"/>
      <c r="M337" s="3"/>
      <c r="N337" s="4"/>
      <c r="O337" s="4"/>
    </row>
    <row r="338" spans="12:15" x14ac:dyDescent="0.2">
      <c r="L338" s="2"/>
      <c r="M338" s="3"/>
      <c r="N338" s="4"/>
      <c r="O338" s="4"/>
    </row>
    <row r="339" spans="12:15" x14ac:dyDescent="0.2">
      <c r="L339" s="2"/>
      <c r="M339" s="3"/>
      <c r="N339" s="4"/>
      <c r="O339" s="4"/>
    </row>
    <row r="340" spans="12:15" x14ac:dyDescent="0.2">
      <c r="L340" s="2"/>
      <c r="M340" s="3"/>
      <c r="N340" s="4"/>
      <c r="O340" s="4"/>
    </row>
    <row r="341" spans="12:15" x14ac:dyDescent="0.2">
      <c r="L341" s="2"/>
      <c r="M341" s="3"/>
      <c r="N341" s="4"/>
      <c r="O341" s="4"/>
    </row>
    <row r="342" spans="12:15" x14ac:dyDescent="0.2">
      <c r="L342" s="2"/>
      <c r="M342" s="3"/>
      <c r="N342" s="4"/>
      <c r="O342" s="4"/>
    </row>
    <row r="343" spans="12:15" x14ac:dyDescent="0.2">
      <c r="L343" s="2"/>
      <c r="M343" s="3"/>
      <c r="N343" s="4"/>
      <c r="O343" s="4"/>
    </row>
    <row r="344" spans="12:15" x14ac:dyDescent="0.2">
      <c r="L344" s="2"/>
      <c r="M344" s="3"/>
      <c r="N344" s="4"/>
      <c r="O344" s="4"/>
    </row>
    <row r="345" spans="12:15" x14ac:dyDescent="0.2">
      <c r="L345" s="2"/>
      <c r="M345" s="3"/>
      <c r="N345" s="4"/>
      <c r="O345" s="4"/>
    </row>
    <row r="346" spans="12:15" x14ac:dyDescent="0.2">
      <c r="L346" s="2"/>
      <c r="M346" s="3"/>
      <c r="N346" s="4"/>
      <c r="O346" s="4"/>
    </row>
    <row r="347" spans="12:15" x14ac:dyDescent="0.2">
      <c r="L347" s="2"/>
      <c r="M347" s="3"/>
      <c r="N347" s="4"/>
      <c r="O347" s="4"/>
    </row>
    <row r="348" spans="12:15" x14ac:dyDescent="0.2">
      <c r="L348" s="2"/>
      <c r="M348" s="3"/>
      <c r="N348" s="4"/>
      <c r="O348" s="4"/>
    </row>
    <row r="349" spans="12:15" x14ac:dyDescent="0.2">
      <c r="L349" s="2"/>
      <c r="M349" s="3"/>
      <c r="N349" s="4"/>
      <c r="O349" s="4"/>
    </row>
    <row r="350" spans="12:15" x14ac:dyDescent="0.2">
      <c r="L350" s="2"/>
      <c r="M350" s="3"/>
      <c r="N350" s="4"/>
      <c r="O350" s="4"/>
    </row>
    <row r="351" spans="12:15" x14ac:dyDescent="0.2">
      <c r="L351" s="2"/>
      <c r="M351" s="3"/>
      <c r="N351" s="4"/>
      <c r="O351" s="4"/>
    </row>
    <row r="352" spans="12:15" x14ac:dyDescent="0.2">
      <c r="L352" s="2"/>
      <c r="M352" s="3"/>
      <c r="N352" s="4"/>
      <c r="O352" s="4"/>
    </row>
    <row r="353" spans="12:15" x14ac:dyDescent="0.2">
      <c r="L353" s="2"/>
      <c r="M353" s="3"/>
      <c r="N353" s="4"/>
      <c r="O353" s="4"/>
    </row>
    <row r="354" spans="12:15" x14ac:dyDescent="0.2">
      <c r="L354" s="2"/>
      <c r="M354" s="3"/>
      <c r="N354" s="4"/>
      <c r="O354" s="4"/>
    </row>
    <row r="355" spans="12:15" x14ac:dyDescent="0.2">
      <c r="L355" s="2"/>
      <c r="M355" s="3"/>
      <c r="N355" s="4"/>
      <c r="O355" s="4"/>
    </row>
    <row r="356" spans="12:15" x14ac:dyDescent="0.2">
      <c r="L356" s="2"/>
      <c r="M356" s="3"/>
      <c r="N356" s="4"/>
      <c r="O356" s="4"/>
    </row>
    <row r="357" spans="12:15" x14ac:dyDescent="0.2">
      <c r="L357" s="2"/>
      <c r="M357" s="3"/>
      <c r="N357" s="4"/>
      <c r="O357" s="4"/>
    </row>
    <row r="358" spans="12:15" x14ac:dyDescent="0.2">
      <c r="L358" s="2"/>
      <c r="M358" s="3"/>
      <c r="N358" s="4"/>
      <c r="O358" s="4"/>
    </row>
    <row r="359" spans="12:15" x14ac:dyDescent="0.2">
      <c r="L359" s="2"/>
      <c r="M359" s="3"/>
      <c r="N359" s="4"/>
      <c r="O359" s="4"/>
    </row>
    <row r="360" spans="12:15" x14ac:dyDescent="0.2">
      <c r="L360" s="2"/>
      <c r="M360" s="3"/>
      <c r="N360" s="4"/>
      <c r="O360" s="4"/>
    </row>
    <row r="361" spans="12:15" x14ac:dyDescent="0.2">
      <c r="L361" s="2"/>
      <c r="M361" s="3"/>
      <c r="N361" s="4"/>
      <c r="O361" s="4"/>
    </row>
    <row r="362" spans="12:15" x14ac:dyDescent="0.2">
      <c r="L362" s="2"/>
      <c r="M362" s="3"/>
      <c r="N362" s="4"/>
      <c r="O362" s="4"/>
    </row>
    <row r="363" spans="12:15" x14ac:dyDescent="0.2">
      <c r="L363" s="2"/>
      <c r="M363" s="3"/>
      <c r="N363" s="4"/>
      <c r="O363" s="4"/>
    </row>
    <row r="364" spans="12:15" x14ac:dyDescent="0.2">
      <c r="L364" s="2"/>
      <c r="M364" s="3"/>
      <c r="N364" s="4"/>
      <c r="O364" s="4"/>
    </row>
    <row r="365" spans="12:15" x14ac:dyDescent="0.2">
      <c r="L365" s="2"/>
      <c r="M365" s="3"/>
      <c r="N365" s="4"/>
      <c r="O365" s="4"/>
    </row>
    <row r="366" spans="12:15" x14ac:dyDescent="0.2">
      <c r="L366" s="2"/>
      <c r="M366" s="3"/>
      <c r="N366" s="4"/>
      <c r="O366" s="4"/>
    </row>
    <row r="367" spans="12:15" x14ac:dyDescent="0.2">
      <c r="L367" s="2"/>
      <c r="M367" s="3"/>
      <c r="N367" s="4"/>
      <c r="O367" s="4"/>
    </row>
    <row r="368" spans="12:15" x14ac:dyDescent="0.2">
      <c r="L368" s="2"/>
      <c r="M368" s="3"/>
      <c r="N368" s="4"/>
      <c r="O368" s="4"/>
    </row>
    <row r="369" spans="12:15" x14ac:dyDescent="0.2">
      <c r="L369" s="2"/>
      <c r="M369" s="3"/>
      <c r="N369" s="4"/>
      <c r="O369" s="4"/>
    </row>
    <row r="370" spans="12:15" x14ac:dyDescent="0.2">
      <c r="L370" s="2"/>
      <c r="M370" s="3"/>
      <c r="N370" s="4"/>
      <c r="O370" s="4"/>
    </row>
    <row r="371" spans="12:15" x14ac:dyDescent="0.2">
      <c r="L371" s="2"/>
      <c r="M371" s="3"/>
      <c r="N371" s="4"/>
      <c r="O371" s="4"/>
    </row>
    <row r="372" spans="12:15" x14ac:dyDescent="0.2">
      <c r="L372" s="2"/>
      <c r="M372" s="3"/>
      <c r="N372" s="4"/>
      <c r="O372" s="4"/>
    </row>
    <row r="373" spans="12:15" x14ac:dyDescent="0.2">
      <c r="L373" s="2"/>
      <c r="M373" s="3"/>
      <c r="N373" s="4"/>
      <c r="O373" s="4"/>
    </row>
    <row r="374" spans="12:15" x14ac:dyDescent="0.2">
      <c r="L374" s="2"/>
      <c r="M374" s="3"/>
      <c r="N374" s="4"/>
      <c r="O374" s="4"/>
    </row>
    <row r="375" spans="12:15" x14ac:dyDescent="0.2">
      <c r="L375" s="2"/>
      <c r="M375" s="3"/>
      <c r="N375" s="4"/>
      <c r="O375" s="4"/>
    </row>
    <row r="376" spans="12:15" x14ac:dyDescent="0.2">
      <c r="L376" s="2"/>
      <c r="M376" s="3"/>
      <c r="N376" s="4"/>
      <c r="O376" s="4"/>
    </row>
    <row r="377" spans="12:15" x14ac:dyDescent="0.2">
      <c r="L377" s="2"/>
      <c r="M377" s="3"/>
      <c r="N377" s="4"/>
      <c r="O377" s="4"/>
    </row>
    <row r="378" spans="12:15" x14ac:dyDescent="0.2">
      <c r="L378" s="2"/>
      <c r="M378" s="3"/>
      <c r="N378" s="4"/>
      <c r="O378" s="4"/>
    </row>
    <row r="379" spans="12:15" x14ac:dyDescent="0.2">
      <c r="L379" s="2"/>
      <c r="M379" s="3"/>
      <c r="N379" s="4"/>
      <c r="O379" s="4"/>
    </row>
    <row r="380" spans="12:15" x14ac:dyDescent="0.2">
      <c r="L380" s="2"/>
      <c r="M380" s="3"/>
      <c r="N380" s="4"/>
      <c r="O380" s="4"/>
    </row>
    <row r="381" spans="12:15" x14ac:dyDescent="0.2">
      <c r="L381" s="2"/>
      <c r="M381" s="3"/>
      <c r="N381" s="4"/>
      <c r="O381" s="4"/>
    </row>
    <row r="382" spans="12:15" x14ac:dyDescent="0.2">
      <c r="L382" s="2"/>
      <c r="M382" s="3"/>
      <c r="N382" s="4"/>
      <c r="O382" s="4"/>
    </row>
    <row r="383" spans="12:15" x14ac:dyDescent="0.2">
      <c r="L383" s="2"/>
      <c r="M383" s="3"/>
      <c r="N383" s="4"/>
      <c r="O383" s="4"/>
    </row>
    <row r="384" spans="12:15" x14ac:dyDescent="0.2">
      <c r="L384" s="2"/>
      <c r="M384" s="3"/>
      <c r="N384" s="4"/>
      <c r="O384" s="4"/>
    </row>
    <row r="385" spans="12:15" x14ac:dyDescent="0.2">
      <c r="L385" s="2"/>
      <c r="M385" s="3"/>
      <c r="N385" s="4"/>
      <c r="O385" s="4"/>
    </row>
    <row r="386" spans="12:15" x14ac:dyDescent="0.2">
      <c r="L386" s="2"/>
      <c r="M386" s="3"/>
      <c r="N386" s="4"/>
      <c r="O386" s="4"/>
    </row>
    <row r="387" spans="12:15" x14ac:dyDescent="0.2">
      <c r="L387" s="2"/>
      <c r="M387" s="3"/>
      <c r="N387" s="4"/>
      <c r="O387" s="4"/>
    </row>
    <row r="388" spans="12:15" x14ac:dyDescent="0.2">
      <c r="L388" s="2"/>
      <c r="M388" s="3"/>
      <c r="N388" s="4"/>
      <c r="O388" s="4"/>
    </row>
    <row r="389" spans="12:15" x14ac:dyDescent="0.2">
      <c r="L389" s="2"/>
      <c r="M389" s="3"/>
      <c r="N389" s="4"/>
      <c r="O389" s="4"/>
    </row>
    <row r="390" spans="12:15" x14ac:dyDescent="0.2">
      <c r="L390" s="2"/>
      <c r="M390" s="3"/>
      <c r="N390" s="4"/>
      <c r="O390" s="4"/>
    </row>
    <row r="391" spans="12:15" x14ac:dyDescent="0.2">
      <c r="L391" s="2"/>
      <c r="M391" s="3"/>
      <c r="N391" s="4"/>
      <c r="O391" s="4"/>
    </row>
    <row r="392" spans="12:15" x14ac:dyDescent="0.2">
      <c r="L392" s="2"/>
      <c r="M392" s="3"/>
      <c r="N392" s="4"/>
      <c r="O392" s="4"/>
    </row>
    <row r="393" spans="12:15" x14ac:dyDescent="0.2">
      <c r="L393" s="2"/>
      <c r="M393" s="3"/>
      <c r="N393" s="4"/>
      <c r="O393" s="4"/>
    </row>
    <row r="394" spans="12:15" x14ac:dyDescent="0.2">
      <c r="L394" s="2"/>
      <c r="M394" s="3"/>
      <c r="N394" s="4"/>
      <c r="O394" s="4"/>
    </row>
    <row r="395" spans="12:15" x14ac:dyDescent="0.2">
      <c r="L395" s="2"/>
      <c r="M395" s="3"/>
      <c r="N395" s="4"/>
      <c r="O395" s="4"/>
    </row>
    <row r="396" spans="12:15" x14ac:dyDescent="0.2">
      <c r="L396" s="2"/>
      <c r="M396" s="3"/>
      <c r="N396" s="4"/>
      <c r="O396" s="4"/>
    </row>
    <row r="397" spans="12:15" x14ac:dyDescent="0.2">
      <c r="L397" s="2"/>
      <c r="M397" s="3"/>
      <c r="N397" s="4"/>
      <c r="O397" s="4"/>
    </row>
    <row r="398" spans="12:15" x14ac:dyDescent="0.2">
      <c r="L398" s="2"/>
      <c r="M398" s="3"/>
      <c r="N398" s="4"/>
      <c r="O398" s="4"/>
    </row>
    <row r="399" spans="12:15" x14ac:dyDescent="0.2">
      <c r="L399" s="2"/>
      <c r="M399" s="3"/>
      <c r="N399" s="4"/>
      <c r="O399" s="4"/>
    </row>
    <row r="400" spans="12:15" x14ac:dyDescent="0.2">
      <c r="L400" s="2"/>
      <c r="M400" s="3"/>
      <c r="N400" s="4"/>
      <c r="O400" s="4"/>
    </row>
    <row r="401" spans="12:15" x14ac:dyDescent="0.2">
      <c r="L401" s="2"/>
      <c r="M401" s="3"/>
      <c r="N401" s="4"/>
      <c r="O401" s="4"/>
    </row>
    <row r="402" spans="12:15" x14ac:dyDescent="0.2">
      <c r="L402" s="2"/>
      <c r="M402" s="3"/>
      <c r="N402" s="4"/>
      <c r="O402" s="4"/>
    </row>
    <row r="403" spans="12:15" x14ac:dyDescent="0.2">
      <c r="L403" s="2"/>
      <c r="M403" s="3"/>
      <c r="N403" s="4"/>
      <c r="O403" s="4"/>
    </row>
    <row r="404" spans="12:15" x14ac:dyDescent="0.2">
      <c r="L404" s="2"/>
      <c r="M404" s="3"/>
      <c r="N404" s="4"/>
      <c r="O404" s="4"/>
    </row>
    <row r="405" spans="12:15" x14ac:dyDescent="0.2">
      <c r="L405" s="2"/>
      <c r="M405" s="3"/>
      <c r="N405" s="4"/>
      <c r="O405" s="4"/>
    </row>
    <row r="406" spans="12:15" x14ac:dyDescent="0.2">
      <c r="L406" s="2"/>
      <c r="M406" s="3"/>
      <c r="N406" s="4"/>
      <c r="O406" s="4"/>
    </row>
    <row r="407" spans="12:15" x14ac:dyDescent="0.2">
      <c r="L407" s="2"/>
      <c r="M407" s="3"/>
      <c r="N407" s="4"/>
      <c r="O407" s="4"/>
    </row>
    <row r="408" spans="12:15" x14ac:dyDescent="0.2">
      <c r="L408" s="2"/>
      <c r="M408" s="3"/>
      <c r="N408" s="4"/>
      <c r="O408" s="4"/>
    </row>
    <row r="409" spans="12:15" x14ac:dyDescent="0.2">
      <c r="L409" s="2"/>
      <c r="M409" s="3"/>
      <c r="N409" s="4"/>
      <c r="O409" s="4"/>
    </row>
    <row r="410" spans="12:15" x14ac:dyDescent="0.2">
      <c r="L410" s="2"/>
      <c r="M410" s="3"/>
      <c r="N410" s="4"/>
      <c r="O410" s="4"/>
    </row>
    <row r="411" spans="12:15" x14ac:dyDescent="0.2">
      <c r="L411" s="2"/>
      <c r="M411" s="3"/>
      <c r="N411" s="4"/>
      <c r="O411" s="4"/>
    </row>
    <row r="412" spans="12:15" x14ac:dyDescent="0.2">
      <c r="L412" s="2"/>
      <c r="M412" s="3"/>
      <c r="N412" s="4"/>
      <c r="O412" s="4"/>
    </row>
    <row r="413" spans="12:15" x14ac:dyDescent="0.2">
      <c r="L413" s="2"/>
      <c r="M413" s="3"/>
      <c r="N413" s="4"/>
      <c r="O413" s="4"/>
    </row>
    <row r="414" spans="12:15" x14ac:dyDescent="0.2">
      <c r="L414" s="2"/>
      <c r="M414" s="3"/>
      <c r="N414" s="4"/>
      <c r="O414" s="4"/>
    </row>
    <row r="415" spans="12:15" x14ac:dyDescent="0.2">
      <c r="L415" s="2"/>
      <c r="M415" s="3"/>
      <c r="N415" s="4"/>
      <c r="O415" s="4"/>
    </row>
    <row r="416" spans="12:15" x14ac:dyDescent="0.2">
      <c r="L416" s="2"/>
      <c r="M416" s="3"/>
      <c r="N416" s="4"/>
      <c r="O416" s="4"/>
    </row>
    <row r="417" spans="12:15" x14ac:dyDescent="0.2">
      <c r="L417" s="2"/>
      <c r="M417" s="3"/>
      <c r="N417" s="4"/>
      <c r="O417" s="4"/>
    </row>
    <row r="418" spans="12:15" x14ac:dyDescent="0.2">
      <c r="L418" s="2"/>
      <c r="M418" s="3"/>
      <c r="N418" s="4"/>
      <c r="O418" s="4"/>
    </row>
    <row r="419" spans="12:15" x14ac:dyDescent="0.2">
      <c r="L419" s="2"/>
      <c r="M419" s="3"/>
      <c r="N419" s="4"/>
      <c r="O419" s="4"/>
    </row>
    <row r="420" spans="12:15" x14ac:dyDescent="0.2">
      <c r="L420" s="2"/>
      <c r="M420" s="3"/>
      <c r="N420" s="4"/>
      <c r="O420" s="4"/>
    </row>
    <row r="421" spans="12:15" x14ac:dyDescent="0.2">
      <c r="L421" s="2"/>
      <c r="M421" s="3"/>
      <c r="N421" s="4"/>
      <c r="O421" s="4"/>
    </row>
    <row r="422" spans="12:15" x14ac:dyDescent="0.2">
      <c r="L422" s="2"/>
      <c r="M422" s="3"/>
      <c r="N422" s="4"/>
      <c r="O422" s="4"/>
    </row>
    <row r="423" spans="12:15" x14ac:dyDescent="0.2">
      <c r="L423" s="2"/>
      <c r="M423" s="3"/>
      <c r="N423" s="4"/>
      <c r="O423" s="4"/>
    </row>
    <row r="424" spans="12:15" x14ac:dyDescent="0.2">
      <c r="L424" s="2"/>
      <c r="M424" s="3"/>
      <c r="N424" s="4"/>
      <c r="O424" s="4"/>
    </row>
    <row r="425" spans="12:15" x14ac:dyDescent="0.2">
      <c r="L425" s="2"/>
      <c r="M425" s="3"/>
      <c r="N425" s="4"/>
      <c r="O425" s="4"/>
    </row>
    <row r="426" spans="12:15" x14ac:dyDescent="0.2">
      <c r="L426" s="2"/>
      <c r="M426" s="3"/>
      <c r="N426" s="4"/>
      <c r="O426" s="4"/>
    </row>
    <row r="427" spans="12:15" x14ac:dyDescent="0.2">
      <c r="L427" s="2"/>
      <c r="M427" s="3"/>
      <c r="N427" s="4"/>
      <c r="O427" s="4"/>
    </row>
    <row r="428" spans="12:15" x14ac:dyDescent="0.2">
      <c r="L428" s="2"/>
      <c r="M428" s="3"/>
      <c r="N428" s="4"/>
      <c r="O428" s="4"/>
    </row>
    <row r="429" spans="12:15" x14ac:dyDescent="0.2">
      <c r="L429" s="2"/>
      <c r="M429" s="3"/>
      <c r="N429" s="4"/>
      <c r="O429" s="4"/>
    </row>
    <row r="430" spans="12:15" x14ac:dyDescent="0.2">
      <c r="L430" s="2"/>
      <c r="M430" s="3"/>
      <c r="N430" s="4"/>
      <c r="O430" s="4"/>
    </row>
    <row r="431" spans="12:15" x14ac:dyDescent="0.2">
      <c r="L431" s="2"/>
      <c r="M431" s="3"/>
      <c r="N431" s="4"/>
      <c r="O431" s="4"/>
    </row>
    <row r="432" spans="12:15" x14ac:dyDescent="0.2">
      <c r="L432" s="2"/>
      <c r="M432" s="3"/>
      <c r="N432" s="4"/>
      <c r="O432" s="4"/>
    </row>
    <row r="433" spans="12:15" x14ac:dyDescent="0.2">
      <c r="L433" s="2"/>
      <c r="M433" s="3"/>
      <c r="N433" s="4"/>
      <c r="O433" s="4"/>
    </row>
    <row r="434" spans="12:15" x14ac:dyDescent="0.2">
      <c r="L434" s="2"/>
      <c r="M434" s="3"/>
      <c r="N434" s="4"/>
      <c r="O434" s="4"/>
    </row>
    <row r="435" spans="12:15" x14ac:dyDescent="0.2">
      <c r="L435" s="2"/>
      <c r="M435" s="3"/>
      <c r="N435" s="4"/>
      <c r="O435" s="4"/>
    </row>
    <row r="436" spans="12:15" x14ac:dyDescent="0.2">
      <c r="L436" s="2"/>
      <c r="M436" s="3"/>
      <c r="N436" s="4"/>
      <c r="O436" s="4"/>
    </row>
    <row r="437" spans="12:15" x14ac:dyDescent="0.2">
      <c r="L437" s="2"/>
      <c r="M437" s="3"/>
      <c r="N437" s="4"/>
      <c r="O437" s="4"/>
    </row>
    <row r="438" spans="12:15" x14ac:dyDescent="0.2">
      <c r="L438" s="2"/>
      <c r="M438" s="3"/>
      <c r="N438" s="4"/>
      <c r="O438" s="4"/>
    </row>
    <row r="439" spans="12:15" x14ac:dyDescent="0.2">
      <c r="L439" s="2"/>
      <c r="M439" s="3"/>
      <c r="N439" s="4"/>
      <c r="O439" s="4"/>
    </row>
    <row r="440" spans="12:15" x14ac:dyDescent="0.2">
      <c r="L440" s="2"/>
      <c r="M440" s="3"/>
      <c r="N440" s="4"/>
      <c r="O440" s="4"/>
    </row>
    <row r="441" spans="12:15" x14ac:dyDescent="0.2">
      <c r="L441" s="2"/>
      <c r="M441" s="3"/>
      <c r="N441" s="4"/>
      <c r="O441" s="4"/>
    </row>
    <row r="442" spans="12:15" x14ac:dyDescent="0.2">
      <c r="L442" s="2"/>
      <c r="M442" s="3"/>
      <c r="N442" s="4"/>
      <c r="O442" s="4"/>
    </row>
    <row r="443" spans="12:15" x14ac:dyDescent="0.2">
      <c r="L443" s="2"/>
      <c r="M443" s="3"/>
      <c r="N443" s="4"/>
      <c r="O443" s="4"/>
    </row>
    <row r="444" spans="12:15" x14ac:dyDescent="0.2">
      <c r="L444" s="2"/>
      <c r="M444" s="3"/>
      <c r="N444" s="4"/>
      <c r="O444" s="4"/>
    </row>
    <row r="445" spans="12:15" x14ac:dyDescent="0.2">
      <c r="L445" s="2"/>
      <c r="M445" s="3"/>
      <c r="N445" s="4"/>
      <c r="O445" s="4"/>
    </row>
    <row r="446" spans="12:15" x14ac:dyDescent="0.2">
      <c r="L446" s="2"/>
      <c r="M446" s="3"/>
      <c r="N446" s="4"/>
      <c r="O446" s="4"/>
    </row>
    <row r="447" spans="12:15" x14ac:dyDescent="0.2">
      <c r="L447" s="2"/>
      <c r="M447" s="3"/>
      <c r="N447" s="4"/>
      <c r="O447" s="4"/>
    </row>
    <row r="448" spans="12:15" x14ac:dyDescent="0.2">
      <c r="L448" s="2"/>
      <c r="M448" s="3"/>
      <c r="N448" s="4"/>
      <c r="O448" s="4"/>
    </row>
    <row r="449" spans="12:15" x14ac:dyDescent="0.2">
      <c r="L449" s="2"/>
      <c r="M449" s="3"/>
      <c r="N449" s="4"/>
      <c r="O449" s="4"/>
    </row>
    <row r="450" spans="12:15" x14ac:dyDescent="0.2">
      <c r="L450" s="2"/>
      <c r="M450" s="3"/>
      <c r="N450" s="4"/>
      <c r="O450" s="4"/>
    </row>
    <row r="451" spans="12:15" x14ac:dyDescent="0.2">
      <c r="L451" s="2"/>
      <c r="M451" s="3"/>
      <c r="N451" s="4"/>
      <c r="O451" s="4"/>
    </row>
    <row r="452" spans="12:15" x14ac:dyDescent="0.2">
      <c r="L452" s="2"/>
      <c r="M452" s="3"/>
      <c r="N452" s="4"/>
      <c r="O452" s="4"/>
    </row>
    <row r="453" spans="12:15" x14ac:dyDescent="0.2">
      <c r="L453" s="2"/>
      <c r="M453" s="3"/>
      <c r="N453" s="4"/>
      <c r="O453" s="4"/>
    </row>
    <row r="454" spans="12:15" x14ac:dyDescent="0.2">
      <c r="L454" s="2"/>
      <c r="M454" s="3"/>
      <c r="N454" s="4"/>
      <c r="O454" s="4"/>
    </row>
    <row r="455" spans="12:15" x14ac:dyDescent="0.2">
      <c r="L455" s="2"/>
      <c r="M455" s="3"/>
      <c r="N455" s="4"/>
      <c r="O455" s="4"/>
    </row>
    <row r="456" spans="12:15" x14ac:dyDescent="0.2">
      <c r="L456" s="2"/>
      <c r="M456" s="3"/>
      <c r="N456" s="4"/>
      <c r="O456" s="4"/>
    </row>
    <row r="457" spans="12:15" x14ac:dyDescent="0.2">
      <c r="L457" s="2"/>
      <c r="M457" s="3"/>
      <c r="N457" s="4"/>
      <c r="O457" s="4"/>
    </row>
    <row r="458" spans="12:15" x14ac:dyDescent="0.2">
      <c r="L458" s="2"/>
      <c r="M458" s="3"/>
      <c r="N458" s="4"/>
      <c r="O458" s="4"/>
    </row>
    <row r="459" spans="12:15" x14ac:dyDescent="0.2">
      <c r="L459" s="2"/>
      <c r="M459" s="3"/>
      <c r="N459" s="4"/>
      <c r="O459" s="4"/>
    </row>
    <row r="460" spans="12:15" x14ac:dyDescent="0.2">
      <c r="L460" s="2"/>
      <c r="M460" s="3"/>
      <c r="N460" s="4"/>
      <c r="O460" s="4"/>
    </row>
    <row r="461" spans="12:15" x14ac:dyDescent="0.2">
      <c r="L461" s="2"/>
      <c r="M461" s="3"/>
      <c r="N461" s="4"/>
      <c r="O461" s="4"/>
    </row>
    <row r="462" spans="12:15" x14ac:dyDescent="0.2">
      <c r="L462" s="2"/>
      <c r="M462" s="3"/>
      <c r="N462" s="4"/>
      <c r="O462" s="4"/>
    </row>
    <row r="463" spans="12:15" x14ac:dyDescent="0.2">
      <c r="L463" s="2"/>
      <c r="M463" s="3"/>
      <c r="N463" s="4"/>
      <c r="O463" s="4"/>
    </row>
    <row r="464" spans="12:15" x14ac:dyDescent="0.2">
      <c r="L464" s="2"/>
      <c r="M464" s="3"/>
      <c r="N464" s="4"/>
      <c r="O464" s="4"/>
    </row>
    <row r="465" spans="12:15" x14ac:dyDescent="0.2">
      <c r="L465" s="2"/>
      <c r="M465" s="3"/>
      <c r="N465" s="4"/>
      <c r="O465" s="4"/>
    </row>
    <row r="466" spans="12:15" x14ac:dyDescent="0.2">
      <c r="L466" s="2"/>
      <c r="M466" s="3"/>
      <c r="N466" s="4"/>
      <c r="O466" s="4"/>
    </row>
    <row r="467" spans="12:15" x14ac:dyDescent="0.2">
      <c r="L467" s="2"/>
      <c r="M467" s="3"/>
      <c r="N467" s="4"/>
      <c r="O467" s="4"/>
    </row>
    <row r="468" spans="12:15" x14ac:dyDescent="0.2">
      <c r="L468" s="2"/>
      <c r="M468" s="3"/>
      <c r="N468" s="4"/>
      <c r="O468" s="4"/>
    </row>
    <row r="469" spans="12:15" x14ac:dyDescent="0.2">
      <c r="L469" s="2"/>
      <c r="M469" s="3"/>
      <c r="N469" s="4"/>
      <c r="O469" s="4"/>
    </row>
    <row r="470" spans="12:15" x14ac:dyDescent="0.2">
      <c r="L470" s="2"/>
      <c r="M470" s="3"/>
      <c r="N470" s="4"/>
      <c r="O470" s="4"/>
    </row>
    <row r="471" spans="12:15" x14ac:dyDescent="0.2">
      <c r="L471" s="2"/>
      <c r="M471" s="3"/>
      <c r="N471" s="4"/>
      <c r="O471" s="4"/>
    </row>
    <row r="472" spans="12:15" x14ac:dyDescent="0.2">
      <c r="L472" s="2"/>
      <c r="M472" s="3"/>
      <c r="N472" s="4"/>
      <c r="O472" s="4"/>
    </row>
    <row r="473" spans="12:15" x14ac:dyDescent="0.2">
      <c r="L473" s="2"/>
      <c r="M473" s="3"/>
      <c r="N473" s="4"/>
      <c r="O473" s="4"/>
    </row>
    <row r="474" spans="12:15" x14ac:dyDescent="0.2">
      <c r="L474" s="2"/>
      <c r="M474" s="3"/>
      <c r="N474" s="4"/>
      <c r="O474" s="4"/>
    </row>
    <row r="475" spans="12:15" x14ac:dyDescent="0.2">
      <c r="L475" s="2"/>
      <c r="M475" s="3"/>
      <c r="N475" s="4"/>
      <c r="O475" s="4"/>
    </row>
    <row r="476" spans="12:15" x14ac:dyDescent="0.2">
      <c r="L476" s="2"/>
      <c r="M476" s="3"/>
      <c r="N476" s="4"/>
      <c r="O476" s="4"/>
    </row>
    <row r="477" spans="12:15" x14ac:dyDescent="0.2">
      <c r="L477" s="2"/>
      <c r="M477" s="3"/>
      <c r="N477" s="4"/>
      <c r="O477" s="4"/>
    </row>
    <row r="478" spans="12:15" x14ac:dyDescent="0.2">
      <c r="L478" s="2"/>
      <c r="M478" s="3"/>
      <c r="N478" s="4"/>
      <c r="O478" s="4"/>
    </row>
    <row r="479" spans="12:15" x14ac:dyDescent="0.2">
      <c r="L479" s="2"/>
      <c r="M479" s="3"/>
      <c r="N479" s="4"/>
      <c r="O479" s="4"/>
    </row>
    <row r="480" spans="12:15" x14ac:dyDescent="0.2">
      <c r="L480" s="2"/>
      <c r="M480" s="3"/>
      <c r="N480" s="4"/>
      <c r="O480" s="4"/>
    </row>
    <row r="481" spans="12:15" x14ac:dyDescent="0.2">
      <c r="L481" s="2"/>
      <c r="M481" s="3"/>
      <c r="N481" s="4"/>
      <c r="O481" s="4"/>
    </row>
    <row r="482" spans="12:15" x14ac:dyDescent="0.2">
      <c r="L482" s="2"/>
      <c r="M482" s="3"/>
      <c r="N482" s="4"/>
      <c r="O482" s="4"/>
    </row>
    <row r="483" spans="12:15" x14ac:dyDescent="0.2">
      <c r="L483" s="2"/>
      <c r="M483" s="3"/>
      <c r="N483" s="4"/>
      <c r="O483" s="4"/>
    </row>
    <row r="484" spans="12:15" x14ac:dyDescent="0.2">
      <c r="L484" s="2"/>
      <c r="M484" s="3"/>
      <c r="N484" s="4"/>
      <c r="O484" s="4"/>
    </row>
    <row r="485" spans="12:15" x14ac:dyDescent="0.2">
      <c r="L485" s="2"/>
      <c r="M485" s="3"/>
      <c r="N485" s="4"/>
      <c r="O485" s="4"/>
    </row>
    <row r="486" spans="12:15" x14ac:dyDescent="0.2">
      <c r="L486" s="2"/>
      <c r="M486" s="3"/>
      <c r="N486" s="4"/>
      <c r="O486" s="4"/>
    </row>
    <row r="487" spans="12:15" x14ac:dyDescent="0.2">
      <c r="L487" s="2"/>
      <c r="M487" s="3"/>
      <c r="N487" s="4"/>
      <c r="O487" s="4"/>
    </row>
    <row r="488" spans="12:15" x14ac:dyDescent="0.2">
      <c r="L488" s="2"/>
      <c r="M488" s="3"/>
      <c r="N488" s="4"/>
      <c r="O488" s="4"/>
    </row>
    <row r="489" spans="12:15" x14ac:dyDescent="0.2">
      <c r="L489" s="2"/>
      <c r="M489" s="3"/>
      <c r="N489" s="4"/>
      <c r="O489" s="4"/>
    </row>
    <row r="490" spans="12:15" x14ac:dyDescent="0.2">
      <c r="L490" s="2"/>
      <c r="M490" s="3"/>
      <c r="N490" s="4"/>
      <c r="O490" s="4"/>
    </row>
    <row r="491" spans="12:15" x14ac:dyDescent="0.2">
      <c r="L491" s="2"/>
      <c r="M491" s="3"/>
      <c r="N491" s="4"/>
      <c r="O491" s="4"/>
    </row>
    <row r="492" spans="12:15" x14ac:dyDescent="0.2">
      <c r="L492" s="2"/>
      <c r="M492" s="3"/>
      <c r="N492" s="4"/>
      <c r="O492" s="4"/>
    </row>
    <row r="493" spans="12:15" x14ac:dyDescent="0.2">
      <c r="L493" s="2"/>
      <c r="M493" s="3"/>
      <c r="N493" s="4"/>
      <c r="O493" s="4"/>
    </row>
    <row r="494" spans="12:15" x14ac:dyDescent="0.2">
      <c r="L494" s="2"/>
      <c r="M494" s="3"/>
      <c r="N494" s="4"/>
      <c r="O494" s="4"/>
    </row>
    <row r="495" spans="12:15" x14ac:dyDescent="0.2">
      <c r="L495" s="2"/>
      <c r="M495" s="3"/>
      <c r="N495" s="4"/>
      <c r="O495" s="4"/>
    </row>
    <row r="496" spans="12:15" x14ac:dyDescent="0.2">
      <c r="L496" s="2"/>
      <c r="M496" s="3"/>
      <c r="N496" s="4"/>
      <c r="O496" s="4"/>
    </row>
    <row r="497" spans="12:15" x14ac:dyDescent="0.2">
      <c r="L497" s="2"/>
      <c r="M497" s="3"/>
      <c r="N497" s="4"/>
      <c r="O497" s="4"/>
    </row>
    <row r="498" spans="12:15" x14ac:dyDescent="0.2">
      <c r="L498" s="2"/>
      <c r="M498" s="3"/>
      <c r="N498" s="4"/>
      <c r="O498" s="4"/>
    </row>
    <row r="499" spans="12:15" x14ac:dyDescent="0.2">
      <c r="L499" s="2"/>
      <c r="M499" s="3"/>
      <c r="N499" s="4"/>
      <c r="O499" s="4"/>
    </row>
    <row r="500" spans="12:15" x14ac:dyDescent="0.2">
      <c r="L500" s="2"/>
      <c r="M500" s="3"/>
      <c r="N500" s="4"/>
      <c r="O500" s="4"/>
    </row>
    <row r="501" spans="12:15" x14ac:dyDescent="0.2">
      <c r="L501" s="2"/>
      <c r="M501" s="3"/>
      <c r="N501" s="4"/>
      <c r="O501" s="4"/>
    </row>
    <row r="502" spans="12:15" x14ac:dyDescent="0.2">
      <c r="L502" s="2"/>
      <c r="M502" s="3"/>
      <c r="N502" s="4"/>
      <c r="O502" s="4"/>
    </row>
    <row r="503" spans="12:15" x14ac:dyDescent="0.2">
      <c r="L503" s="2"/>
      <c r="M503" s="3"/>
      <c r="N503" s="4"/>
      <c r="O503" s="4"/>
    </row>
    <row r="504" spans="12:15" x14ac:dyDescent="0.2">
      <c r="L504" s="2"/>
      <c r="M504" s="3"/>
      <c r="N504" s="4"/>
      <c r="O504" s="4"/>
    </row>
    <row r="505" spans="12:15" x14ac:dyDescent="0.2">
      <c r="L505" s="2"/>
      <c r="M505" s="3"/>
      <c r="N505" s="4"/>
      <c r="O505" s="4"/>
    </row>
    <row r="506" spans="12:15" x14ac:dyDescent="0.2">
      <c r="L506" s="2"/>
      <c r="M506" s="3"/>
      <c r="N506" s="4"/>
      <c r="O506" s="4"/>
    </row>
    <row r="507" spans="12:15" x14ac:dyDescent="0.2">
      <c r="L507" s="2"/>
      <c r="M507" s="3"/>
      <c r="N507" s="4"/>
      <c r="O507" s="4"/>
    </row>
    <row r="508" spans="12:15" x14ac:dyDescent="0.2">
      <c r="L508" s="2"/>
      <c r="M508" s="3"/>
      <c r="N508" s="4"/>
      <c r="O508" s="4"/>
    </row>
    <row r="509" spans="12:15" x14ac:dyDescent="0.2">
      <c r="L509" s="2"/>
      <c r="M509" s="3"/>
      <c r="N509" s="4"/>
      <c r="O509" s="4"/>
    </row>
    <row r="510" spans="12:15" x14ac:dyDescent="0.2">
      <c r="L510" s="2"/>
      <c r="M510" s="3"/>
      <c r="N510" s="4"/>
      <c r="O510" s="4"/>
    </row>
    <row r="511" spans="12:15" x14ac:dyDescent="0.2">
      <c r="L511" s="2"/>
      <c r="M511" s="3"/>
      <c r="N511" s="4"/>
      <c r="O511" s="4"/>
    </row>
    <row r="512" spans="12:15" x14ac:dyDescent="0.2">
      <c r="L512" s="2"/>
      <c r="M512" s="3"/>
      <c r="N512" s="4"/>
      <c r="O512" s="4"/>
    </row>
    <row r="513" spans="12:15" x14ac:dyDescent="0.2">
      <c r="L513" s="2"/>
      <c r="M513" s="3"/>
      <c r="N513" s="4"/>
      <c r="O513" s="4"/>
    </row>
    <row r="514" spans="12:15" x14ac:dyDescent="0.2">
      <c r="L514" s="2"/>
      <c r="M514" s="3"/>
      <c r="N514" s="4"/>
      <c r="O514" s="4"/>
    </row>
    <row r="515" spans="12:15" x14ac:dyDescent="0.2">
      <c r="L515" s="2"/>
      <c r="M515" s="3"/>
      <c r="N515" s="4"/>
      <c r="O515" s="4"/>
    </row>
    <row r="516" spans="12:15" x14ac:dyDescent="0.2">
      <c r="L516" s="2"/>
      <c r="M516" s="3"/>
      <c r="N516" s="4"/>
      <c r="O516" s="4"/>
    </row>
    <row r="517" spans="12:15" x14ac:dyDescent="0.2">
      <c r="L517" s="2"/>
      <c r="M517" s="3"/>
      <c r="N517" s="4"/>
      <c r="O517" s="4"/>
    </row>
    <row r="518" spans="12:15" x14ac:dyDescent="0.2">
      <c r="L518" s="2"/>
      <c r="M518" s="3"/>
      <c r="N518" s="4"/>
      <c r="O518" s="4"/>
    </row>
    <row r="519" spans="12:15" x14ac:dyDescent="0.2">
      <c r="L519" s="2"/>
      <c r="M519" s="3"/>
      <c r="N519" s="4"/>
      <c r="O519" s="4"/>
    </row>
    <row r="520" spans="12:15" x14ac:dyDescent="0.2">
      <c r="L520" s="2"/>
      <c r="M520" s="3"/>
      <c r="N520" s="4"/>
      <c r="O520" s="4"/>
    </row>
    <row r="521" spans="12:15" x14ac:dyDescent="0.2">
      <c r="L521" s="2"/>
      <c r="M521" s="3"/>
      <c r="N521" s="4"/>
      <c r="O521" s="4"/>
    </row>
    <row r="522" spans="12:15" x14ac:dyDescent="0.2">
      <c r="L522" s="2"/>
      <c r="M522" s="3"/>
      <c r="N522" s="4"/>
      <c r="O522" s="4"/>
    </row>
    <row r="523" spans="12:15" x14ac:dyDescent="0.2">
      <c r="L523" s="2"/>
      <c r="M523" s="3"/>
      <c r="N523" s="4"/>
      <c r="O523" s="4"/>
    </row>
    <row r="524" spans="12:15" x14ac:dyDescent="0.2">
      <c r="L524" s="2"/>
      <c r="M524" s="3"/>
      <c r="N524" s="4"/>
      <c r="O524" s="4"/>
    </row>
    <row r="525" spans="12:15" x14ac:dyDescent="0.2">
      <c r="L525" s="2"/>
      <c r="M525" s="3"/>
      <c r="N525" s="4"/>
      <c r="O525" s="4"/>
    </row>
    <row r="526" spans="12:15" x14ac:dyDescent="0.2">
      <c r="L526" s="2"/>
      <c r="M526" s="3"/>
      <c r="N526" s="4"/>
      <c r="O526" s="4"/>
    </row>
    <row r="527" spans="12:15" x14ac:dyDescent="0.2">
      <c r="L527" s="2"/>
      <c r="M527" s="3"/>
      <c r="N527" s="4"/>
      <c r="O527" s="4"/>
    </row>
    <row r="528" spans="12:15" x14ac:dyDescent="0.2">
      <c r="L528" s="2"/>
      <c r="M528" s="3"/>
      <c r="N528" s="4"/>
      <c r="O528" s="4"/>
    </row>
    <row r="529" spans="12:15" x14ac:dyDescent="0.2">
      <c r="L529" s="2"/>
      <c r="M529" s="3"/>
      <c r="N529" s="4"/>
      <c r="O529" s="4"/>
    </row>
    <row r="530" spans="12:15" x14ac:dyDescent="0.2">
      <c r="L530" s="2"/>
      <c r="M530" s="3"/>
      <c r="N530" s="4"/>
      <c r="O530" s="4"/>
    </row>
    <row r="531" spans="12:15" x14ac:dyDescent="0.2">
      <c r="L531" s="2"/>
      <c r="M531" s="3"/>
      <c r="N531" s="4"/>
      <c r="O531" s="4"/>
    </row>
    <row r="532" spans="12:15" x14ac:dyDescent="0.2">
      <c r="L532" s="2"/>
      <c r="M532" s="3"/>
      <c r="N532" s="4"/>
      <c r="O532" s="4"/>
    </row>
    <row r="533" spans="12:15" x14ac:dyDescent="0.2">
      <c r="L533" s="2"/>
      <c r="M533" s="3"/>
      <c r="N533" s="4"/>
      <c r="O533" s="4"/>
    </row>
    <row r="534" spans="12:15" x14ac:dyDescent="0.2">
      <c r="L534" s="2"/>
      <c r="M534" s="3"/>
      <c r="N534" s="4"/>
      <c r="O534" s="4"/>
    </row>
    <row r="535" spans="12:15" x14ac:dyDescent="0.2">
      <c r="L535" s="2"/>
      <c r="M535" s="3"/>
      <c r="N535" s="4"/>
      <c r="O535" s="4"/>
    </row>
    <row r="536" spans="12:15" x14ac:dyDescent="0.2">
      <c r="L536" s="2"/>
      <c r="M536" s="3"/>
      <c r="N536" s="4"/>
      <c r="O536" s="4"/>
    </row>
    <row r="537" spans="12:15" x14ac:dyDescent="0.2">
      <c r="L537" s="2"/>
      <c r="M537" s="3"/>
      <c r="N537" s="4"/>
      <c r="O537" s="4"/>
    </row>
    <row r="538" spans="12:15" x14ac:dyDescent="0.2">
      <c r="L538" s="2"/>
      <c r="M538" s="3"/>
      <c r="N538" s="4"/>
      <c r="O538" s="4"/>
    </row>
    <row r="539" spans="12:15" x14ac:dyDescent="0.2">
      <c r="L539" s="2"/>
      <c r="M539" s="3"/>
      <c r="N539" s="4"/>
      <c r="O539" s="4"/>
    </row>
    <row r="540" spans="12:15" x14ac:dyDescent="0.2">
      <c r="L540" s="2"/>
      <c r="M540" s="3"/>
      <c r="N540" s="4"/>
      <c r="O540" s="4"/>
    </row>
    <row r="541" spans="12:15" x14ac:dyDescent="0.2">
      <c r="L541" s="2"/>
      <c r="M541" s="3"/>
      <c r="N541" s="4"/>
      <c r="O541" s="4"/>
    </row>
    <row r="542" spans="12:15" x14ac:dyDescent="0.2">
      <c r="L542" s="2"/>
      <c r="M542" s="3"/>
      <c r="N542" s="4"/>
      <c r="O542" s="4"/>
    </row>
    <row r="543" spans="12:15" x14ac:dyDescent="0.2">
      <c r="L543" s="2"/>
      <c r="M543" s="3"/>
      <c r="N543" s="4"/>
      <c r="O543" s="4"/>
    </row>
    <row r="544" spans="12:15" x14ac:dyDescent="0.2">
      <c r="L544" s="2"/>
      <c r="M544" s="3"/>
      <c r="N544" s="4"/>
      <c r="O544" s="4"/>
    </row>
    <row r="545" spans="12:15" x14ac:dyDescent="0.2">
      <c r="L545" s="2"/>
      <c r="M545" s="3"/>
      <c r="N545" s="4"/>
      <c r="O545" s="4"/>
    </row>
    <row r="546" spans="12:15" x14ac:dyDescent="0.2">
      <c r="L546" s="2"/>
      <c r="M546" s="3"/>
      <c r="N546" s="4"/>
      <c r="O546" s="4"/>
    </row>
    <row r="547" spans="12:15" x14ac:dyDescent="0.2">
      <c r="L547" s="2"/>
      <c r="M547" s="3"/>
      <c r="N547" s="4"/>
      <c r="O547" s="4"/>
    </row>
    <row r="548" spans="12:15" x14ac:dyDescent="0.2">
      <c r="L548" s="2"/>
      <c r="M548" s="3"/>
      <c r="N548" s="4"/>
      <c r="O548" s="4"/>
    </row>
    <row r="549" spans="12:15" x14ac:dyDescent="0.2">
      <c r="L549" s="2"/>
      <c r="M549" s="3"/>
      <c r="N549" s="4"/>
      <c r="O549" s="4"/>
    </row>
    <row r="550" spans="12:15" x14ac:dyDescent="0.2">
      <c r="L550" s="2"/>
      <c r="M550" s="3"/>
      <c r="N550" s="4"/>
      <c r="O550" s="4"/>
    </row>
    <row r="551" spans="12:15" x14ac:dyDescent="0.2">
      <c r="L551" s="2"/>
      <c r="M551" s="3"/>
      <c r="N551" s="4"/>
      <c r="O551" s="4"/>
    </row>
    <row r="552" spans="12:15" x14ac:dyDescent="0.2">
      <c r="L552" s="2"/>
      <c r="M552" s="3"/>
      <c r="N552" s="4"/>
      <c r="O552" s="4"/>
    </row>
    <row r="553" spans="12:15" x14ac:dyDescent="0.2">
      <c r="L553" s="2"/>
      <c r="M553" s="3"/>
      <c r="N553" s="4"/>
      <c r="O553" s="4"/>
    </row>
    <row r="554" spans="12:15" x14ac:dyDescent="0.2">
      <c r="L554" s="2"/>
      <c r="M554" s="3"/>
      <c r="N554" s="4"/>
      <c r="O554" s="4"/>
    </row>
    <row r="555" spans="12:15" x14ac:dyDescent="0.2">
      <c r="L555" s="2"/>
      <c r="M555" s="3"/>
      <c r="N555" s="4"/>
      <c r="O555" s="4"/>
    </row>
    <row r="556" spans="12:15" x14ac:dyDescent="0.2">
      <c r="L556" s="2"/>
      <c r="M556" s="3"/>
      <c r="N556" s="4"/>
      <c r="O556" s="4"/>
    </row>
    <row r="557" spans="12:15" x14ac:dyDescent="0.2">
      <c r="L557" s="2"/>
      <c r="M557" s="3"/>
      <c r="N557" s="4"/>
      <c r="O557" s="4"/>
    </row>
    <row r="558" spans="12:15" x14ac:dyDescent="0.2">
      <c r="L558" s="2"/>
      <c r="M558" s="3"/>
      <c r="N558" s="4"/>
      <c r="O558" s="4"/>
    </row>
    <row r="559" spans="12:15" x14ac:dyDescent="0.2">
      <c r="L559" s="2"/>
      <c r="M559" s="3"/>
      <c r="N559" s="4"/>
      <c r="O559" s="4"/>
    </row>
    <row r="560" spans="12:15" x14ac:dyDescent="0.2">
      <c r="L560" s="2"/>
      <c r="M560" s="3"/>
      <c r="N560" s="4"/>
      <c r="O560" s="4"/>
    </row>
    <row r="561" spans="12:15" x14ac:dyDescent="0.2">
      <c r="L561" s="2"/>
      <c r="M561" s="3"/>
      <c r="N561" s="4"/>
      <c r="O561" s="4"/>
    </row>
    <row r="562" spans="12:15" x14ac:dyDescent="0.2">
      <c r="L562" s="2"/>
      <c r="M562" s="3"/>
      <c r="N562" s="4"/>
      <c r="O562" s="4"/>
    </row>
    <row r="563" spans="12:15" x14ac:dyDescent="0.2">
      <c r="L563" s="2"/>
      <c r="M563" s="3"/>
      <c r="N563" s="4"/>
      <c r="O563" s="4"/>
    </row>
    <row r="564" spans="12:15" x14ac:dyDescent="0.2">
      <c r="L564" s="2"/>
      <c r="M564" s="3"/>
      <c r="N564" s="4"/>
      <c r="O564" s="4"/>
    </row>
    <row r="565" spans="12:15" x14ac:dyDescent="0.2">
      <c r="L565" s="2"/>
      <c r="M565" s="3"/>
      <c r="N565" s="4"/>
      <c r="O565" s="4"/>
    </row>
    <row r="566" spans="12:15" x14ac:dyDescent="0.2">
      <c r="L566" s="2"/>
      <c r="M566" s="3"/>
      <c r="N566" s="4"/>
      <c r="O566" s="4"/>
    </row>
    <row r="567" spans="12:15" x14ac:dyDescent="0.2">
      <c r="L567" s="2"/>
      <c r="M567" s="3"/>
      <c r="N567" s="4"/>
      <c r="O567" s="4"/>
    </row>
    <row r="568" spans="12:15" x14ac:dyDescent="0.2">
      <c r="L568" s="2"/>
      <c r="M568" s="3"/>
      <c r="N568" s="4"/>
      <c r="O568" s="4"/>
    </row>
    <row r="569" spans="12:15" x14ac:dyDescent="0.2">
      <c r="L569" s="2"/>
      <c r="M569" s="3"/>
      <c r="N569" s="4"/>
      <c r="O569" s="4"/>
    </row>
    <row r="570" spans="12:15" x14ac:dyDescent="0.2">
      <c r="L570" s="2"/>
      <c r="M570" s="3"/>
      <c r="N570" s="4"/>
      <c r="O570" s="4"/>
    </row>
    <row r="571" spans="12:15" x14ac:dyDescent="0.2">
      <c r="L571" s="2"/>
      <c r="M571" s="3"/>
      <c r="N571" s="4"/>
      <c r="O571" s="4"/>
    </row>
    <row r="572" spans="12:15" x14ac:dyDescent="0.2">
      <c r="L572" s="2"/>
      <c r="M572" s="3"/>
      <c r="N572" s="4"/>
      <c r="O572" s="4"/>
    </row>
    <row r="573" spans="12:15" x14ac:dyDescent="0.2">
      <c r="L573" s="2"/>
      <c r="M573" s="3"/>
      <c r="N573" s="4"/>
      <c r="O573" s="4"/>
    </row>
    <row r="574" spans="12:15" x14ac:dyDescent="0.2">
      <c r="L574" s="2"/>
      <c r="M574" s="3"/>
      <c r="N574" s="4"/>
      <c r="O574" s="4"/>
    </row>
    <row r="575" spans="12:15" x14ac:dyDescent="0.2">
      <c r="L575" s="2"/>
      <c r="M575" s="3"/>
      <c r="N575" s="4"/>
      <c r="O575" s="4"/>
    </row>
    <row r="576" spans="12:15" x14ac:dyDescent="0.2">
      <c r="L576" s="2"/>
      <c r="M576" s="3"/>
      <c r="N576" s="4"/>
      <c r="O576" s="4"/>
    </row>
    <row r="577" spans="12:15" x14ac:dyDescent="0.2">
      <c r="L577" s="2"/>
      <c r="M577" s="3"/>
      <c r="N577" s="4"/>
      <c r="O577" s="4"/>
    </row>
    <row r="578" spans="12:15" x14ac:dyDescent="0.2">
      <c r="L578" s="2"/>
      <c r="M578" s="3"/>
      <c r="N578" s="4"/>
      <c r="O578" s="4"/>
    </row>
    <row r="579" spans="12:15" x14ac:dyDescent="0.2">
      <c r="L579" s="2"/>
      <c r="M579" s="3"/>
      <c r="N579" s="4"/>
      <c r="O579" s="4"/>
    </row>
    <row r="580" spans="12:15" x14ac:dyDescent="0.2">
      <c r="L580" s="2"/>
      <c r="M580" s="3"/>
      <c r="N580" s="4"/>
      <c r="O580" s="4"/>
    </row>
    <row r="581" spans="12:15" x14ac:dyDescent="0.2">
      <c r="L581" s="2"/>
      <c r="M581" s="3"/>
      <c r="N581" s="4"/>
      <c r="O581" s="4"/>
    </row>
    <row r="582" spans="12:15" x14ac:dyDescent="0.2">
      <c r="L582" s="2"/>
      <c r="M582" s="3"/>
      <c r="N582" s="4"/>
      <c r="O582" s="4"/>
    </row>
    <row r="583" spans="12:15" x14ac:dyDescent="0.2">
      <c r="L583" s="2"/>
      <c r="M583" s="3"/>
      <c r="N583" s="4"/>
      <c r="O583" s="4"/>
    </row>
    <row r="584" spans="12:15" x14ac:dyDescent="0.2">
      <c r="L584" s="2"/>
      <c r="M584" s="3"/>
      <c r="N584" s="4"/>
      <c r="O584" s="4"/>
    </row>
    <row r="585" spans="12:15" x14ac:dyDescent="0.2">
      <c r="L585" s="2"/>
      <c r="M585" s="3"/>
      <c r="N585" s="4"/>
      <c r="O585" s="4"/>
    </row>
    <row r="586" spans="12:15" x14ac:dyDescent="0.2">
      <c r="L586" s="2"/>
      <c r="M586" s="3"/>
      <c r="N586" s="4"/>
      <c r="O586" s="4"/>
    </row>
    <row r="587" spans="12:15" x14ac:dyDescent="0.2">
      <c r="L587" s="2"/>
      <c r="M587" s="3"/>
      <c r="N587" s="4"/>
      <c r="O587" s="4"/>
    </row>
    <row r="588" spans="12:15" x14ac:dyDescent="0.2">
      <c r="L588" s="2"/>
      <c r="M588" s="3"/>
      <c r="N588" s="4"/>
      <c r="O588" s="4"/>
    </row>
    <row r="589" spans="12:15" x14ac:dyDescent="0.2">
      <c r="L589" s="2"/>
      <c r="M589" s="3"/>
      <c r="N589" s="4"/>
      <c r="O589" s="4"/>
    </row>
    <row r="590" spans="12:15" x14ac:dyDescent="0.2">
      <c r="L590" s="2"/>
      <c r="M590" s="3"/>
      <c r="N590" s="4"/>
      <c r="O590" s="4"/>
    </row>
    <row r="591" spans="12:15" x14ac:dyDescent="0.2">
      <c r="L591" s="2"/>
      <c r="M591" s="3"/>
      <c r="N591" s="4"/>
      <c r="O591" s="4"/>
    </row>
    <row r="592" spans="12:15" x14ac:dyDescent="0.2">
      <c r="L592" s="2"/>
      <c r="M592" s="3"/>
      <c r="N592" s="4"/>
      <c r="O592" s="4"/>
    </row>
    <row r="593" spans="12:15" x14ac:dyDescent="0.2">
      <c r="L593" s="2"/>
      <c r="M593" s="3"/>
      <c r="N593" s="4"/>
      <c r="O593" s="4"/>
    </row>
    <row r="594" spans="12:15" x14ac:dyDescent="0.2">
      <c r="L594" s="2"/>
      <c r="M594" s="3"/>
      <c r="N594" s="4"/>
      <c r="O594" s="4"/>
    </row>
    <row r="595" spans="12:15" x14ac:dyDescent="0.2">
      <c r="L595" s="2"/>
      <c r="M595" s="3"/>
      <c r="N595" s="4"/>
      <c r="O595" s="4"/>
    </row>
    <row r="596" spans="12:15" x14ac:dyDescent="0.2">
      <c r="L596" s="2"/>
      <c r="M596" s="3"/>
      <c r="N596" s="4"/>
      <c r="O596" s="4"/>
    </row>
    <row r="597" spans="12:15" x14ac:dyDescent="0.2">
      <c r="L597" s="2"/>
      <c r="M597" s="3"/>
      <c r="N597" s="4"/>
      <c r="O597" s="4"/>
    </row>
    <row r="598" spans="12:15" x14ac:dyDescent="0.2">
      <c r="L598" s="2"/>
      <c r="M598" s="3"/>
      <c r="N598" s="4"/>
      <c r="O598" s="4"/>
    </row>
    <row r="599" spans="12:15" x14ac:dyDescent="0.2">
      <c r="L599" s="2"/>
      <c r="M599" s="3"/>
      <c r="N599" s="4"/>
      <c r="O599" s="4"/>
    </row>
    <row r="600" spans="12:15" x14ac:dyDescent="0.2">
      <c r="L600" s="2"/>
      <c r="M600" s="3"/>
      <c r="N600" s="4"/>
      <c r="O600" s="4"/>
    </row>
    <row r="601" spans="12:15" x14ac:dyDescent="0.2">
      <c r="L601" s="2"/>
      <c r="M601" s="3"/>
      <c r="N601" s="4"/>
      <c r="O601" s="4"/>
    </row>
    <row r="602" spans="12:15" x14ac:dyDescent="0.2">
      <c r="L602" s="2"/>
      <c r="M602" s="3"/>
      <c r="N602" s="4"/>
      <c r="O602" s="4"/>
    </row>
    <row r="603" spans="12:15" x14ac:dyDescent="0.2">
      <c r="L603" s="2"/>
      <c r="M603" s="3"/>
      <c r="N603" s="4"/>
      <c r="O603" s="4"/>
    </row>
    <row r="604" spans="12:15" x14ac:dyDescent="0.2">
      <c r="L604" s="2"/>
      <c r="M604" s="3"/>
      <c r="N604" s="4"/>
      <c r="O604" s="4"/>
    </row>
    <row r="605" spans="12:15" x14ac:dyDescent="0.2">
      <c r="L605" s="2"/>
      <c r="M605" s="3"/>
      <c r="N605" s="4"/>
      <c r="O605" s="4"/>
    </row>
    <row r="606" spans="12:15" x14ac:dyDescent="0.2">
      <c r="L606" s="2"/>
      <c r="M606" s="3"/>
      <c r="N606" s="4"/>
      <c r="O606" s="4"/>
    </row>
    <row r="607" spans="12:15" x14ac:dyDescent="0.2">
      <c r="L607" s="2"/>
      <c r="M607" s="3"/>
      <c r="N607" s="4"/>
      <c r="O607" s="4"/>
    </row>
    <row r="608" spans="12:15" x14ac:dyDescent="0.2">
      <c r="L608" s="2"/>
      <c r="M608" s="3"/>
      <c r="N608" s="4"/>
      <c r="O608" s="4"/>
    </row>
    <row r="609" spans="12:15" x14ac:dyDescent="0.2">
      <c r="L609" s="2"/>
      <c r="M609" s="3"/>
      <c r="N609" s="4"/>
      <c r="O609" s="4"/>
    </row>
    <row r="610" spans="12:15" x14ac:dyDescent="0.2">
      <c r="L610" s="2"/>
      <c r="M610" s="3"/>
      <c r="N610" s="4"/>
      <c r="O610" s="4"/>
    </row>
    <row r="611" spans="12:15" x14ac:dyDescent="0.2">
      <c r="L611" s="2"/>
      <c r="M611" s="3"/>
      <c r="N611" s="4"/>
      <c r="O611" s="4"/>
    </row>
    <row r="612" spans="12:15" x14ac:dyDescent="0.2">
      <c r="L612" s="2"/>
      <c r="M612" s="3"/>
      <c r="N612" s="4"/>
      <c r="O612" s="4"/>
    </row>
    <row r="613" spans="12:15" x14ac:dyDescent="0.2">
      <c r="L613" s="2"/>
      <c r="M613" s="3"/>
      <c r="N613" s="4"/>
      <c r="O613" s="4"/>
    </row>
    <row r="614" spans="12:15" x14ac:dyDescent="0.2">
      <c r="L614" s="2"/>
      <c r="M614" s="3"/>
      <c r="N614" s="4"/>
      <c r="O614" s="4"/>
    </row>
    <row r="615" spans="12:15" x14ac:dyDescent="0.2">
      <c r="L615" s="2"/>
      <c r="M615" s="3"/>
      <c r="N615" s="4"/>
      <c r="O615" s="4"/>
    </row>
    <row r="616" spans="12:15" x14ac:dyDescent="0.2">
      <c r="L616" s="2"/>
      <c r="M616" s="3"/>
      <c r="N616" s="4"/>
      <c r="O616" s="4"/>
    </row>
    <row r="617" spans="12:15" x14ac:dyDescent="0.2">
      <c r="L617" s="2"/>
      <c r="M617" s="3"/>
      <c r="N617" s="4"/>
      <c r="O617" s="4"/>
    </row>
    <row r="618" spans="12:15" x14ac:dyDescent="0.2">
      <c r="L618" s="2"/>
      <c r="M618" s="3"/>
      <c r="N618" s="4"/>
      <c r="O618" s="4"/>
    </row>
    <row r="619" spans="12:15" x14ac:dyDescent="0.2">
      <c r="L619" s="2"/>
      <c r="M619" s="3"/>
      <c r="N619" s="4"/>
      <c r="O619" s="4"/>
    </row>
    <row r="620" spans="12:15" x14ac:dyDescent="0.2">
      <c r="L620" s="2"/>
      <c r="M620" s="3"/>
      <c r="N620" s="4"/>
      <c r="O620" s="4"/>
    </row>
    <row r="621" spans="12:15" x14ac:dyDescent="0.2">
      <c r="L621" s="2"/>
      <c r="M621" s="3"/>
      <c r="N621" s="4"/>
      <c r="O621" s="4"/>
    </row>
    <row r="622" spans="12:15" x14ac:dyDescent="0.2">
      <c r="L622" s="2"/>
      <c r="M622" s="3"/>
      <c r="N622" s="4"/>
      <c r="O622" s="4"/>
    </row>
    <row r="623" spans="12:15" x14ac:dyDescent="0.2">
      <c r="L623" s="2"/>
      <c r="M623" s="3"/>
      <c r="N623" s="4"/>
      <c r="O623" s="4"/>
    </row>
    <row r="624" spans="12:15" x14ac:dyDescent="0.2">
      <c r="L624" s="2"/>
      <c r="M624" s="3"/>
      <c r="N624" s="4"/>
      <c r="O624" s="4"/>
    </row>
    <row r="625" spans="12:15" x14ac:dyDescent="0.2">
      <c r="L625" s="2"/>
      <c r="M625" s="3"/>
      <c r="N625" s="4"/>
      <c r="O625" s="4"/>
    </row>
    <row r="626" spans="12:15" x14ac:dyDescent="0.2">
      <c r="L626" s="2"/>
      <c r="M626" s="3"/>
      <c r="N626" s="4"/>
      <c r="O626" s="4"/>
    </row>
    <row r="627" spans="12:15" x14ac:dyDescent="0.2">
      <c r="L627" s="2"/>
      <c r="M627" s="3"/>
      <c r="N627" s="4"/>
      <c r="O627" s="4"/>
    </row>
    <row r="628" spans="12:15" x14ac:dyDescent="0.2">
      <c r="L628" s="2"/>
      <c r="M628" s="3"/>
      <c r="N628" s="4"/>
      <c r="O628" s="4"/>
    </row>
    <row r="629" spans="12:15" x14ac:dyDescent="0.2">
      <c r="L629" s="2"/>
      <c r="M629" s="3"/>
      <c r="N629" s="4"/>
      <c r="O629" s="4"/>
    </row>
    <row r="630" spans="12:15" x14ac:dyDescent="0.2">
      <c r="L630" s="2"/>
      <c r="M630" s="3"/>
      <c r="N630" s="4"/>
      <c r="O630" s="4"/>
    </row>
    <row r="631" spans="12:15" x14ac:dyDescent="0.2">
      <c r="L631" s="2"/>
      <c r="M631" s="3"/>
      <c r="N631" s="4"/>
      <c r="O631" s="4"/>
    </row>
    <row r="632" spans="12:15" x14ac:dyDescent="0.2">
      <c r="L632" s="2"/>
      <c r="M632" s="3"/>
      <c r="N632" s="4"/>
      <c r="O632" s="4"/>
    </row>
    <row r="633" spans="12:15" x14ac:dyDescent="0.2">
      <c r="L633" s="2"/>
      <c r="M633" s="3"/>
      <c r="N633" s="4"/>
      <c r="O633" s="4"/>
    </row>
    <row r="634" spans="12:15" x14ac:dyDescent="0.2">
      <c r="L634" s="2"/>
      <c r="M634" s="3"/>
      <c r="N634" s="4"/>
      <c r="O634" s="4"/>
    </row>
    <row r="635" spans="12:15" x14ac:dyDescent="0.2">
      <c r="L635" s="2"/>
      <c r="M635" s="3"/>
      <c r="N635" s="4"/>
      <c r="O635" s="4"/>
    </row>
    <row r="636" spans="12:15" x14ac:dyDescent="0.2">
      <c r="L636" s="2"/>
      <c r="M636" s="3"/>
      <c r="N636" s="4"/>
      <c r="O636" s="4"/>
    </row>
    <row r="637" spans="12:15" x14ac:dyDescent="0.2">
      <c r="L637" s="2"/>
      <c r="M637" s="3"/>
      <c r="N637" s="4"/>
      <c r="O637" s="4"/>
    </row>
    <row r="638" spans="12:15" x14ac:dyDescent="0.2">
      <c r="L638" s="2"/>
      <c r="M638" s="3"/>
      <c r="N638" s="4"/>
      <c r="O638" s="4"/>
    </row>
    <row r="639" spans="12:15" x14ac:dyDescent="0.2">
      <c r="L639" s="2"/>
      <c r="M639" s="3"/>
      <c r="N639" s="4"/>
      <c r="O639" s="4"/>
    </row>
    <row r="640" spans="12:15" x14ac:dyDescent="0.2">
      <c r="L640" s="2"/>
      <c r="M640" s="3"/>
      <c r="N640" s="4"/>
      <c r="O640" s="4"/>
    </row>
    <row r="641" spans="12:15" x14ac:dyDescent="0.2">
      <c r="L641" s="2"/>
      <c r="M641" s="3"/>
      <c r="N641" s="4"/>
      <c r="O641" s="4"/>
    </row>
    <row r="642" spans="12:15" x14ac:dyDescent="0.2">
      <c r="L642" s="2"/>
      <c r="M642" s="3"/>
      <c r="N642" s="4"/>
      <c r="O642" s="4"/>
    </row>
    <row r="643" spans="12:15" x14ac:dyDescent="0.2">
      <c r="L643" s="2"/>
      <c r="M643" s="3"/>
      <c r="N643" s="4"/>
      <c r="O643" s="4"/>
    </row>
    <row r="644" spans="12:15" x14ac:dyDescent="0.2">
      <c r="L644" s="2"/>
      <c r="M644" s="3"/>
      <c r="N644" s="4"/>
      <c r="O644" s="4"/>
    </row>
    <row r="645" spans="12:15" x14ac:dyDescent="0.2">
      <c r="L645" s="2"/>
      <c r="M645" s="3"/>
      <c r="N645" s="4"/>
      <c r="O645" s="4"/>
    </row>
    <row r="646" spans="12:15" x14ac:dyDescent="0.2">
      <c r="L646" s="2"/>
      <c r="M646" s="3"/>
      <c r="N646" s="4"/>
      <c r="O646" s="4"/>
    </row>
    <row r="647" spans="12:15" x14ac:dyDescent="0.2">
      <c r="L647" s="2"/>
      <c r="M647" s="3"/>
      <c r="N647" s="4"/>
      <c r="O647" s="4"/>
    </row>
    <row r="648" spans="12:15" x14ac:dyDescent="0.2">
      <c r="L648" s="2"/>
      <c r="M648" s="3"/>
      <c r="N648" s="4"/>
      <c r="O648" s="4"/>
    </row>
    <row r="649" spans="12:15" x14ac:dyDescent="0.2">
      <c r="L649" s="2"/>
      <c r="M649" s="3"/>
      <c r="N649" s="4"/>
      <c r="O649" s="4"/>
    </row>
    <row r="650" spans="12:15" x14ac:dyDescent="0.2">
      <c r="L650" s="2"/>
      <c r="M650" s="3"/>
      <c r="N650" s="4"/>
      <c r="O650" s="4"/>
    </row>
    <row r="651" spans="12:15" x14ac:dyDescent="0.2">
      <c r="L651" s="2"/>
      <c r="M651" s="3"/>
      <c r="N651" s="4"/>
      <c r="O651" s="4"/>
    </row>
    <row r="652" spans="12:15" x14ac:dyDescent="0.2">
      <c r="L652" s="2"/>
      <c r="M652" s="3"/>
      <c r="N652" s="4"/>
      <c r="O652" s="4"/>
    </row>
    <row r="653" spans="12:15" x14ac:dyDescent="0.2">
      <c r="L653" s="2"/>
      <c r="M653" s="3"/>
      <c r="N653" s="4"/>
      <c r="O653" s="4"/>
    </row>
    <row r="654" spans="12:15" x14ac:dyDescent="0.2">
      <c r="L654" s="2"/>
      <c r="M654" s="3"/>
      <c r="N654" s="4"/>
      <c r="O654" s="4"/>
    </row>
    <row r="655" spans="12:15" x14ac:dyDescent="0.2">
      <c r="L655" s="2"/>
      <c r="M655" s="3"/>
      <c r="N655" s="4"/>
      <c r="O655" s="4"/>
    </row>
    <row r="656" spans="12:15" x14ac:dyDescent="0.2">
      <c r="L656" s="2"/>
      <c r="M656" s="3"/>
      <c r="N656" s="4"/>
      <c r="O656" s="4"/>
    </row>
    <row r="657" spans="12:15" x14ac:dyDescent="0.2">
      <c r="L657" s="2"/>
      <c r="M657" s="3"/>
      <c r="N657" s="4"/>
      <c r="O657" s="4"/>
    </row>
    <row r="658" spans="12:15" x14ac:dyDescent="0.2">
      <c r="L658" s="2"/>
      <c r="M658" s="3"/>
      <c r="N658" s="4"/>
      <c r="O658" s="4"/>
    </row>
    <row r="659" spans="12:15" x14ac:dyDescent="0.2">
      <c r="L659" s="2"/>
      <c r="M659" s="3"/>
      <c r="N659" s="4"/>
      <c r="O659" s="4"/>
    </row>
    <row r="660" spans="12:15" x14ac:dyDescent="0.2">
      <c r="L660" s="2"/>
      <c r="M660" s="3"/>
      <c r="N660" s="4"/>
      <c r="O660" s="4"/>
    </row>
    <row r="661" spans="12:15" x14ac:dyDescent="0.2">
      <c r="L661" s="2"/>
      <c r="M661" s="3"/>
      <c r="N661" s="4"/>
      <c r="O661" s="4"/>
    </row>
    <row r="662" spans="12:15" x14ac:dyDescent="0.2">
      <c r="L662" s="2"/>
      <c r="M662" s="3"/>
      <c r="N662" s="4"/>
      <c r="O662" s="4"/>
    </row>
    <row r="663" spans="12:15" x14ac:dyDescent="0.2">
      <c r="L663" s="2"/>
      <c r="M663" s="3"/>
      <c r="N663" s="4"/>
      <c r="O663" s="4"/>
    </row>
    <row r="664" spans="12:15" x14ac:dyDescent="0.2">
      <c r="L664" s="2"/>
      <c r="M664" s="3"/>
      <c r="N664" s="4"/>
      <c r="O664" s="4"/>
    </row>
    <row r="665" spans="12:15" x14ac:dyDescent="0.2">
      <c r="L665" s="2"/>
      <c r="M665" s="3"/>
      <c r="N665" s="4"/>
      <c r="O665" s="4"/>
    </row>
    <row r="666" spans="12:15" x14ac:dyDescent="0.2">
      <c r="L666" s="2"/>
      <c r="M666" s="3"/>
      <c r="N666" s="4"/>
      <c r="O666" s="4"/>
    </row>
    <row r="667" spans="12:15" x14ac:dyDescent="0.2">
      <c r="L667" s="2"/>
      <c r="M667" s="3"/>
      <c r="N667" s="4"/>
      <c r="O667" s="4"/>
    </row>
    <row r="668" spans="12:15" x14ac:dyDescent="0.2">
      <c r="L668" s="2"/>
      <c r="M668" s="3"/>
      <c r="N668" s="4"/>
      <c r="O668" s="4"/>
    </row>
    <row r="669" spans="12:15" x14ac:dyDescent="0.2">
      <c r="L669" s="2"/>
      <c r="M669" s="3"/>
      <c r="N669" s="4"/>
      <c r="O669" s="4"/>
    </row>
    <row r="670" spans="12:15" x14ac:dyDescent="0.2">
      <c r="L670" s="2"/>
      <c r="M670" s="3"/>
      <c r="N670" s="4"/>
      <c r="O670" s="4"/>
    </row>
    <row r="671" spans="12:15" x14ac:dyDescent="0.2">
      <c r="L671" s="2"/>
      <c r="M671" s="3"/>
      <c r="N671" s="4"/>
      <c r="O671" s="4"/>
    </row>
    <row r="672" spans="12:15" x14ac:dyDescent="0.2">
      <c r="L672" s="2"/>
      <c r="M672" s="3"/>
      <c r="N672" s="4"/>
      <c r="O672" s="4"/>
    </row>
    <row r="673" spans="12:15" x14ac:dyDescent="0.2">
      <c r="L673" s="2"/>
      <c r="M673" s="3"/>
      <c r="N673" s="4"/>
      <c r="O673" s="4"/>
    </row>
    <row r="674" spans="12:15" x14ac:dyDescent="0.2">
      <c r="L674" s="2"/>
      <c r="M674" s="3"/>
      <c r="N674" s="4"/>
      <c r="O674" s="4"/>
    </row>
    <row r="675" spans="12:15" x14ac:dyDescent="0.2">
      <c r="L675" s="2"/>
      <c r="M675" s="3"/>
      <c r="N675" s="4"/>
      <c r="O675" s="4"/>
    </row>
    <row r="676" spans="12:15" x14ac:dyDescent="0.2">
      <c r="L676" s="2"/>
      <c r="M676" s="3"/>
      <c r="N676" s="4"/>
      <c r="O676" s="4"/>
    </row>
    <row r="677" spans="12:15" x14ac:dyDescent="0.2">
      <c r="L677" s="2"/>
      <c r="M677" s="3"/>
      <c r="N677" s="4"/>
      <c r="O677" s="4"/>
    </row>
    <row r="678" spans="12:15" x14ac:dyDescent="0.2">
      <c r="L678" s="2"/>
      <c r="M678" s="3"/>
      <c r="N678" s="4"/>
      <c r="O678" s="4"/>
    </row>
    <row r="679" spans="12:15" x14ac:dyDescent="0.2">
      <c r="L679" s="2"/>
      <c r="M679" s="3"/>
      <c r="N679" s="4"/>
      <c r="O679" s="4"/>
    </row>
    <row r="680" spans="12:15" x14ac:dyDescent="0.2">
      <c r="L680" s="2"/>
      <c r="M680" s="3"/>
      <c r="N680" s="4"/>
      <c r="O680" s="4"/>
    </row>
    <row r="681" spans="12:15" x14ac:dyDescent="0.2">
      <c r="L681" s="2"/>
      <c r="M681" s="3"/>
      <c r="N681" s="4"/>
      <c r="O681" s="4"/>
    </row>
    <row r="682" spans="12:15" x14ac:dyDescent="0.2">
      <c r="L682" s="2"/>
      <c r="M682" s="3"/>
      <c r="N682" s="4"/>
      <c r="O682" s="4"/>
    </row>
    <row r="683" spans="12:15" x14ac:dyDescent="0.2">
      <c r="L683" s="2"/>
      <c r="M683" s="3"/>
      <c r="N683" s="4"/>
      <c r="O683" s="4"/>
    </row>
    <row r="684" spans="12:15" x14ac:dyDescent="0.2">
      <c r="L684" s="2"/>
      <c r="M684" s="3"/>
      <c r="N684" s="4"/>
      <c r="O684" s="4"/>
    </row>
    <row r="685" spans="12:15" x14ac:dyDescent="0.2">
      <c r="L685" s="2"/>
      <c r="M685" s="3"/>
      <c r="N685" s="4"/>
      <c r="O685" s="4"/>
    </row>
    <row r="686" spans="12:15" x14ac:dyDescent="0.2">
      <c r="L686" s="2"/>
      <c r="M686" s="3"/>
      <c r="N686" s="4"/>
      <c r="O686" s="4"/>
    </row>
    <row r="687" spans="12:15" x14ac:dyDescent="0.2">
      <c r="L687" s="2"/>
      <c r="M687" s="3"/>
      <c r="N687" s="4"/>
      <c r="O687" s="4"/>
    </row>
    <row r="688" spans="12:15" x14ac:dyDescent="0.2">
      <c r="L688" s="2"/>
      <c r="M688" s="3"/>
      <c r="N688" s="4"/>
      <c r="O688" s="4"/>
    </row>
    <row r="689" spans="12:15" x14ac:dyDescent="0.2">
      <c r="L689" s="2"/>
      <c r="M689" s="3"/>
      <c r="N689" s="4"/>
      <c r="O689" s="4"/>
    </row>
    <row r="690" spans="12:15" x14ac:dyDescent="0.2">
      <c r="L690" s="2"/>
      <c r="M690" s="3"/>
      <c r="N690" s="4"/>
      <c r="O690" s="4"/>
    </row>
    <row r="691" spans="12:15" x14ac:dyDescent="0.2">
      <c r="L691" s="2"/>
      <c r="M691" s="3"/>
      <c r="N691" s="4"/>
      <c r="O691" s="4"/>
    </row>
    <row r="692" spans="12:15" x14ac:dyDescent="0.2">
      <c r="L692" s="2"/>
      <c r="M692" s="3"/>
      <c r="N692" s="4"/>
      <c r="O692" s="4"/>
    </row>
    <row r="693" spans="12:15" x14ac:dyDescent="0.2">
      <c r="L693" s="2"/>
      <c r="M693" s="3"/>
      <c r="N693" s="4"/>
      <c r="O693" s="4"/>
    </row>
    <row r="694" spans="12:15" x14ac:dyDescent="0.2">
      <c r="L694" s="2"/>
      <c r="M694" s="3"/>
      <c r="N694" s="4"/>
      <c r="O694" s="4"/>
    </row>
    <row r="695" spans="12:15" x14ac:dyDescent="0.2">
      <c r="L695" s="2"/>
      <c r="M695" s="3"/>
      <c r="N695" s="4"/>
      <c r="O695" s="4"/>
    </row>
    <row r="696" spans="12:15" x14ac:dyDescent="0.2">
      <c r="L696" s="2"/>
      <c r="M696" s="3"/>
      <c r="N696" s="4"/>
      <c r="O696" s="4"/>
    </row>
    <row r="697" spans="12:15" x14ac:dyDescent="0.2">
      <c r="L697" s="2"/>
      <c r="M697" s="3"/>
      <c r="N697" s="4"/>
      <c r="O697" s="4"/>
    </row>
    <row r="698" spans="12:15" x14ac:dyDescent="0.2">
      <c r="L698" s="2"/>
      <c r="M698" s="3"/>
      <c r="N698" s="4"/>
      <c r="O698" s="4"/>
    </row>
    <row r="699" spans="12:15" x14ac:dyDescent="0.2">
      <c r="L699" s="2"/>
      <c r="M699" s="3"/>
      <c r="N699" s="4"/>
      <c r="O699" s="4"/>
    </row>
    <row r="700" spans="12:15" x14ac:dyDescent="0.2">
      <c r="L700" s="2"/>
      <c r="M700" s="3"/>
      <c r="N700" s="4"/>
      <c r="O700" s="4"/>
    </row>
    <row r="701" spans="12:15" x14ac:dyDescent="0.2">
      <c r="L701" s="2"/>
      <c r="M701" s="3"/>
      <c r="N701" s="4"/>
      <c r="O701" s="4"/>
    </row>
    <row r="702" spans="12:15" x14ac:dyDescent="0.2">
      <c r="L702" s="2"/>
      <c r="M702" s="3"/>
      <c r="N702" s="4"/>
      <c r="O702" s="4"/>
    </row>
    <row r="703" spans="12:15" x14ac:dyDescent="0.2">
      <c r="L703" s="2"/>
      <c r="M703" s="3"/>
      <c r="N703" s="4"/>
      <c r="O703" s="4"/>
    </row>
    <row r="704" spans="12:15" x14ac:dyDescent="0.2">
      <c r="L704" s="2"/>
      <c r="M704" s="3"/>
      <c r="N704" s="4"/>
      <c r="O704" s="4"/>
    </row>
    <row r="705" spans="12:15" x14ac:dyDescent="0.2">
      <c r="L705" s="2"/>
      <c r="M705" s="3"/>
      <c r="N705" s="4"/>
      <c r="O705" s="4"/>
    </row>
    <row r="706" spans="12:15" x14ac:dyDescent="0.2">
      <c r="L706" s="2"/>
      <c r="M706" s="3"/>
      <c r="N706" s="4"/>
      <c r="O706" s="4"/>
    </row>
    <row r="707" spans="12:15" x14ac:dyDescent="0.2">
      <c r="L707" s="2"/>
      <c r="M707" s="3"/>
      <c r="N707" s="4"/>
      <c r="O707" s="4"/>
    </row>
    <row r="708" spans="12:15" x14ac:dyDescent="0.2">
      <c r="L708" s="2"/>
      <c r="M708" s="3"/>
      <c r="N708" s="4"/>
      <c r="O708" s="4"/>
    </row>
    <row r="709" spans="12:15" x14ac:dyDescent="0.2">
      <c r="L709" s="2"/>
      <c r="M709" s="3"/>
      <c r="N709" s="4"/>
      <c r="O709" s="4"/>
    </row>
    <row r="710" spans="12:15" x14ac:dyDescent="0.2">
      <c r="L710" s="2"/>
      <c r="M710" s="3"/>
      <c r="N710" s="4"/>
      <c r="O710" s="4"/>
    </row>
    <row r="711" spans="12:15" x14ac:dyDescent="0.2">
      <c r="L711" s="2"/>
      <c r="M711" s="3"/>
      <c r="N711" s="4"/>
      <c r="O711" s="4"/>
    </row>
    <row r="712" spans="12:15" x14ac:dyDescent="0.2">
      <c r="L712" s="2"/>
      <c r="M712" s="3"/>
      <c r="N712" s="4"/>
      <c r="O712" s="4"/>
    </row>
    <row r="713" spans="12:15" x14ac:dyDescent="0.2">
      <c r="L713" s="2"/>
      <c r="M713" s="3"/>
      <c r="N713" s="4"/>
      <c r="O713" s="4"/>
    </row>
    <row r="714" spans="12:15" x14ac:dyDescent="0.2">
      <c r="L714" s="2"/>
      <c r="M714" s="3"/>
      <c r="N714" s="4"/>
      <c r="O714" s="4"/>
    </row>
    <row r="715" spans="12:15" x14ac:dyDescent="0.2">
      <c r="L715" s="2"/>
      <c r="M715" s="3"/>
      <c r="N715" s="4"/>
      <c r="O715" s="4"/>
    </row>
    <row r="716" spans="12:15" x14ac:dyDescent="0.2">
      <c r="L716" s="2"/>
      <c r="M716" s="3"/>
      <c r="N716" s="4"/>
      <c r="O716" s="4"/>
    </row>
    <row r="717" spans="12:15" x14ac:dyDescent="0.2">
      <c r="L717" s="2"/>
      <c r="M717" s="3"/>
      <c r="N717" s="4"/>
      <c r="O717" s="4"/>
    </row>
    <row r="718" spans="12:15" x14ac:dyDescent="0.2">
      <c r="L718" s="2"/>
      <c r="M718" s="3"/>
      <c r="N718" s="4"/>
      <c r="O718" s="4"/>
    </row>
    <row r="719" spans="12:15" x14ac:dyDescent="0.2">
      <c r="L719" s="2"/>
      <c r="M719" s="3"/>
      <c r="N719" s="4"/>
      <c r="O719" s="4"/>
    </row>
    <row r="720" spans="12:15" x14ac:dyDescent="0.2">
      <c r="L720" s="2"/>
      <c r="M720" s="3"/>
      <c r="N720" s="4"/>
      <c r="O720" s="4"/>
    </row>
    <row r="721" spans="12:15" x14ac:dyDescent="0.2">
      <c r="L721" s="2"/>
      <c r="M721" s="3"/>
      <c r="N721" s="4"/>
      <c r="O721" s="4"/>
    </row>
    <row r="722" spans="12:15" x14ac:dyDescent="0.2">
      <c r="L722" s="2"/>
      <c r="M722" s="3"/>
      <c r="N722" s="4"/>
      <c r="O722" s="4"/>
    </row>
    <row r="723" spans="12:15" x14ac:dyDescent="0.2">
      <c r="L723" s="2"/>
      <c r="M723" s="3"/>
      <c r="N723" s="4"/>
      <c r="O723" s="4"/>
    </row>
    <row r="724" spans="12:15" x14ac:dyDescent="0.2">
      <c r="L724" s="2"/>
      <c r="M724" s="3"/>
      <c r="N724" s="4"/>
      <c r="O724" s="4"/>
    </row>
    <row r="725" spans="12:15" x14ac:dyDescent="0.2">
      <c r="L725" s="2"/>
      <c r="M725" s="3"/>
      <c r="N725" s="4"/>
      <c r="O725" s="4"/>
    </row>
    <row r="726" spans="12:15" x14ac:dyDescent="0.2">
      <c r="L726" s="2"/>
      <c r="M726" s="3"/>
      <c r="N726" s="4"/>
      <c r="O726" s="4"/>
    </row>
    <row r="727" spans="12:15" x14ac:dyDescent="0.2">
      <c r="L727" s="2"/>
      <c r="M727" s="3"/>
      <c r="N727" s="4"/>
      <c r="O727" s="4"/>
    </row>
    <row r="728" spans="12:15" x14ac:dyDescent="0.2">
      <c r="L728" s="2"/>
      <c r="M728" s="3"/>
      <c r="N728" s="4"/>
      <c r="O728" s="4"/>
    </row>
    <row r="729" spans="12:15" x14ac:dyDescent="0.2">
      <c r="L729" s="2"/>
      <c r="M729" s="3"/>
      <c r="N729" s="4"/>
      <c r="O729" s="4"/>
    </row>
    <row r="730" spans="12:15" x14ac:dyDescent="0.2">
      <c r="L730" s="2"/>
      <c r="M730" s="3"/>
      <c r="N730" s="4"/>
      <c r="O730" s="4"/>
    </row>
    <row r="731" spans="12:15" x14ac:dyDescent="0.2">
      <c r="L731" s="2"/>
      <c r="M731" s="3"/>
      <c r="N731" s="4"/>
      <c r="O731" s="4"/>
    </row>
    <row r="732" spans="12:15" x14ac:dyDescent="0.2">
      <c r="L732" s="2"/>
      <c r="M732" s="3"/>
      <c r="N732" s="4"/>
      <c r="O732" s="4"/>
    </row>
    <row r="733" spans="12:15" x14ac:dyDescent="0.2">
      <c r="L733" s="2"/>
      <c r="M733" s="3"/>
      <c r="N733" s="4"/>
      <c r="O733" s="4"/>
    </row>
    <row r="734" spans="12:15" x14ac:dyDescent="0.2">
      <c r="L734" s="2"/>
      <c r="M734" s="3"/>
      <c r="N734" s="4"/>
      <c r="O734" s="4"/>
    </row>
    <row r="735" spans="12:15" x14ac:dyDescent="0.2">
      <c r="L735" s="2"/>
      <c r="M735" s="3"/>
      <c r="N735" s="4"/>
      <c r="O735" s="4"/>
    </row>
    <row r="736" spans="12:15" x14ac:dyDescent="0.2">
      <c r="L736" s="2"/>
      <c r="M736" s="3"/>
      <c r="N736" s="4"/>
      <c r="O736" s="4"/>
    </row>
    <row r="737" spans="12:15" x14ac:dyDescent="0.2">
      <c r="L737" s="2"/>
      <c r="M737" s="3"/>
      <c r="N737" s="4"/>
      <c r="O737" s="4"/>
    </row>
    <row r="738" spans="12:15" x14ac:dyDescent="0.2">
      <c r="L738" s="2"/>
      <c r="M738" s="3"/>
      <c r="N738" s="4"/>
      <c r="O738" s="4"/>
    </row>
    <row r="739" spans="12:15" x14ac:dyDescent="0.2">
      <c r="L739" s="2"/>
      <c r="M739" s="3"/>
      <c r="N739" s="4"/>
      <c r="O739" s="4"/>
    </row>
    <row r="740" spans="12:15" x14ac:dyDescent="0.2">
      <c r="L740" s="2"/>
      <c r="M740" s="3"/>
      <c r="N740" s="4"/>
      <c r="O740" s="4"/>
    </row>
    <row r="741" spans="12:15" x14ac:dyDescent="0.2">
      <c r="L741" s="2"/>
      <c r="M741" s="3"/>
      <c r="N741" s="4"/>
      <c r="O741" s="4"/>
    </row>
    <row r="742" spans="12:15" x14ac:dyDescent="0.2">
      <c r="L742" s="2"/>
      <c r="M742" s="3"/>
      <c r="N742" s="4"/>
      <c r="O742" s="4"/>
    </row>
    <row r="743" spans="12:15" x14ac:dyDescent="0.2">
      <c r="L743" s="2"/>
      <c r="M743" s="3"/>
      <c r="N743" s="4"/>
      <c r="O743" s="4"/>
    </row>
    <row r="744" spans="12:15" x14ac:dyDescent="0.2">
      <c r="L744" s="2"/>
      <c r="M744" s="3"/>
      <c r="N744" s="4"/>
      <c r="O744" s="4"/>
    </row>
    <row r="745" spans="12:15" x14ac:dyDescent="0.2">
      <c r="L745" s="2"/>
      <c r="M745" s="3"/>
      <c r="N745" s="4"/>
      <c r="O745" s="4"/>
    </row>
    <row r="746" spans="12:15" x14ac:dyDescent="0.2">
      <c r="L746" s="2"/>
      <c r="M746" s="3"/>
      <c r="N746" s="4"/>
      <c r="O746" s="4"/>
    </row>
    <row r="747" spans="12:15" x14ac:dyDescent="0.2">
      <c r="L747" s="2"/>
      <c r="M747" s="3"/>
      <c r="N747" s="4"/>
      <c r="O747" s="4"/>
    </row>
    <row r="748" spans="12:15" x14ac:dyDescent="0.2">
      <c r="L748" s="2"/>
      <c r="M748" s="3"/>
      <c r="N748" s="4"/>
      <c r="O748" s="4"/>
    </row>
    <row r="749" spans="12:15" x14ac:dyDescent="0.2">
      <c r="L749" s="2"/>
      <c r="M749" s="3"/>
      <c r="N749" s="4"/>
      <c r="O749" s="4"/>
    </row>
    <row r="750" spans="12:15" x14ac:dyDescent="0.2">
      <c r="L750" s="2"/>
      <c r="M750" s="3"/>
      <c r="N750" s="4"/>
      <c r="O750" s="4"/>
    </row>
    <row r="751" spans="12:15" x14ac:dyDescent="0.2">
      <c r="L751" s="2"/>
      <c r="M751" s="3"/>
      <c r="N751" s="4"/>
      <c r="O751" s="4"/>
    </row>
    <row r="752" spans="12:15" x14ac:dyDescent="0.2">
      <c r="L752" s="2"/>
      <c r="M752" s="3"/>
      <c r="N752" s="4"/>
      <c r="O752" s="4"/>
    </row>
    <row r="753" spans="12:15" x14ac:dyDescent="0.2">
      <c r="L753" s="2"/>
      <c r="M753" s="3"/>
      <c r="N753" s="4"/>
      <c r="O753" s="4"/>
    </row>
    <row r="754" spans="12:15" x14ac:dyDescent="0.2">
      <c r="L754" s="2"/>
      <c r="M754" s="3"/>
      <c r="N754" s="4"/>
      <c r="O754" s="4"/>
    </row>
    <row r="755" spans="12:15" x14ac:dyDescent="0.2">
      <c r="L755" s="2"/>
      <c r="M755" s="3"/>
      <c r="N755" s="4"/>
      <c r="O755" s="4"/>
    </row>
    <row r="756" spans="12:15" x14ac:dyDescent="0.2">
      <c r="L756" s="2"/>
      <c r="M756" s="3"/>
      <c r="N756" s="4"/>
      <c r="O756" s="4"/>
    </row>
    <row r="757" spans="12:15" x14ac:dyDescent="0.2">
      <c r="L757" s="2"/>
      <c r="M757" s="3"/>
      <c r="N757" s="4"/>
      <c r="O757" s="4"/>
    </row>
    <row r="758" spans="12:15" x14ac:dyDescent="0.2">
      <c r="L758" s="2"/>
      <c r="M758" s="3"/>
      <c r="N758" s="4"/>
      <c r="O758" s="4"/>
    </row>
    <row r="759" spans="12:15" x14ac:dyDescent="0.2">
      <c r="L759" s="2"/>
      <c r="M759" s="3"/>
      <c r="N759" s="4"/>
      <c r="O759" s="4"/>
    </row>
    <row r="760" spans="12:15" x14ac:dyDescent="0.2">
      <c r="L760" s="2"/>
      <c r="M760" s="3"/>
      <c r="N760" s="4"/>
      <c r="O760" s="4"/>
    </row>
    <row r="761" spans="12:15" x14ac:dyDescent="0.2">
      <c r="L761" s="2"/>
      <c r="M761" s="3"/>
      <c r="N761" s="4"/>
      <c r="O761" s="4"/>
    </row>
    <row r="762" spans="12:15" x14ac:dyDescent="0.2">
      <c r="L762" s="2"/>
      <c r="M762" s="3"/>
      <c r="N762" s="4"/>
      <c r="O762" s="4"/>
    </row>
    <row r="763" spans="12:15" x14ac:dyDescent="0.2">
      <c r="L763" s="2"/>
      <c r="M763" s="3"/>
      <c r="N763" s="4"/>
      <c r="O763" s="4"/>
    </row>
    <row r="764" spans="12:15" x14ac:dyDescent="0.2">
      <c r="L764" s="2"/>
      <c r="M764" s="3"/>
      <c r="N764" s="4"/>
      <c r="O764" s="4"/>
    </row>
    <row r="765" spans="12:15" x14ac:dyDescent="0.2">
      <c r="L765" s="2"/>
      <c r="M765" s="3"/>
      <c r="N765" s="4"/>
      <c r="O765" s="4"/>
    </row>
    <row r="766" spans="12:15" x14ac:dyDescent="0.2">
      <c r="L766" s="2"/>
      <c r="M766" s="3"/>
      <c r="N766" s="4"/>
      <c r="O766" s="4"/>
    </row>
    <row r="767" spans="12:15" x14ac:dyDescent="0.2">
      <c r="L767" s="2"/>
      <c r="M767" s="3"/>
      <c r="N767" s="4"/>
      <c r="O767" s="4"/>
    </row>
    <row r="768" spans="12:15" x14ac:dyDescent="0.2">
      <c r="L768" s="2"/>
      <c r="M768" s="3"/>
      <c r="N768" s="4"/>
      <c r="O768" s="4"/>
    </row>
    <row r="769" spans="12:15" x14ac:dyDescent="0.2">
      <c r="L769" s="2"/>
      <c r="M769" s="3"/>
      <c r="N769" s="4"/>
      <c r="O769" s="4"/>
    </row>
    <row r="770" spans="12:15" x14ac:dyDescent="0.2">
      <c r="L770" s="2"/>
      <c r="M770" s="3"/>
      <c r="N770" s="4"/>
      <c r="O770" s="4"/>
    </row>
    <row r="771" spans="12:15" x14ac:dyDescent="0.2">
      <c r="L771" s="2"/>
      <c r="M771" s="3"/>
      <c r="N771" s="4"/>
      <c r="O771" s="4"/>
    </row>
    <row r="772" spans="12:15" x14ac:dyDescent="0.2">
      <c r="L772" s="2"/>
      <c r="M772" s="3"/>
      <c r="N772" s="4"/>
      <c r="O772" s="4"/>
    </row>
    <row r="773" spans="12:15" x14ac:dyDescent="0.2">
      <c r="L773" s="2"/>
      <c r="M773" s="3"/>
      <c r="N773" s="4"/>
      <c r="O773" s="4"/>
    </row>
    <row r="774" spans="12:15" x14ac:dyDescent="0.2">
      <c r="L774" s="2"/>
      <c r="M774" s="3"/>
      <c r="N774" s="4"/>
      <c r="O774" s="4"/>
    </row>
    <row r="775" spans="12:15" x14ac:dyDescent="0.2">
      <c r="L775" s="2"/>
      <c r="M775" s="3"/>
      <c r="N775" s="4"/>
      <c r="O775" s="4"/>
    </row>
    <row r="776" spans="12:15" x14ac:dyDescent="0.2">
      <c r="L776" s="2"/>
      <c r="M776" s="3"/>
      <c r="N776" s="4"/>
      <c r="O776" s="4"/>
    </row>
    <row r="777" spans="12:15" x14ac:dyDescent="0.2">
      <c r="L777" s="2"/>
      <c r="M777" s="3"/>
      <c r="N777" s="4"/>
      <c r="O777" s="4"/>
    </row>
    <row r="778" spans="12:15" x14ac:dyDescent="0.2">
      <c r="L778" s="2"/>
      <c r="M778" s="3"/>
      <c r="N778" s="4"/>
      <c r="O778" s="4"/>
    </row>
    <row r="779" spans="12:15" x14ac:dyDescent="0.2">
      <c r="L779" s="2"/>
      <c r="M779" s="3"/>
      <c r="N779" s="4"/>
      <c r="O779" s="4"/>
    </row>
    <row r="780" spans="12:15" x14ac:dyDescent="0.2">
      <c r="L780" s="2"/>
      <c r="M780" s="3"/>
      <c r="N780" s="4"/>
      <c r="O780" s="4"/>
    </row>
    <row r="781" spans="12:15" x14ac:dyDescent="0.2">
      <c r="L781" s="2"/>
      <c r="M781" s="3"/>
      <c r="N781" s="4"/>
      <c r="O781" s="4"/>
    </row>
    <row r="782" spans="12:15" x14ac:dyDescent="0.2">
      <c r="L782" s="2"/>
      <c r="M782" s="3"/>
      <c r="N782" s="4"/>
      <c r="O782" s="4"/>
    </row>
    <row r="783" spans="12:15" x14ac:dyDescent="0.2">
      <c r="L783" s="2"/>
      <c r="M783" s="3"/>
      <c r="N783" s="4"/>
      <c r="O783" s="4"/>
    </row>
    <row r="784" spans="12:15" x14ac:dyDescent="0.2">
      <c r="L784" s="2"/>
      <c r="M784" s="3"/>
      <c r="N784" s="4"/>
      <c r="O784" s="4"/>
    </row>
    <row r="785" spans="12:15" x14ac:dyDescent="0.2">
      <c r="L785" s="2"/>
      <c r="M785" s="3"/>
      <c r="N785" s="4"/>
      <c r="O785" s="4"/>
    </row>
    <row r="786" spans="12:15" x14ac:dyDescent="0.2">
      <c r="L786" s="2"/>
      <c r="M786" s="3"/>
      <c r="N786" s="4"/>
      <c r="O786" s="4"/>
    </row>
    <row r="787" spans="12:15" x14ac:dyDescent="0.2">
      <c r="L787" s="2"/>
      <c r="M787" s="3"/>
      <c r="N787" s="4"/>
      <c r="O787" s="4"/>
    </row>
    <row r="788" spans="12:15" x14ac:dyDescent="0.2">
      <c r="L788" s="2"/>
      <c r="M788" s="3"/>
      <c r="N788" s="4"/>
      <c r="O788" s="4"/>
    </row>
    <row r="789" spans="12:15" x14ac:dyDescent="0.2">
      <c r="L789" s="2"/>
      <c r="M789" s="3"/>
      <c r="N789" s="4"/>
      <c r="O789" s="4"/>
    </row>
    <row r="790" spans="12:15" x14ac:dyDescent="0.2">
      <c r="L790" s="2"/>
      <c r="M790" s="3"/>
      <c r="N790" s="4"/>
      <c r="O790" s="4"/>
    </row>
    <row r="791" spans="12:15" x14ac:dyDescent="0.2">
      <c r="L791" s="2"/>
      <c r="M791" s="3"/>
      <c r="N791" s="4"/>
      <c r="O791" s="4"/>
    </row>
    <row r="792" spans="12:15" x14ac:dyDescent="0.2">
      <c r="L792" s="2"/>
      <c r="M792" s="3"/>
      <c r="N792" s="4"/>
      <c r="O792" s="4"/>
    </row>
    <row r="793" spans="12:15" x14ac:dyDescent="0.2">
      <c r="L793" s="2"/>
      <c r="M793" s="3"/>
      <c r="N793" s="4"/>
      <c r="O793" s="4"/>
    </row>
    <row r="794" spans="12:15" x14ac:dyDescent="0.2">
      <c r="L794" s="2"/>
      <c r="M794" s="3"/>
      <c r="N794" s="4"/>
      <c r="O794" s="4"/>
    </row>
    <row r="795" spans="12:15" x14ac:dyDescent="0.2">
      <c r="L795" s="2"/>
      <c r="M795" s="3"/>
      <c r="N795" s="4"/>
      <c r="O795" s="4"/>
    </row>
    <row r="796" spans="12:15" x14ac:dyDescent="0.2">
      <c r="L796" s="2"/>
      <c r="M796" s="3"/>
      <c r="N796" s="4"/>
      <c r="O796" s="4"/>
    </row>
    <row r="797" spans="12:15" x14ac:dyDescent="0.2">
      <c r="L797" s="2"/>
      <c r="M797" s="3"/>
      <c r="N797" s="4"/>
      <c r="O797" s="4"/>
    </row>
    <row r="798" spans="12:15" x14ac:dyDescent="0.2">
      <c r="L798" s="2"/>
      <c r="M798" s="3"/>
      <c r="N798" s="4"/>
      <c r="O798" s="4"/>
    </row>
    <row r="799" spans="12:15" x14ac:dyDescent="0.2">
      <c r="L799" s="2"/>
      <c r="M799" s="3"/>
      <c r="N799" s="4"/>
      <c r="O799" s="4"/>
    </row>
    <row r="800" spans="12:15" x14ac:dyDescent="0.2">
      <c r="L800" s="2"/>
      <c r="M800" s="3"/>
      <c r="N800" s="4"/>
      <c r="O800" s="4"/>
    </row>
    <row r="801" spans="12:15" x14ac:dyDescent="0.2">
      <c r="L801" s="2"/>
      <c r="M801" s="3"/>
      <c r="N801" s="4"/>
      <c r="O801" s="4"/>
    </row>
    <row r="802" spans="12:15" x14ac:dyDescent="0.2">
      <c r="L802" s="2"/>
      <c r="M802" s="3"/>
      <c r="N802" s="4"/>
      <c r="O802" s="4"/>
    </row>
    <row r="803" spans="12:15" x14ac:dyDescent="0.2">
      <c r="L803" s="2"/>
      <c r="M803" s="3"/>
      <c r="N803" s="4"/>
      <c r="O803" s="4"/>
    </row>
    <row r="804" spans="12:15" x14ac:dyDescent="0.2">
      <c r="L804" s="2"/>
      <c r="M804" s="3"/>
      <c r="N804" s="4"/>
      <c r="O804" s="4"/>
    </row>
    <row r="805" spans="12:15" x14ac:dyDescent="0.2">
      <c r="L805" s="2"/>
      <c r="M805" s="3"/>
      <c r="N805" s="4"/>
      <c r="O805" s="4"/>
    </row>
    <row r="806" spans="12:15" x14ac:dyDescent="0.2">
      <c r="L806" s="2"/>
      <c r="M806" s="3"/>
      <c r="N806" s="4"/>
      <c r="O806" s="4"/>
    </row>
    <row r="807" spans="12:15" x14ac:dyDescent="0.2">
      <c r="L807" s="2"/>
      <c r="M807" s="3"/>
      <c r="N807" s="4"/>
      <c r="O807" s="4"/>
    </row>
    <row r="808" spans="12:15" x14ac:dyDescent="0.2">
      <c r="L808" s="2"/>
      <c r="M808" s="3"/>
      <c r="N808" s="4"/>
      <c r="O808" s="4"/>
    </row>
    <row r="809" spans="12:15" x14ac:dyDescent="0.2">
      <c r="L809" s="2"/>
      <c r="M809" s="3"/>
      <c r="N809" s="4"/>
      <c r="O809" s="4"/>
    </row>
    <row r="810" spans="12:15" x14ac:dyDescent="0.2">
      <c r="L810" s="2"/>
      <c r="M810" s="3"/>
      <c r="N810" s="4"/>
      <c r="O810" s="4"/>
    </row>
    <row r="811" spans="12:15" x14ac:dyDescent="0.2">
      <c r="L811" s="2"/>
      <c r="M811" s="3"/>
      <c r="N811" s="4"/>
      <c r="O811" s="4"/>
    </row>
    <row r="812" spans="12:15" x14ac:dyDescent="0.2">
      <c r="L812" s="2"/>
      <c r="M812" s="3"/>
      <c r="N812" s="4"/>
      <c r="O812" s="4"/>
    </row>
    <row r="813" spans="12:15" x14ac:dyDescent="0.2">
      <c r="L813" s="2"/>
      <c r="M813" s="3"/>
      <c r="N813" s="4"/>
      <c r="O813" s="4"/>
    </row>
    <row r="814" spans="12:15" x14ac:dyDescent="0.2">
      <c r="L814" s="2"/>
      <c r="M814" s="3"/>
      <c r="N814" s="4"/>
      <c r="O814" s="4"/>
    </row>
    <row r="815" spans="12:15" x14ac:dyDescent="0.2">
      <c r="L815" s="2"/>
      <c r="M815" s="3"/>
      <c r="N815" s="4"/>
      <c r="O815" s="4"/>
    </row>
    <row r="816" spans="12:15" x14ac:dyDescent="0.2">
      <c r="L816" s="2"/>
      <c r="M816" s="3"/>
      <c r="N816" s="4"/>
      <c r="O816" s="4"/>
    </row>
    <row r="817" spans="12:15" x14ac:dyDescent="0.2">
      <c r="L817" s="2"/>
      <c r="M817" s="3"/>
      <c r="N817" s="4"/>
      <c r="O817" s="4"/>
    </row>
    <row r="818" spans="12:15" x14ac:dyDescent="0.2">
      <c r="L818" s="2"/>
      <c r="M818" s="3"/>
      <c r="N818" s="4"/>
      <c r="O818" s="4"/>
    </row>
    <row r="819" spans="12:15" x14ac:dyDescent="0.2">
      <c r="L819" s="2"/>
      <c r="M819" s="3"/>
      <c r="N819" s="4"/>
      <c r="O819" s="4"/>
    </row>
    <row r="820" spans="12:15" x14ac:dyDescent="0.2">
      <c r="L820" s="2"/>
      <c r="M820" s="3"/>
      <c r="N820" s="4"/>
      <c r="O820" s="4"/>
    </row>
    <row r="821" spans="12:15" x14ac:dyDescent="0.2">
      <c r="L821" s="2"/>
      <c r="M821" s="3"/>
      <c r="N821" s="4"/>
      <c r="O821" s="4"/>
    </row>
    <row r="822" spans="12:15" x14ac:dyDescent="0.2">
      <c r="L822" s="2"/>
      <c r="M822" s="3"/>
      <c r="N822" s="4"/>
      <c r="O822" s="4"/>
    </row>
    <row r="823" spans="12:15" x14ac:dyDescent="0.2">
      <c r="L823" s="2"/>
      <c r="M823" s="3"/>
      <c r="N823" s="4"/>
      <c r="O823" s="4"/>
    </row>
    <row r="824" spans="12:15" x14ac:dyDescent="0.2">
      <c r="L824" s="2"/>
      <c r="M824" s="3"/>
      <c r="N824" s="4"/>
      <c r="O824" s="4"/>
    </row>
    <row r="825" spans="12:15" x14ac:dyDescent="0.2">
      <c r="L825" s="2"/>
      <c r="M825" s="3"/>
      <c r="N825" s="4"/>
      <c r="O825" s="4"/>
    </row>
    <row r="826" spans="12:15" x14ac:dyDescent="0.2">
      <c r="L826" s="2"/>
      <c r="M826" s="3"/>
      <c r="N826" s="4"/>
      <c r="O826" s="4"/>
    </row>
    <row r="827" spans="12:15" x14ac:dyDescent="0.2">
      <c r="L827" s="2"/>
      <c r="M827" s="3"/>
      <c r="N827" s="4"/>
      <c r="O827" s="4"/>
    </row>
    <row r="828" spans="12:15" x14ac:dyDescent="0.2">
      <c r="L828" s="2"/>
      <c r="M828" s="3"/>
      <c r="N828" s="4"/>
      <c r="O828" s="4"/>
    </row>
    <row r="829" spans="12:15" x14ac:dyDescent="0.2">
      <c r="L829" s="2"/>
      <c r="M829" s="3"/>
      <c r="N829" s="4"/>
      <c r="O829" s="4"/>
    </row>
    <row r="830" spans="12:15" x14ac:dyDescent="0.2">
      <c r="L830" s="2"/>
      <c r="M830" s="3"/>
      <c r="N830" s="4"/>
      <c r="O830" s="4"/>
    </row>
    <row r="831" spans="12:15" x14ac:dyDescent="0.2">
      <c r="L831" s="2"/>
      <c r="M831" s="3"/>
      <c r="N831" s="4"/>
      <c r="O831" s="4"/>
    </row>
    <row r="832" spans="12:15" x14ac:dyDescent="0.2">
      <c r="L832" s="2"/>
      <c r="M832" s="3"/>
      <c r="N832" s="4"/>
      <c r="O832" s="4"/>
    </row>
    <row r="833" spans="12:15" x14ac:dyDescent="0.2">
      <c r="L833" s="2"/>
      <c r="M833" s="3"/>
      <c r="N833" s="4"/>
      <c r="O833" s="4"/>
    </row>
    <row r="834" spans="12:15" x14ac:dyDescent="0.2">
      <c r="L834" s="2"/>
      <c r="M834" s="3"/>
      <c r="N834" s="4"/>
      <c r="O834" s="4"/>
    </row>
    <row r="835" spans="12:15" x14ac:dyDescent="0.2">
      <c r="L835" s="2"/>
      <c r="M835" s="3"/>
      <c r="N835" s="4"/>
      <c r="O835" s="4"/>
    </row>
    <row r="836" spans="12:15" x14ac:dyDescent="0.2">
      <c r="L836" s="2"/>
      <c r="M836" s="3"/>
      <c r="N836" s="4"/>
      <c r="O836" s="4"/>
    </row>
    <row r="837" spans="12:15" x14ac:dyDescent="0.2">
      <c r="L837" s="2"/>
      <c r="M837" s="3"/>
      <c r="N837" s="4"/>
      <c r="O837" s="4"/>
    </row>
    <row r="838" spans="12:15" x14ac:dyDescent="0.2">
      <c r="L838" s="2"/>
      <c r="M838" s="3"/>
      <c r="N838" s="4"/>
      <c r="O838" s="4"/>
    </row>
    <row r="839" spans="12:15" x14ac:dyDescent="0.2">
      <c r="L839" s="2"/>
      <c r="M839" s="3"/>
      <c r="N839" s="4"/>
      <c r="O839" s="4"/>
    </row>
    <row r="840" spans="12:15" x14ac:dyDescent="0.2">
      <c r="L840" s="2"/>
      <c r="M840" s="3"/>
      <c r="N840" s="4"/>
      <c r="O840" s="4"/>
    </row>
    <row r="841" spans="12:15" x14ac:dyDescent="0.2">
      <c r="L841" s="2"/>
      <c r="M841" s="3"/>
      <c r="N841" s="4"/>
      <c r="O841" s="4"/>
    </row>
    <row r="842" spans="12:15" x14ac:dyDescent="0.2">
      <c r="L842" s="2"/>
      <c r="M842" s="3"/>
      <c r="N842" s="4"/>
      <c r="O842" s="4"/>
    </row>
    <row r="843" spans="12:15" x14ac:dyDescent="0.2">
      <c r="L843" s="2"/>
      <c r="M843" s="3"/>
      <c r="N843" s="4"/>
      <c r="O843" s="4"/>
    </row>
    <row r="844" spans="12:15" x14ac:dyDescent="0.2">
      <c r="L844" s="2"/>
      <c r="M844" s="3"/>
      <c r="N844" s="4"/>
      <c r="O844" s="4"/>
    </row>
    <row r="845" spans="12:15" x14ac:dyDescent="0.2">
      <c r="L845" s="2"/>
      <c r="M845" s="3"/>
      <c r="N845" s="4"/>
      <c r="O845" s="4"/>
    </row>
    <row r="846" spans="12:15" x14ac:dyDescent="0.2">
      <c r="L846" s="2"/>
      <c r="M846" s="3"/>
      <c r="N846" s="4"/>
      <c r="O846" s="4"/>
    </row>
    <row r="847" spans="12:15" x14ac:dyDescent="0.2">
      <c r="L847" s="2"/>
      <c r="M847" s="3"/>
      <c r="N847" s="4"/>
      <c r="O847" s="4"/>
    </row>
    <row r="848" spans="12:15" x14ac:dyDescent="0.2">
      <c r="L848" s="2"/>
      <c r="M848" s="3"/>
      <c r="N848" s="4"/>
      <c r="O848" s="4"/>
    </row>
    <row r="849" spans="12:15" x14ac:dyDescent="0.2">
      <c r="L849" s="2"/>
      <c r="M849" s="3"/>
      <c r="N849" s="4"/>
      <c r="O849" s="4"/>
    </row>
    <row r="850" spans="12:15" x14ac:dyDescent="0.2">
      <c r="L850" s="2"/>
      <c r="M850" s="3"/>
      <c r="N850" s="4"/>
      <c r="O850" s="4"/>
    </row>
    <row r="851" spans="12:15" x14ac:dyDescent="0.2">
      <c r="L851" s="2"/>
      <c r="M851" s="3"/>
      <c r="N851" s="4"/>
      <c r="O851" s="4"/>
    </row>
    <row r="852" spans="12:15" x14ac:dyDescent="0.2">
      <c r="L852" s="2"/>
      <c r="M852" s="3"/>
      <c r="N852" s="4"/>
      <c r="O852" s="4"/>
    </row>
    <row r="853" spans="12:15" x14ac:dyDescent="0.2">
      <c r="L853" s="2"/>
      <c r="M853" s="3"/>
      <c r="N853" s="4"/>
      <c r="O853" s="4"/>
    </row>
    <row r="854" spans="12:15" x14ac:dyDescent="0.2">
      <c r="L854" s="2"/>
      <c r="M854" s="3"/>
      <c r="N854" s="4"/>
      <c r="O854" s="4"/>
    </row>
    <row r="855" spans="12:15" x14ac:dyDescent="0.2">
      <c r="L855" s="2"/>
      <c r="M855" s="3"/>
      <c r="N855" s="4"/>
      <c r="O855" s="4"/>
    </row>
    <row r="856" spans="12:15" x14ac:dyDescent="0.2">
      <c r="L856" s="2"/>
      <c r="M856" s="3"/>
      <c r="N856" s="4"/>
      <c r="O856" s="4"/>
    </row>
    <row r="857" spans="12:15" x14ac:dyDescent="0.2">
      <c r="L857" s="2"/>
      <c r="M857" s="3"/>
      <c r="N857" s="4"/>
      <c r="O857" s="4"/>
    </row>
    <row r="858" spans="12:15" x14ac:dyDescent="0.2">
      <c r="L858" s="2"/>
      <c r="M858" s="3"/>
      <c r="N858" s="4"/>
      <c r="O858" s="4"/>
    </row>
    <row r="859" spans="12:15" x14ac:dyDescent="0.2">
      <c r="L859" s="2"/>
      <c r="M859" s="3"/>
      <c r="N859" s="4"/>
      <c r="O859" s="4"/>
    </row>
    <row r="860" spans="12:15" x14ac:dyDescent="0.2">
      <c r="L860" s="2"/>
      <c r="M860" s="3"/>
      <c r="N860" s="4"/>
      <c r="O860" s="4"/>
    </row>
    <row r="861" spans="12:15" x14ac:dyDescent="0.2">
      <c r="L861" s="2"/>
      <c r="M861" s="3"/>
      <c r="N861" s="4"/>
      <c r="O861" s="4"/>
    </row>
    <row r="862" spans="12:15" x14ac:dyDescent="0.2">
      <c r="L862" s="2"/>
      <c r="M862" s="3"/>
      <c r="N862" s="4"/>
      <c r="O862" s="4"/>
    </row>
    <row r="863" spans="12:15" x14ac:dyDescent="0.2">
      <c r="L863" s="2"/>
      <c r="M863" s="3"/>
      <c r="N863" s="4"/>
      <c r="O863" s="4"/>
    </row>
    <row r="864" spans="12:15" x14ac:dyDescent="0.2">
      <c r="L864" s="2"/>
      <c r="M864" s="3"/>
      <c r="N864" s="4"/>
      <c r="O864" s="4"/>
    </row>
    <row r="865" spans="12:15" x14ac:dyDescent="0.2">
      <c r="L865" s="2"/>
      <c r="M865" s="3"/>
      <c r="N865" s="4"/>
      <c r="O865" s="4"/>
    </row>
    <row r="866" spans="12:15" x14ac:dyDescent="0.2">
      <c r="L866" s="2"/>
      <c r="M866" s="3"/>
      <c r="N866" s="4"/>
      <c r="O866" s="4"/>
    </row>
    <row r="867" spans="12:15" x14ac:dyDescent="0.2">
      <c r="L867" s="2"/>
      <c r="M867" s="3"/>
      <c r="N867" s="4"/>
      <c r="O867" s="4"/>
    </row>
    <row r="868" spans="12:15" x14ac:dyDescent="0.2">
      <c r="L868" s="2"/>
      <c r="M868" s="3"/>
      <c r="N868" s="4"/>
      <c r="O868" s="4"/>
    </row>
    <row r="869" spans="12:15" x14ac:dyDescent="0.2">
      <c r="L869" s="2"/>
      <c r="M869" s="3"/>
      <c r="N869" s="4"/>
      <c r="O869" s="4"/>
    </row>
    <row r="870" spans="12:15" x14ac:dyDescent="0.2">
      <c r="L870" s="2"/>
      <c r="M870" s="3"/>
      <c r="N870" s="4"/>
      <c r="O870" s="4"/>
    </row>
    <row r="871" spans="12:15" x14ac:dyDescent="0.2">
      <c r="L871" s="2"/>
      <c r="M871" s="3"/>
      <c r="N871" s="4"/>
      <c r="O871" s="4"/>
    </row>
    <row r="872" spans="12:15" x14ac:dyDescent="0.2">
      <c r="L872" s="2"/>
      <c r="M872" s="3"/>
      <c r="N872" s="4"/>
      <c r="O872" s="4"/>
    </row>
    <row r="873" spans="12:15" x14ac:dyDescent="0.2">
      <c r="L873" s="2"/>
      <c r="M873" s="3"/>
      <c r="N873" s="4"/>
      <c r="O873" s="4"/>
    </row>
    <row r="874" spans="12:15" x14ac:dyDescent="0.2">
      <c r="L874" s="2"/>
      <c r="M874" s="3"/>
      <c r="N874" s="4"/>
      <c r="O874" s="4"/>
    </row>
    <row r="875" spans="12:15" x14ac:dyDescent="0.2">
      <c r="L875" s="2"/>
      <c r="M875" s="3"/>
      <c r="N875" s="4"/>
      <c r="O875" s="4"/>
    </row>
    <row r="876" spans="12:15" x14ac:dyDescent="0.2">
      <c r="L876" s="2"/>
      <c r="M876" s="3"/>
      <c r="N876" s="4"/>
      <c r="O876" s="4"/>
    </row>
    <row r="877" spans="12:15" x14ac:dyDescent="0.2">
      <c r="L877" s="2"/>
      <c r="M877" s="3"/>
      <c r="N877" s="4"/>
      <c r="O877" s="4"/>
    </row>
    <row r="878" spans="12:15" x14ac:dyDescent="0.2">
      <c r="L878" s="2"/>
      <c r="M878" s="3"/>
      <c r="N878" s="4"/>
      <c r="O878" s="4"/>
    </row>
    <row r="879" spans="12:15" x14ac:dyDescent="0.2">
      <c r="L879" s="2"/>
      <c r="M879" s="3"/>
      <c r="N879" s="4"/>
      <c r="O879" s="4"/>
    </row>
    <row r="880" spans="12:15" x14ac:dyDescent="0.2">
      <c r="L880" s="2"/>
      <c r="M880" s="3"/>
      <c r="N880" s="4"/>
      <c r="O880" s="4"/>
    </row>
    <row r="881" spans="12:15" x14ac:dyDescent="0.2">
      <c r="L881" s="2"/>
      <c r="M881" s="3"/>
      <c r="N881" s="4"/>
      <c r="O881" s="4"/>
    </row>
    <row r="882" spans="12:15" x14ac:dyDescent="0.2">
      <c r="L882" s="2"/>
      <c r="M882" s="3"/>
      <c r="N882" s="4"/>
      <c r="O882" s="4"/>
    </row>
    <row r="883" spans="12:15" x14ac:dyDescent="0.2">
      <c r="L883" s="2"/>
      <c r="M883" s="3"/>
      <c r="N883" s="4"/>
      <c r="O883" s="4"/>
    </row>
    <row r="884" spans="12:15" x14ac:dyDescent="0.2">
      <c r="L884" s="2"/>
      <c r="M884" s="3"/>
      <c r="N884" s="4"/>
      <c r="O884" s="4"/>
    </row>
    <row r="885" spans="12:15" x14ac:dyDescent="0.2">
      <c r="L885" s="2"/>
      <c r="M885" s="3"/>
      <c r="N885" s="4"/>
      <c r="O885" s="4"/>
    </row>
    <row r="886" spans="12:15" x14ac:dyDescent="0.2">
      <c r="L886" s="2"/>
      <c r="M886" s="3"/>
      <c r="N886" s="4"/>
      <c r="O886" s="4"/>
    </row>
    <row r="887" spans="12:15" x14ac:dyDescent="0.2">
      <c r="L887" s="2"/>
      <c r="M887" s="3"/>
      <c r="N887" s="4"/>
      <c r="O887" s="4"/>
    </row>
    <row r="888" spans="12:15" x14ac:dyDescent="0.2">
      <c r="L888" s="2"/>
      <c r="M888" s="3"/>
      <c r="N888" s="4"/>
      <c r="O888" s="4"/>
    </row>
    <row r="889" spans="12:15" x14ac:dyDescent="0.2">
      <c r="L889" s="2"/>
      <c r="M889" s="3"/>
      <c r="N889" s="4"/>
      <c r="O889" s="4"/>
    </row>
    <row r="890" spans="12:15" x14ac:dyDescent="0.2">
      <c r="L890" s="2"/>
      <c r="M890" s="3"/>
      <c r="N890" s="4"/>
      <c r="O890" s="4"/>
    </row>
    <row r="891" spans="12:15" x14ac:dyDescent="0.2">
      <c r="L891" s="2"/>
      <c r="M891" s="3"/>
      <c r="N891" s="4"/>
      <c r="O891" s="4"/>
    </row>
    <row r="892" spans="12:15" x14ac:dyDescent="0.2">
      <c r="L892" s="2"/>
      <c r="M892" s="3"/>
      <c r="N892" s="4"/>
      <c r="O892" s="4"/>
    </row>
    <row r="893" spans="12:15" x14ac:dyDescent="0.2">
      <c r="L893" s="2"/>
      <c r="M893" s="3"/>
      <c r="N893" s="4"/>
      <c r="O893" s="4"/>
    </row>
    <row r="894" spans="12:15" x14ac:dyDescent="0.2">
      <c r="L894" s="2"/>
      <c r="M894" s="3"/>
      <c r="N894" s="4"/>
      <c r="O894" s="4"/>
    </row>
    <row r="895" spans="12:15" x14ac:dyDescent="0.2">
      <c r="L895" s="2"/>
      <c r="M895" s="3"/>
      <c r="N895" s="4"/>
      <c r="O895" s="4"/>
    </row>
    <row r="896" spans="12:15" x14ac:dyDescent="0.2">
      <c r="L896" s="2"/>
      <c r="M896" s="3"/>
      <c r="N896" s="4"/>
      <c r="O896" s="4"/>
    </row>
    <row r="897" spans="12:15" x14ac:dyDescent="0.2">
      <c r="L897" s="2"/>
      <c r="M897" s="3"/>
      <c r="N897" s="4"/>
      <c r="O897" s="4"/>
    </row>
    <row r="898" spans="12:15" x14ac:dyDescent="0.2">
      <c r="L898" s="2"/>
      <c r="M898" s="3"/>
      <c r="N898" s="4"/>
      <c r="O898" s="4"/>
    </row>
    <row r="899" spans="12:15" x14ac:dyDescent="0.2">
      <c r="L899" s="2"/>
      <c r="M899" s="3"/>
      <c r="N899" s="4"/>
      <c r="O899" s="4"/>
    </row>
    <row r="900" spans="12:15" x14ac:dyDescent="0.2">
      <c r="L900" s="2"/>
      <c r="M900" s="3"/>
      <c r="N900" s="4"/>
      <c r="O900" s="4"/>
    </row>
    <row r="901" spans="12:15" x14ac:dyDescent="0.2">
      <c r="L901" s="2"/>
      <c r="M901" s="3"/>
      <c r="N901" s="4"/>
      <c r="O901" s="4"/>
    </row>
    <row r="902" spans="12:15" x14ac:dyDescent="0.2">
      <c r="L902" s="2"/>
      <c r="M902" s="3"/>
      <c r="N902" s="4"/>
      <c r="O902" s="4"/>
    </row>
    <row r="903" spans="12:15" x14ac:dyDescent="0.2">
      <c r="L903" s="2"/>
      <c r="M903" s="3"/>
      <c r="N903" s="4"/>
      <c r="O903" s="4"/>
    </row>
    <row r="904" spans="12:15" x14ac:dyDescent="0.2">
      <c r="L904" s="2"/>
      <c r="M904" s="3"/>
      <c r="N904" s="4"/>
      <c r="O904" s="4"/>
    </row>
    <row r="905" spans="12:15" x14ac:dyDescent="0.2">
      <c r="L905" s="2"/>
      <c r="M905" s="3"/>
      <c r="N905" s="4"/>
      <c r="O905" s="4"/>
    </row>
    <row r="906" spans="12:15" x14ac:dyDescent="0.2">
      <c r="L906" s="2"/>
      <c r="M906" s="3"/>
      <c r="N906" s="4"/>
      <c r="O906" s="4"/>
    </row>
    <row r="907" spans="12:15" x14ac:dyDescent="0.2">
      <c r="L907" s="2"/>
      <c r="M907" s="3"/>
      <c r="N907" s="4"/>
      <c r="O907" s="4"/>
    </row>
    <row r="908" spans="12:15" x14ac:dyDescent="0.2">
      <c r="L908" s="2"/>
      <c r="M908" s="3"/>
      <c r="N908" s="4"/>
      <c r="O908" s="4"/>
    </row>
    <row r="909" spans="12:15" x14ac:dyDescent="0.2">
      <c r="L909" s="2"/>
      <c r="M909" s="3"/>
      <c r="N909" s="4"/>
      <c r="O909" s="4"/>
    </row>
    <row r="910" spans="12:15" x14ac:dyDescent="0.2">
      <c r="L910" s="2"/>
      <c r="M910" s="3"/>
      <c r="N910" s="4"/>
      <c r="O910" s="4"/>
    </row>
    <row r="911" spans="12:15" x14ac:dyDescent="0.2">
      <c r="L911" s="2"/>
      <c r="M911" s="3"/>
      <c r="N911" s="4"/>
      <c r="O911" s="4"/>
    </row>
    <row r="912" spans="12:15" x14ac:dyDescent="0.2">
      <c r="L912" s="2"/>
      <c r="M912" s="3"/>
      <c r="N912" s="4"/>
      <c r="O912" s="4"/>
    </row>
    <row r="913" spans="12:15" x14ac:dyDescent="0.2">
      <c r="L913" s="2"/>
      <c r="M913" s="3"/>
      <c r="N913" s="4"/>
      <c r="O913" s="4"/>
    </row>
    <row r="914" spans="12:15" x14ac:dyDescent="0.2">
      <c r="L914" s="2"/>
      <c r="M914" s="3"/>
      <c r="N914" s="4"/>
      <c r="O914" s="4"/>
    </row>
    <row r="915" spans="12:15" x14ac:dyDescent="0.2">
      <c r="L915" s="2"/>
      <c r="M915" s="3"/>
      <c r="N915" s="4"/>
      <c r="O915" s="4"/>
    </row>
    <row r="916" spans="12:15" x14ac:dyDescent="0.2">
      <c r="L916" s="2"/>
      <c r="M916" s="3"/>
      <c r="N916" s="4"/>
      <c r="O916" s="4"/>
    </row>
    <row r="917" spans="12:15" x14ac:dyDescent="0.2">
      <c r="L917" s="2"/>
      <c r="M917" s="3"/>
      <c r="N917" s="4"/>
      <c r="O917" s="4"/>
    </row>
    <row r="918" spans="12:15" x14ac:dyDescent="0.2">
      <c r="L918" s="2"/>
      <c r="M918" s="3"/>
      <c r="N918" s="4"/>
      <c r="O918" s="4"/>
    </row>
    <row r="919" spans="12:15" x14ac:dyDescent="0.2">
      <c r="L919" s="2"/>
      <c r="M919" s="3"/>
      <c r="N919" s="4"/>
      <c r="O919" s="4"/>
    </row>
    <row r="920" spans="12:15" x14ac:dyDescent="0.2">
      <c r="L920" s="2"/>
      <c r="M920" s="3"/>
      <c r="N920" s="4"/>
      <c r="O920" s="4"/>
    </row>
    <row r="921" spans="12:15" x14ac:dyDescent="0.2">
      <c r="L921" s="2"/>
      <c r="M921" s="3"/>
      <c r="N921" s="4"/>
      <c r="O921" s="4"/>
    </row>
    <row r="922" spans="12:15" x14ac:dyDescent="0.2">
      <c r="L922" s="2"/>
      <c r="M922" s="3"/>
      <c r="N922" s="4"/>
      <c r="O922" s="4"/>
    </row>
    <row r="923" spans="12:15" x14ac:dyDescent="0.2">
      <c r="L923" s="2"/>
      <c r="M923" s="3"/>
      <c r="N923" s="4"/>
      <c r="O923" s="4"/>
    </row>
    <row r="924" spans="12:15" x14ac:dyDescent="0.2">
      <c r="L924" s="2"/>
      <c r="M924" s="3"/>
      <c r="N924" s="4"/>
      <c r="O924" s="4"/>
    </row>
    <row r="925" spans="12:15" x14ac:dyDescent="0.2">
      <c r="L925" s="2"/>
      <c r="M925" s="3"/>
      <c r="N925" s="4"/>
      <c r="O925" s="4"/>
    </row>
    <row r="926" spans="12:15" x14ac:dyDescent="0.2">
      <c r="L926" s="2"/>
      <c r="M926" s="3"/>
      <c r="N926" s="4"/>
      <c r="O926" s="4"/>
    </row>
    <row r="927" spans="12:15" x14ac:dyDescent="0.2">
      <c r="L927" s="2"/>
      <c r="M927" s="3"/>
      <c r="N927" s="4"/>
      <c r="O927" s="4"/>
    </row>
    <row r="928" spans="12:15" x14ac:dyDescent="0.2">
      <c r="L928" s="2"/>
      <c r="M928" s="3"/>
      <c r="N928" s="4"/>
      <c r="O928" s="4"/>
    </row>
    <row r="929" spans="12:15" x14ac:dyDescent="0.2">
      <c r="L929" s="2"/>
      <c r="M929" s="3"/>
      <c r="N929" s="4"/>
      <c r="O929" s="4"/>
    </row>
    <row r="930" spans="12:15" x14ac:dyDescent="0.2">
      <c r="L930" s="2"/>
      <c r="M930" s="3"/>
      <c r="N930" s="4"/>
      <c r="O930" s="4"/>
    </row>
    <row r="931" spans="12:15" x14ac:dyDescent="0.2">
      <c r="L931" s="2"/>
      <c r="M931" s="3"/>
      <c r="N931" s="4"/>
      <c r="O931" s="4"/>
    </row>
    <row r="932" spans="12:15" x14ac:dyDescent="0.2">
      <c r="L932" s="2"/>
      <c r="M932" s="3"/>
      <c r="N932" s="4"/>
      <c r="O932" s="4"/>
    </row>
    <row r="933" spans="12:15" x14ac:dyDescent="0.2">
      <c r="L933" s="2"/>
      <c r="M933" s="3"/>
      <c r="N933" s="4"/>
      <c r="O933" s="4"/>
    </row>
    <row r="934" spans="12:15" x14ac:dyDescent="0.2">
      <c r="L934" s="2"/>
      <c r="M934" s="3"/>
      <c r="N934" s="4"/>
      <c r="O934" s="4"/>
    </row>
    <row r="935" spans="12:15" x14ac:dyDescent="0.2">
      <c r="L935" s="2"/>
      <c r="M935" s="3"/>
      <c r="N935" s="4"/>
      <c r="O935" s="4"/>
    </row>
    <row r="936" spans="12:15" x14ac:dyDescent="0.2">
      <c r="L936" s="2"/>
      <c r="M936" s="3"/>
      <c r="N936" s="4"/>
      <c r="O936" s="4"/>
    </row>
    <row r="937" spans="12:15" x14ac:dyDescent="0.2">
      <c r="L937" s="2"/>
      <c r="M937" s="3"/>
      <c r="N937" s="4"/>
      <c r="O937" s="4"/>
    </row>
    <row r="938" spans="12:15" x14ac:dyDescent="0.2">
      <c r="L938" s="2"/>
      <c r="M938" s="3"/>
      <c r="N938" s="4"/>
      <c r="O938" s="4"/>
    </row>
    <row r="939" spans="12:15" x14ac:dyDescent="0.2">
      <c r="L939" s="2"/>
      <c r="M939" s="3"/>
      <c r="N939" s="4"/>
      <c r="O939" s="4"/>
    </row>
    <row r="940" spans="12:15" x14ac:dyDescent="0.2">
      <c r="L940" s="2"/>
      <c r="M940" s="3"/>
      <c r="N940" s="4"/>
      <c r="O940" s="4"/>
    </row>
    <row r="941" spans="12:15" x14ac:dyDescent="0.2">
      <c r="L941" s="2"/>
      <c r="M941" s="3"/>
      <c r="N941" s="4"/>
      <c r="O941" s="4"/>
    </row>
    <row r="942" spans="12:15" x14ac:dyDescent="0.2">
      <c r="L942" s="2"/>
      <c r="M942" s="3"/>
      <c r="N942" s="4"/>
      <c r="O942" s="4"/>
    </row>
    <row r="943" spans="12:15" x14ac:dyDescent="0.2">
      <c r="L943" s="2"/>
      <c r="M943" s="3"/>
      <c r="N943" s="4"/>
      <c r="O943" s="4"/>
    </row>
    <row r="944" spans="12:15" x14ac:dyDescent="0.2">
      <c r="L944" s="2"/>
      <c r="M944" s="3"/>
      <c r="N944" s="4"/>
      <c r="O944" s="4"/>
    </row>
    <row r="945" spans="12:15" x14ac:dyDescent="0.2">
      <c r="L945" s="2"/>
      <c r="M945" s="3"/>
      <c r="N945" s="4"/>
      <c r="O945" s="4"/>
    </row>
    <row r="946" spans="12:15" x14ac:dyDescent="0.2">
      <c r="L946" s="2"/>
      <c r="M946" s="3"/>
      <c r="N946" s="4"/>
      <c r="O946" s="4"/>
    </row>
    <row r="947" spans="12:15" x14ac:dyDescent="0.2">
      <c r="L947" s="2"/>
      <c r="M947" s="3"/>
      <c r="N947" s="4"/>
      <c r="O947" s="4"/>
    </row>
    <row r="948" spans="12:15" x14ac:dyDescent="0.2">
      <c r="L948" s="2"/>
      <c r="M948" s="3"/>
      <c r="N948" s="4"/>
      <c r="O948" s="4"/>
    </row>
    <row r="949" spans="12:15" x14ac:dyDescent="0.2">
      <c r="L949" s="2"/>
      <c r="M949" s="3"/>
      <c r="N949" s="4"/>
      <c r="O949" s="4"/>
    </row>
    <row r="950" spans="12:15" x14ac:dyDescent="0.2">
      <c r="L950" s="2"/>
      <c r="M950" s="3"/>
      <c r="N950" s="4"/>
      <c r="O950" s="4"/>
    </row>
    <row r="951" spans="12:15" x14ac:dyDescent="0.2">
      <c r="L951" s="2"/>
      <c r="M951" s="3"/>
      <c r="N951" s="4"/>
      <c r="O951" s="4"/>
    </row>
    <row r="952" spans="12:15" x14ac:dyDescent="0.2">
      <c r="L952" s="2"/>
      <c r="M952" s="3"/>
      <c r="N952" s="4"/>
      <c r="O952" s="4"/>
    </row>
    <row r="953" spans="12:15" x14ac:dyDescent="0.2">
      <c r="L953" s="2"/>
      <c r="M953" s="3"/>
      <c r="N953" s="4"/>
      <c r="O953" s="4"/>
    </row>
    <row r="954" spans="12:15" x14ac:dyDescent="0.2">
      <c r="L954" s="2"/>
      <c r="M954" s="3"/>
      <c r="N954" s="4"/>
      <c r="O954" s="4"/>
    </row>
    <row r="955" spans="12:15" x14ac:dyDescent="0.2">
      <c r="L955" s="2"/>
      <c r="M955" s="3"/>
      <c r="N955" s="4"/>
      <c r="O955" s="4"/>
    </row>
    <row r="956" spans="12:15" x14ac:dyDescent="0.2">
      <c r="L956" s="2"/>
      <c r="M956" s="3"/>
      <c r="N956" s="4"/>
      <c r="O956" s="4"/>
    </row>
    <row r="957" spans="12:15" x14ac:dyDescent="0.2">
      <c r="L957" s="2"/>
      <c r="M957" s="3"/>
      <c r="N957" s="4"/>
      <c r="O957" s="4"/>
    </row>
    <row r="958" spans="12:15" x14ac:dyDescent="0.2">
      <c r="L958" s="2"/>
      <c r="M958" s="3"/>
      <c r="N958" s="4"/>
      <c r="O958" s="4"/>
    </row>
    <row r="959" spans="12:15" x14ac:dyDescent="0.2">
      <c r="L959" s="2"/>
      <c r="M959" s="3"/>
      <c r="N959" s="4"/>
      <c r="O959" s="4"/>
    </row>
    <row r="960" spans="12:15" x14ac:dyDescent="0.2">
      <c r="L960" s="2"/>
      <c r="M960" s="3"/>
      <c r="N960" s="4"/>
      <c r="O960" s="4"/>
    </row>
    <row r="961" spans="12:15" x14ac:dyDescent="0.2">
      <c r="L961" s="2"/>
      <c r="M961" s="3"/>
      <c r="N961" s="4"/>
      <c r="O961" s="4"/>
    </row>
    <row r="962" spans="12:15" x14ac:dyDescent="0.2">
      <c r="L962" s="2"/>
      <c r="M962" s="3"/>
      <c r="N962" s="4"/>
      <c r="O962" s="4"/>
    </row>
    <row r="963" spans="12:15" x14ac:dyDescent="0.2">
      <c r="L963" s="2"/>
      <c r="M963" s="3"/>
      <c r="N963" s="4"/>
      <c r="O963" s="4"/>
    </row>
    <row r="964" spans="12:15" x14ac:dyDescent="0.2">
      <c r="L964" s="2"/>
      <c r="M964" s="3"/>
      <c r="N964" s="4"/>
      <c r="O964" s="4"/>
    </row>
    <row r="965" spans="12:15" x14ac:dyDescent="0.2">
      <c r="L965" s="2"/>
      <c r="M965" s="3"/>
      <c r="N965" s="4"/>
      <c r="O965" s="4"/>
    </row>
    <row r="966" spans="12:15" x14ac:dyDescent="0.2">
      <c r="L966" s="2"/>
      <c r="M966" s="3"/>
      <c r="N966" s="4"/>
      <c r="O966" s="4"/>
    </row>
    <row r="967" spans="12:15" x14ac:dyDescent="0.2">
      <c r="L967" s="2"/>
      <c r="M967" s="3"/>
      <c r="N967" s="4"/>
      <c r="O967" s="4"/>
    </row>
    <row r="968" spans="12:15" x14ac:dyDescent="0.2">
      <c r="L968" s="2"/>
      <c r="M968" s="3"/>
      <c r="N968" s="4"/>
      <c r="O968" s="4"/>
    </row>
    <row r="969" spans="12:15" x14ac:dyDescent="0.2">
      <c r="L969" s="2"/>
      <c r="M969" s="3"/>
      <c r="N969" s="4"/>
      <c r="O969" s="4"/>
    </row>
    <row r="970" spans="12:15" x14ac:dyDescent="0.2">
      <c r="L970" s="2"/>
      <c r="M970" s="3"/>
      <c r="N970" s="4"/>
      <c r="O970" s="4"/>
    </row>
    <row r="971" spans="12:15" x14ac:dyDescent="0.2">
      <c r="L971" s="2"/>
      <c r="M971" s="3"/>
      <c r="N971" s="4"/>
      <c r="O971" s="4"/>
    </row>
    <row r="972" spans="12:15" x14ac:dyDescent="0.2">
      <c r="L972" s="2"/>
      <c r="M972" s="3"/>
      <c r="N972" s="4"/>
      <c r="O972" s="4"/>
    </row>
    <row r="973" spans="12:15" x14ac:dyDescent="0.2">
      <c r="L973" s="2"/>
      <c r="M973" s="3"/>
      <c r="N973" s="4"/>
      <c r="O973" s="4"/>
    </row>
    <row r="974" spans="12:15" x14ac:dyDescent="0.2">
      <c r="L974" s="2"/>
      <c r="M974" s="3"/>
      <c r="N974" s="4"/>
      <c r="O974" s="4"/>
    </row>
    <row r="975" spans="12:15" x14ac:dyDescent="0.2">
      <c r="L975" s="2"/>
      <c r="M975" s="3"/>
      <c r="N975" s="4"/>
      <c r="O975" s="4"/>
    </row>
    <row r="976" spans="12:15" x14ac:dyDescent="0.2">
      <c r="L976" s="2"/>
      <c r="M976" s="3"/>
      <c r="N976" s="4"/>
      <c r="O976" s="4"/>
    </row>
    <row r="977" spans="12:15" x14ac:dyDescent="0.2">
      <c r="L977" s="2"/>
      <c r="M977" s="3"/>
      <c r="N977" s="4"/>
      <c r="O977" s="4"/>
    </row>
    <row r="978" spans="12:15" x14ac:dyDescent="0.2">
      <c r="L978" s="2"/>
      <c r="M978" s="3"/>
      <c r="N978" s="4"/>
      <c r="O978" s="4"/>
    </row>
    <row r="979" spans="12:15" x14ac:dyDescent="0.2">
      <c r="L979" s="2"/>
      <c r="M979" s="3"/>
      <c r="N979" s="4"/>
      <c r="O979" s="4"/>
    </row>
    <row r="980" spans="12:15" x14ac:dyDescent="0.2">
      <c r="L980" s="2"/>
      <c r="M980" s="3"/>
      <c r="N980" s="4"/>
      <c r="O980" s="4"/>
    </row>
    <row r="981" spans="12:15" x14ac:dyDescent="0.2">
      <c r="L981" s="2"/>
      <c r="M981" s="3"/>
      <c r="N981" s="4"/>
      <c r="O981" s="4"/>
    </row>
    <row r="982" spans="12:15" x14ac:dyDescent="0.2">
      <c r="L982" s="2"/>
      <c r="M982" s="3"/>
      <c r="N982" s="4"/>
      <c r="O982" s="4"/>
    </row>
    <row r="983" spans="12:15" x14ac:dyDescent="0.2">
      <c r="L983" s="2"/>
      <c r="M983" s="3"/>
      <c r="N983" s="4"/>
      <c r="O983" s="4"/>
    </row>
    <row r="984" spans="12:15" x14ac:dyDescent="0.2">
      <c r="L984" s="2"/>
      <c r="M984" s="3"/>
      <c r="N984" s="4"/>
      <c r="O984" s="4"/>
    </row>
    <row r="985" spans="12:15" x14ac:dyDescent="0.2">
      <c r="L985" s="2"/>
      <c r="M985" s="3"/>
      <c r="N985" s="4"/>
      <c r="O985" s="4"/>
    </row>
    <row r="986" spans="12:15" x14ac:dyDescent="0.2">
      <c r="L986" s="2"/>
      <c r="M986" s="3"/>
      <c r="N986" s="4"/>
      <c r="O986" s="4"/>
    </row>
    <row r="987" spans="12:15" x14ac:dyDescent="0.2">
      <c r="L987" s="2"/>
      <c r="M987" s="3"/>
      <c r="N987" s="4"/>
      <c r="O987" s="4"/>
    </row>
    <row r="988" spans="12:15" x14ac:dyDescent="0.2">
      <c r="L988" s="2"/>
      <c r="M988" s="3"/>
      <c r="N988" s="4"/>
      <c r="O988" s="4"/>
    </row>
    <row r="989" spans="12:15" x14ac:dyDescent="0.2">
      <c r="L989" s="2"/>
      <c r="M989" s="3"/>
      <c r="N989" s="4"/>
      <c r="O989" s="4"/>
    </row>
    <row r="990" spans="12:15" x14ac:dyDescent="0.2">
      <c r="L990" s="2"/>
      <c r="M990" s="3"/>
      <c r="N990" s="4"/>
      <c r="O990" s="4"/>
    </row>
    <row r="991" spans="12:15" x14ac:dyDescent="0.2">
      <c r="L991" s="2"/>
      <c r="M991" s="3"/>
      <c r="N991" s="4"/>
      <c r="O991" s="4"/>
    </row>
    <row r="992" spans="12:15" x14ac:dyDescent="0.2">
      <c r="L992" s="2"/>
      <c r="M992" s="3"/>
      <c r="N992" s="4"/>
      <c r="O992" s="4"/>
    </row>
    <row r="993" spans="12:15" x14ac:dyDescent="0.2">
      <c r="L993" s="2"/>
      <c r="M993" s="3"/>
      <c r="N993" s="4"/>
      <c r="O993" s="4"/>
    </row>
    <row r="994" spans="12:15" x14ac:dyDescent="0.2">
      <c r="L994" s="2"/>
      <c r="M994" s="3"/>
      <c r="N994" s="4"/>
      <c r="O994" s="4"/>
    </row>
    <row r="995" spans="12:15" x14ac:dyDescent="0.2">
      <c r="L995" s="2"/>
      <c r="M995" s="3"/>
      <c r="N995" s="4"/>
      <c r="O995" s="4"/>
    </row>
    <row r="996" spans="12:15" x14ac:dyDescent="0.2">
      <c r="L996" s="2"/>
      <c r="M996" s="3"/>
      <c r="N996" s="4"/>
      <c r="O996" s="4"/>
    </row>
    <row r="997" spans="12:15" x14ac:dyDescent="0.2">
      <c r="L997" s="2"/>
      <c r="M997" s="3"/>
      <c r="N997" s="4"/>
      <c r="O997" s="4"/>
    </row>
    <row r="998" spans="12:15" x14ac:dyDescent="0.2">
      <c r="L998" s="2"/>
      <c r="M998" s="3"/>
      <c r="N998" s="4"/>
      <c r="O998" s="4"/>
    </row>
    <row r="999" spans="12:15" x14ac:dyDescent="0.2">
      <c r="L999" s="2"/>
      <c r="M999" s="3"/>
      <c r="N999" s="4"/>
      <c r="O999" s="4"/>
    </row>
    <row r="1000" spans="12:15" x14ac:dyDescent="0.2">
      <c r="L1000" s="2"/>
      <c r="M1000" s="3"/>
      <c r="N1000" s="4"/>
      <c r="O1000" s="4"/>
    </row>
    <row r="1001" spans="12:15" x14ac:dyDescent="0.2">
      <c r="L1001" s="2"/>
      <c r="M1001" s="3"/>
      <c r="N1001" s="4"/>
      <c r="O1001" s="4"/>
    </row>
    <row r="1002" spans="12:15" x14ac:dyDescent="0.2">
      <c r="L1002" s="2"/>
      <c r="M1002" s="3"/>
      <c r="N1002" s="4"/>
      <c r="O1002" s="4"/>
    </row>
    <row r="1003" spans="12:15" x14ac:dyDescent="0.2">
      <c r="L1003" s="2"/>
      <c r="M1003" s="3"/>
      <c r="N1003" s="4"/>
      <c r="O1003" s="4"/>
    </row>
    <row r="1004" spans="12:15" x14ac:dyDescent="0.2">
      <c r="L1004" s="2"/>
      <c r="M1004" s="3"/>
      <c r="N1004" s="4"/>
      <c r="O1004" s="4"/>
    </row>
    <row r="1005" spans="12:15" x14ac:dyDescent="0.2">
      <c r="L1005" s="2"/>
      <c r="M1005" s="3"/>
      <c r="N1005" s="4"/>
      <c r="O1005" s="4"/>
    </row>
    <row r="1006" spans="12:15" x14ac:dyDescent="0.2">
      <c r="L1006" s="2"/>
      <c r="M1006" s="3"/>
      <c r="N1006" s="4"/>
      <c r="O1006" s="4"/>
    </row>
    <row r="1007" spans="12:15" x14ac:dyDescent="0.2">
      <c r="L1007" s="2"/>
      <c r="M1007" s="3"/>
      <c r="N1007" s="4"/>
      <c r="O1007" s="4"/>
    </row>
    <row r="1008" spans="12:15" x14ac:dyDescent="0.2">
      <c r="L1008" s="2"/>
      <c r="M1008" s="3"/>
      <c r="N1008" s="4"/>
      <c r="O1008" s="4"/>
    </row>
    <row r="1009" spans="12:15" x14ac:dyDescent="0.2">
      <c r="L1009" s="2"/>
      <c r="M1009" s="3"/>
      <c r="N1009" s="4"/>
      <c r="O1009" s="4"/>
    </row>
    <row r="1010" spans="12:15" x14ac:dyDescent="0.2">
      <c r="L1010" s="2"/>
      <c r="M1010" s="3"/>
      <c r="N1010" s="4"/>
      <c r="O1010" s="4"/>
    </row>
    <row r="1011" spans="12:15" x14ac:dyDescent="0.2">
      <c r="L1011" s="2"/>
      <c r="M1011" s="3"/>
      <c r="N1011" s="4"/>
      <c r="O1011" s="4"/>
    </row>
    <row r="1012" spans="12:15" x14ac:dyDescent="0.2">
      <c r="L1012" s="2"/>
      <c r="M1012" s="3"/>
      <c r="N1012" s="4"/>
      <c r="O1012" s="4"/>
    </row>
    <row r="1013" spans="12:15" x14ac:dyDescent="0.2">
      <c r="L1013" s="2"/>
      <c r="M1013" s="3"/>
      <c r="N1013" s="4"/>
      <c r="O1013" s="4"/>
    </row>
    <row r="1014" spans="12:15" x14ac:dyDescent="0.2">
      <c r="L1014" s="2"/>
      <c r="M1014" s="3"/>
      <c r="N1014" s="4"/>
      <c r="O1014" s="4"/>
    </row>
    <row r="1015" spans="12:15" x14ac:dyDescent="0.2">
      <c r="L1015" s="2"/>
      <c r="M1015" s="3"/>
      <c r="N1015" s="4"/>
      <c r="O1015" s="4"/>
    </row>
    <row r="1016" spans="12:15" x14ac:dyDescent="0.2">
      <c r="L1016" s="2"/>
      <c r="M1016" s="3"/>
      <c r="N1016" s="4"/>
      <c r="O1016" s="4"/>
    </row>
    <row r="1017" spans="12:15" x14ac:dyDescent="0.2">
      <c r="L1017" s="2"/>
      <c r="M1017" s="3"/>
      <c r="N1017" s="4"/>
      <c r="O1017" s="4"/>
    </row>
    <row r="1018" spans="12:15" x14ac:dyDescent="0.2">
      <c r="L1018" s="2"/>
      <c r="M1018" s="3"/>
      <c r="N1018" s="4"/>
      <c r="O1018" s="4"/>
    </row>
    <row r="1019" spans="12:15" x14ac:dyDescent="0.2">
      <c r="L1019" s="2"/>
      <c r="M1019" s="3"/>
      <c r="N1019" s="4"/>
      <c r="O1019" s="4"/>
    </row>
    <row r="1020" spans="12:15" x14ac:dyDescent="0.2">
      <c r="L1020" s="2"/>
      <c r="M1020" s="3"/>
      <c r="N1020" s="4"/>
      <c r="O1020" s="4"/>
    </row>
    <row r="1021" spans="12:15" x14ac:dyDescent="0.2">
      <c r="L1021" s="2"/>
      <c r="M1021" s="3"/>
      <c r="N1021" s="4"/>
      <c r="O1021" s="4"/>
    </row>
    <row r="1022" spans="12:15" x14ac:dyDescent="0.2">
      <c r="L1022" s="2"/>
      <c r="M1022" s="3"/>
      <c r="N1022" s="4"/>
      <c r="O1022" s="4"/>
    </row>
    <row r="1023" spans="12:15" x14ac:dyDescent="0.2">
      <c r="L1023" s="2"/>
      <c r="M1023" s="3"/>
      <c r="N1023" s="4"/>
      <c r="O1023" s="4"/>
    </row>
    <row r="1024" spans="12:15" x14ac:dyDescent="0.2">
      <c r="L1024" s="2"/>
      <c r="M1024" s="3"/>
      <c r="N1024" s="4"/>
      <c r="O1024" s="4"/>
    </row>
    <row r="1025" spans="12:15" x14ac:dyDescent="0.2">
      <c r="L1025" s="2"/>
      <c r="M1025" s="3"/>
      <c r="N1025" s="4"/>
      <c r="O1025" s="4"/>
    </row>
    <row r="1026" spans="12:15" x14ac:dyDescent="0.2">
      <c r="L1026" s="2"/>
      <c r="M1026" s="3"/>
      <c r="N1026" s="4"/>
      <c r="O1026" s="4"/>
    </row>
    <row r="1027" spans="12:15" x14ac:dyDescent="0.2">
      <c r="L1027" s="2"/>
      <c r="M1027" s="3"/>
      <c r="N1027" s="4"/>
      <c r="O1027" s="4"/>
    </row>
    <row r="1028" spans="12:15" x14ac:dyDescent="0.2">
      <c r="L1028" s="2"/>
      <c r="M1028" s="3"/>
      <c r="N1028" s="4"/>
      <c r="O1028" s="4"/>
    </row>
    <row r="1029" spans="12:15" x14ac:dyDescent="0.2">
      <c r="L1029" s="2"/>
      <c r="M1029" s="3"/>
      <c r="N1029" s="4"/>
      <c r="O1029" s="4"/>
    </row>
    <row r="1030" spans="12:15" x14ac:dyDescent="0.2">
      <c r="L1030" s="2"/>
      <c r="M1030" s="3"/>
      <c r="N1030" s="4"/>
      <c r="O1030" s="4"/>
    </row>
    <row r="1031" spans="12:15" x14ac:dyDescent="0.2">
      <c r="L1031" s="2"/>
      <c r="M1031" s="3"/>
      <c r="N1031" s="4"/>
      <c r="O1031" s="4"/>
    </row>
    <row r="1032" spans="12:15" x14ac:dyDescent="0.2">
      <c r="L1032" s="2"/>
      <c r="M1032" s="3"/>
      <c r="N1032" s="4"/>
      <c r="O1032" s="4"/>
    </row>
    <row r="1033" spans="12:15" x14ac:dyDescent="0.2">
      <c r="L1033" s="2"/>
      <c r="M1033" s="3"/>
      <c r="N1033" s="4"/>
      <c r="O1033" s="4"/>
    </row>
    <row r="1034" spans="12:15" x14ac:dyDescent="0.2">
      <c r="L1034" s="2"/>
      <c r="M1034" s="3"/>
      <c r="N1034" s="4"/>
      <c r="O1034" s="4"/>
    </row>
    <row r="1035" spans="12:15" x14ac:dyDescent="0.2">
      <c r="L1035" s="2"/>
      <c r="M1035" s="3"/>
      <c r="N1035" s="4"/>
      <c r="O1035" s="4"/>
    </row>
    <row r="1036" spans="12:15" x14ac:dyDescent="0.2">
      <c r="L1036" s="2"/>
      <c r="M1036" s="3"/>
      <c r="N1036" s="4"/>
      <c r="O1036" s="4"/>
    </row>
    <row r="1037" spans="12:15" x14ac:dyDescent="0.2">
      <c r="L1037" s="2"/>
      <c r="M1037" s="3"/>
      <c r="N1037" s="4"/>
      <c r="O1037" s="4"/>
    </row>
    <row r="1038" spans="12:15" x14ac:dyDescent="0.2">
      <c r="L1038" s="2"/>
      <c r="M1038" s="3"/>
      <c r="N1038" s="4"/>
      <c r="O1038" s="4"/>
    </row>
    <row r="1039" spans="12:15" x14ac:dyDescent="0.2">
      <c r="L1039" s="2"/>
      <c r="M1039" s="3"/>
      <c r="N1039" s="4"/>
      <c r="O1039" s="4"/>
    </row>
    <row r="1040" spans="12:15" x14ac:dyDescent="0.2">
      <c r="L1040" s="2"/>
      <c r="M1040" s="3"/>
      <c r="N1040" s="4"/>
      <c r="O1040" s="4"/>
    </row>
    <row r="1041" spans="12:15" x14ac:dyDescent="0.2">
      <c r="L1041" s="2"/>
      <c r="M1041" s="3"/>
      <c r="N1041" s="4"/>
      <c r="O1041" s="4"/>
    </row>
    <row r="1042" spans="12:15" x14ac:dyDescent="0.2">
      <c r="L1042" s="2"/>
      <c r="M1042" s="3"/>
      <c r="N1042" s="4"/>
      <c r="O1042" s="4"/>
    </row>
    <row r="1043" spans="12:15" x14ac:dyDescent="0.2">
      <c r="L1043" s="2"/>
      <c r="M1043" s="3"/>
      <c r="N1043" s="4"/>
      <c r="O1043" s="4"/>
    </row>
    <row r="1044" spans="12:15" x14ac:dyDescent="0.2">
      <c r="L1044" s="2"/>
      <c r="M1044" s="3"/>
      <c r="N1044" s="4"/>
      <c r="O1044" s="4"/>
    </row>
    <row r="1045" spans="12:15" x14ac:dyDescent="0.2">
      <c r="L1045" s="2"/>
      <c r="M1045" s="3"/>
      <c r="N1045" s="4"/>
      <c r="O1045" s="4"/>
    </row>
    <row r="1046" spans="12:15" x14ac:dyDescent="0.2">
      <c r="L1046" s="2"/>
      <c r="M1046" s="3"/>
      <c r="N1046" s="4"/>
      <c r="O1046" s="4"/>
    </row>
    <row r="1047" spans="12:15" x14ac:dyDescent="0.2">
      <c r="L1047" s="2"/>
      <c r="M1047" s="3"/>
      <c r="N1047" s="4"/>
      <c r="O1047" s="4"/>
    </row>
    <row r="1048" spans="12:15" x14ac:dyDescent="0.2">
      <c r="L1048" s="2"/>
      <c r="M1048" s="3"/>
      <c r="N1048" s="4"/>
      <c r="O1048" s="4"/>
    </row>
    <row r="1049" spans="12:15" x14ac:dyDescent="0.2">
      <c r="L1049" s="2"/>
      <c r="M1049" s="3"/>
      <c r="N1049" s="4"/>
      <c r="O1049" s="4"/>
    </row>
    <row r="1050" spans="12:15" x14ac:dyDescent="0.2">
      <c r="L1050" s="2"/>
      <c r="M1050" s="3"/>
      <c r="N1050" s="4"/>
      <c r="O1050" s="4"/>
    </row>
    <row r="1051" spans="12:15" x14ac:dyDescent="0.2">
      <c r="L1051" s="2"/>
      <c r="M1051" s="3"/>
      <c r="N1051" s="4"/>
      <c r="O1051" s="4"/>
    </row>
    <row r="1052" spans="12:15" x14ac:dyDescent="0.2">
      <c r="L1052" s="2"/>
      <c r="M1052" s="3"/>
      <c r="N1052" s="4"/>
      <c r="O1052" s="4"/>
    </row>
    <row r="1053" spans="12:15" x14ac:dyDescent="0.2">
      <c r="L1053" s="2"/>
      <c r="M1053" s="3"/>
      <c r="N1053" s="4"/>
      <c r="O1053" s="4"/>
    </row>
    <row r="1054" spans="12:15" x14ac:dyDescent="0.2">
      <c r="L1054" s="2"/>
      <c r="M1054" s="3"/>
      <c r="N1054" s="4"/>
      <c r="O1054" s="4"/>
    </row>
    <row r="1055" spans="12:15" x14ac:dyDescent="0.2">
      <c r="L1055" s="2"/>
      <c r="M1055" s="3"/>
      <c r="N1055" s="4"/>
      <c r="O1055" s="4"/>
    </row>
    <row r="1056" spans="12:15" x14ac:dyDescent="0.2">
      <c r="L1056" s="2"/>
      <c r="M1056" s="3"/>
      <c r="N1056" s="4"/>
      <c r="O1056" s="4"/>
    </row>
    <row r="1057" spans="12:15" x14ac:dyDescent="0.2">
      <c r="L1057" s="2"/>
      <c r="M1057" s="3"/>
      <c r="N1057" s="4"/>
      <c r="O1057" s="4"/>
    </row>
    <row r="1058" spans="12:15" x14ac:dyDescent="0.2">
      <c r="L1058" s="2"/>
      <c r="M1058" s="3"/>
      <c r="N1058" s="4"/>
      <c r="O1058" s="4"/>
    </row>
    <row r="1059" spans="12:15" x14ac:dyDescent="0.2">
      <c r="L1059" s="2"/>
      <c r="M1059" s="3"/>
      <c r="N1059" s="4"/>
      <c r="O1059" s="4"/>
    </row>
    <row r="1060" spans="12:15" x14ac:dyDescent="0.2">
      <c r="L1060" s="2"/>
      <c r="M1060" s="3"/>
      <c r="N1060" s="4"/>
      <c r="O1060" s="4"/>
    </row>
    <row r="1061" spans="12:15" x14ac:dyDescent="0.2">
      <c r="L1061" s="2"/>
      <c r="M1061" s="3"/>
      <c r="N1061" s="4"/>
      <c r="O1061" s="4"/>
    </row>
    <row r="1062" spans="12:15" x14ac:dyDescent="0.2">
      <c r="L1062" s="2"/>
      <c r="M1062" s="3"/>
      <c r="N1062" s="4"/>
      <c r="O1062" s="4"/>
    </row>
    <row r="1063" spans="12:15" x14ac:dyDescent="0.2">
      <c r="L1063" s="2"/>
      <c r="M1063" s="3"/>
      <c r="N1063" s="4"/>
      <c r="O1063" s="4"/>
    </row>
    <row r="1064" spans="12:15" x14ac:dyDescent="0.2">
      <c r="L1064" s="2"/>
      <c r="M1064" s="3"/>
      <c r="N1064" s="4"/>
      <c r="O1064" s="4"/>
    </row>
    <row r="1065" spans="12:15" x14ac:dyDescent="0.2">
      <c r="L1065" s="2"/>
      <c r="M1065" s="3"/>
      <c r="N1065" s="4"/>
      <c r="O1065" s="4"/>
    </row>
    <row r="1066" spans="12:15" x14ac:dyDescent="0.2">
      <c r="L1066" s="2"/>
      <c r="M1066" s="3"/>
      <c r="N1066" s="4"/>
      <c r="O1066" s="4"/>
    </row>
    <row r="1067" spans="12:15" x14ac:dyDescent="0.2">
      <c r="L1067" s="2"/>
      <c r="M1067" s="3"/>
      <c r="N1067" s="4"/>
      <c r="O1067" s="4"/>
    </row>
    <row r="1068" spans="12:15" x14ac:dyDescent="0.2">
      <c r="L1068" s="2"/>
      <c r="M1068" s="3"/>
      <c r="N1068" s="4"/>
      <c r="O1068" s="4"/>
    </row>
    <row r="1069" spans="12:15" x14ac:dyDescent="0.2">
      <c r="L1069" s="2"/>
      <c r="M1069" s="3"/>
      <c r="N1069" s="4"/>
      <c r="O1069" s="4"/>
    </row>
    <row r="1070" spans="12:15" x14ac:dyDescent="0.2">
      <c r="L1070" s="2"/>
      <c r="M1070" s="3"/>
      <c r="N1070" s="4"/>
      <c r="O1070" s="4"/>
    </row>
    <row r="1071" spans="12:15" x14ac:dyDescent="0.2">
      <c r="L1071" s="2"/>
      <c r="M1071" s="3"/>
      <c r="N1071" s="4"/>
      <c r="O1071" s="4"/>
    </row>
    <row r="1072" spans="12:15" x14ac:dyDescent="0.2">
      <c r="L1072" s="2"/>
      <c r="M1072" s="3"/>
      <c r="N1072" s="4"/>
      <c r="O1072" s="4"/>
    </row>
    <row r="1073" spans="12:15" x14ac:dyDescent="0.2">
      <c r="L1073" s="2"/>
      <c r="M1073" s="3"/>
      <c r="N1073" s="4"/>
      <c r="O1073" s="4"/>
    </row>
    <row r="1074" spans="12:15" x14ac:dyDescent="0.2">
      <c r="L1074" s="2"/>
      <c r="M1074" s="3"/>
      <c r="N1074" s="4"/>
      <c r="O1074" s="4"/>
    </row>
    <row r="1075" spans="12:15" x14ac:dyDescent="0.2">
      <c r="L1075" s="2"/>
      <c r="M1075" s="3"/>
      <c r="N1075" s="4"/>
      <c r="O1075" s="4"/>
    </row>
    <row r="1076" spans="12:15" x14ac:dyDescent="0.2">
      <c r="L1076" s="2"/>
      <c r="M1076" s="3"/>
      <c r="N1076" s="4"/>
      <c r="O1076" s="4"/>
    </row>
    <row r="1077" spans="12:15" x14ac:dyDescent="0.2">
      <c r="L1077" s="2"/>
      <c r="M1077" s="3"/>
      <c r="N1077" s="4"/>
      <c r="O1077" s="4"/>
    </row>
    <row r="1078" spans="12:15" x14ac:dyDescent="0.2">
      <c r="L1078" s="2"/>
      <c r="M1078" s="3"/>
      <c r="N1078" s="4"/>
      <c r="O1078" s="4"/>
    </row>
    <row r="1079" spans="12:15" x14ac:dyDescent="0.2">
      <c r="L1079" s="2"/>
      <c r="M1079" s="3"/>
      <c r="N1079" s="4"/>
      <c r="O1079" s="4"/>
    </row>
    <row r="1080" spans="12:15" x14ac:dyDescent="0.2">
      <c r="L1080" s="2"/>
      <c r="M1080" s="3"/>
      <c r="N1080" s="4"/>
      <c r="O1080" s="4"/>
    </row>
    <row r="1081" spans="12:15" x14ac:dyDescent="0.2">
      <c r="L1081" s="2"/>
      <c r="M1081" s="3"/>
      <c r="N1081" s="4"/>
      <c r="O1081" s="4"/>
    </row>
    <row r="1082" spans="12:15" x14ac:dyDescent="0.2">
      <c r="L1082" s="2"/>
      <c r="M1082" s="3"/>
      <c r="N1082" s="4"/>
      <c r="O1082" s="4"/>
    </row>
    <row r="1083" spans="12:15" x14ac:dyDescent="0.2">
      <c r="L1083" s="2"/>
      <c r="M1083" s="3"/>
      <c r="N1083" s="4"/>
      <c r="O1083" s="4"/>
    </row>
    <row r="1084" spans="12:15" x14ac:dyDescent="0.2">
      <c r="L1084" s="2"/>
      <c r="M1084" s="3"/>
      <c r="N1084" s="4"/>
      <c r="O1084" s="4"/>
    </row>
    <row r="1085" spans="12:15" x14ac:dyDescent="0.2">
      <c r="L1085" s="2"/>
      <c r="M1085" s="3"/>
      <c r="N1085" s="4"/>
      <c r="O1085" s="4"/>
    </row>
    <row r="1086" spans="12:15" x14ac:dyDescent="0.2">
      <c r="L1086" s="2"/>
      <c r="M1086" s="3"/>
      <c r="N1086" s="4"/>
      <c r="O1086" s="4"/>
    </row>
    <row r="1087" spans="12:15" x14ac:dyDescent="0.2">
      <c r="L1087" s="2"/>
      <c r="M1087" s="3"/>
      <c r="N1087" s="4"/>
      <c r="O1087" s="4"/>
    </row>
    <row r="1088" spans="12:15" x14ac:dyDescent="0.2">
      <c r="L1088" s="2"/>
      <c r="M1088" s="3"/>
      <c r="N1088" s="4"/>
      <c r="O1088" s="4"/>
    </row>
    <row r="1089" spans="12:15" x14ac:dyDescent="0.2">
      <c r="L1089" s="2"/>
      <c r="M1089" s="3"/>
      <c r="N1089" s="4"/>
      <c r="O1089" s="4"/>
    </row>
    <row r="1090" spans="12:15" x14ac:dyDescent="0.2">
      <c r="L1090" s="2"/>
      <c r="M1090" s="3"/>
      <c r="N1090" s="4"/>
      <c r="O1090" s="4"/>
    </row>
    <row r="1091" spans="12:15" x14ac:dyDescent="0.2">
      <c r="L1091" s="2"/>
      <c r="M1091" s="3"/>
      <c r="N1091" s="4"/>
      <c r="O1091" s="4"/>
    </row>
    <row r="1092" spans="12:15" x14ac:dyDescent="0.2">
      <c r="L1092" s="2"/>
      <c r="M1092" s="3"/>
      <c r="N1092" s="4"/>
      <c r="O1092" s="4"/>
    </row>
    <row r="1093" spans="12:15" x14ac:dyDescent="0.2">
      <c r="L1093" s="2"/>
      <c r="M1093" s="3"/>
      <c r="N1093" s="4"/>
      <c r="O1093" s="4"/>
    </row>
    <row r="1094" spans="12:15" x14ac:dyDescent="0.2">
      <c r="L1094" s="2"/>
      <c r="M1094" s="3"/>
      <c r="N1094" s="4"/>
      <c r="O1094" s="4"/>
    </row>
    <row r="1095" spans="12:15" x14ac:dyDescent="0.2">
      <c r="L1095" s="2"/>
      <c r="M1095" s="3"/>
      <c r="N1095" s="4"/>
      <c r="O1095" s="4"/>
    </row>
    <row r="1096" spans="12:15" x14ac:dyDescent="0.2">
      <c r="L1096" s="2"/>
      <c r="M1096" s="3"/>
      <c r="N1096" s="4"/>
      <c r="O1096" s="4"/>
    </row>
    <row r="1097" spans="12:15" x14ac:dyDescent="0.2">
      <c r="L1097" s="2"/>
      <c r="M1097" s="3"/>
      <c r="N1097" s="4"/>
      <c r="O1097" s="4"/>
    </row>
    <row r="1098" spans="12:15" x14ac:dyDescent="0.2">
      <c r="L1098" s="2"/>
      <c r="M1098" s="3"/>
      <c r="N1098" s="4"/>
      <c r="O1098" s="4"/>
    </row>
    <row r="1099" spans="12:15" x14ac:dyDescent="0.2">
      <c r="L1099" s="2"/>
      <c r="M1099" s="3"/>
      <c r="N1099" s="4"/>
      <c r="O1099" s="4"/>
    </row>
    <row r="1100" spans="12:15" x14ac:dyDescent="0.2">
      <c r="L1100" s="2"/>
      <c r="M1100" s="3"/>
      <c r="N1100" s="4"/>
      <c r="O1100" s="4"/>
    </row>
    <row r="1101" spans="12:15" x14ac:dyDescent="0.2">
      <c r="L1101" s="2"/>
      <c r="M1101" s="3"/>
      <c r="N1101" s="4"/>
      <c r="O1101" s="4"/>
    </row>
    <row r="1102" spans="12:15" x14ac:dyDescent="0.2">
      <c r="L1102" s="2"/>
      <c r="M1102" s="3"/>
      <c r="N1102" s="4"/>
      <c r="O1102" s="4"/>
    </row>
    <row r="1103" spans="12:15" x14ac:dyDescent="0.2">
      <c r="L1103" s="2"/>
      <c r="M1103" s="3"/>
      <c r="N1103" s="4"/>
      <c r="O1103" s="4"/>
    </row>
    <row r="1104" spans="12:15" x14ac:dyDescent="0.2">
      <c r="L1104" s="2"/>
      <c r="M1104" s="3"/>
      <c r="N1104" s="4"/>
      <c r="O1104" s="4"/>
    </row>
    <row r="1105" spans="12:15" x14ac:dyDescent="0.2">
      <c r="L1105" s="2"/>
      <c r="M1105" s="3"/>
      <c r="N1105" s="4"/>
      <c r="O1105" s="4"/>
    </row>
    <row r="1106" spans="12:15" x14ac:dyDescent="0.2">
      <c r="L1106" s="2"/>
      <c r="M1106" s="3"/>
      <c r="N1106" s="4"/>
      <c r="O1106" s="4"/>
    </row>
    <row r="1107" spans="12:15" x14ac:dyDescent="0.2">
      <c r="L1107" s="2"/>
      <c r="M1107" s="3"/>
      <c r="N1107" s="4"/>
      <c r="O1107" s="4"/>
    </row>
    <row r="1108" spans="12:15" x14ac:dyDescent="0.2">
      <c r="L1108" s="2"/>
      <c r="M1108" s="3"/>
      <c r="N1108" s="4"/>
      <c r="O1108" s="4"/>
    </row>
    <row r="1109" spans="12:15" x14ac:dyDescent="0.2">
      <c r="L1109" s="2"/>
      <c r="M1109" s="3"/>
      <c r="N1109" s="4"/>
      <c r="O1109" s="4"/>
    </row>
    <row r="1110" spans="12:15" x14ac:dyDescent="0.2">
      <c r="L1110" s="2"/>
      <c r="M1110" s="3"/>
      <c r="N1110" s="4"/>
      <c r="O1110" s="4"/>
    </row>
    <row r="1111" spans="12:15" x14ac:dyDescent="0.2">
      <c r="L1111" s="2"/>
      <c r="M1111" s="3"/>
      <c r="N1111" s="4"/>
      <c r="O1111" s="4"/>
    </row>
    <row r="1112" spans="12:15" x14ac:dyDescent="0.2">
      <c r="L1112" s="2"/>
      <c r="M1112" s="3"/>
      <c r="N1112" s="4"/>
      <c r="O1112" s="4"/>
    </row>
    <row r="1113" spans="12:15" x14ac:dyDescent="0.2">
      <c r="L1113" s="2"/>
      <c r="M1113" s="3"/>
      <c r="N1113" s="4"/>
      <c r="O1113" s="4"/>
    </row>
    <row r="1114" spans="12:15" x14ac:dyDescent="0.2">
      <c r="L1114" s="2"/>
      <c r="M1114" s="3"/>
      <c r="N1114" s="4"/>
      <c r="O1114" s="4"/>
    </row>
    <row r="1115" spans="12:15" x14ac:dyDescent="0.2">
      <c r="L1115" s="2"/>
      <c r="M1115" s="3"/>
      <c r="N1115" s="4"/>
      <c r="O1115" s="4"/>
    </row>
    <row r="1116" spans="12:15" x14ac:dyDescent="0.2">
      <c r="L1116" s="2"/>
      <c r="M1116" s="3"/>
      <c r="N1116" s="4"/>
      <c r="O1116" s="4"/>
    </row>
    <row r="1117" spans="12:15" x14ac:dyDescent="0.2">
      <c r="L1117" s="2"/>
      <c r="M1117" s="3"/>
      <c r="N1117" s="4"/>
      <c r="O1117" s="4"/>
    </row>
    <row r="1118" spans="12:15" x14ac:dyDescent="0.2">
      <c r="L1118" s="2"/>
      <c r="M1118" s="3"/>
      <c r="N1118" s="4"/>
      <c r="O1118" s="4"/>
    </row>
    <row r="1119" spans="12:15" x14ac:dyDescent="0.2">
      <c r="L1119" s="2"/>
      <c r="M1119" s="3"/>
      <c r="N1119" s="4"/>
      <c r="O1119" s="4"/>
    </row>
    <row r="1120" spans="12:15" x14ac:dyDescent="0.2">
      <c r="L1120" s="2"/>
      <c r="M1120" s="3"/>
      <c r="N1120" s="4"/>
      <c r="O1120" s="4"/>
    </row>
    <row r="1121" spans="12:15" x14ac:dyDescent="0.2">
      <c r="L1121" s="2"/>
      <c r="M1121" s="3"/>
      <c r="N1121" s="4"/>
      <c r="O1121" s="4"/>
    </row>
    <row r="1122" spans="12:15" x14ac:dyDescent="0.2">
      <c r="L1122" s="2"/>
      <c r="M1122" s="3"/>
      <c r="N1122" s="4"/>
      <c r="O1122" s="4"/>
    </row>
    <row r="1123" spans="12:15" x14ac:dyDescent="0.2">
      <c r="L1123" s="2"/>
      <c r="M1123" s="3"/>
      <c r="N1123" s="4"/>
      <c r="O1123" s="4"/>
    </row>
    <row r="1124" spans="12:15" x14ac:dyDescent="0.2">
      <c r="L1124" s="2"/>
      <c r="M1124" s="3"/>
      <c r="N1124" s="4"/>
      <c r="O1124" s="4"/>
    </row>
    <row r="1125" spans="12:15" x14ac:dyDescent="0.2">
      <c r="L1125" s="2"/>
      <c r="M1125" s="3"/>
      <c r="N1125" s="4"/>
      <c r="O1125" s="4"/>
    </row>
    <row r="1126" spans="12:15" x14ac:dyDescent="0.2">
      <c r="L1126" s="2"/>
      <c r="M1126" s="3"/>
      <c r="N1126" s="4"/>
      <c r="O1126" s="4"/>
    </row>
    <row r="1127" spans="12:15" x14ac:dyDescent="0.2">
      <c r="L1127" s="2"/>
      <c r="M1127" s="3"/>
      <c r="N1127" s="4"/>
      <c r="O1127" s="4"/>
    </row>
    <row r="1128" spans="12:15" x14ac:dyDescent="0.2">
      <c r="L1128" s="2"/>
      <c r="M1128" s="3"/>
      <c r="N1128" s="4"/>
      <c r="O1128" s="4"/>
    </row>
    <row r="1129" spans="12:15" x14ac:dyDescent="0.2">
      <c r="L1129" s="2"/>
      <c r="M1129" s="3"/>
      <c r="N1129" s="4"/>
      <c r="O1129" s="4"/>
    </row>
    <row r="1130" spans="12:15" x14ac:dyDescent="0.2">
      <c r="L1130" s="2"/>
      <c r="M1130" s="3"/>
      <c r="N1130" s="4"/>
      <c r="O1130" s="4"/>
    </row>
    <row r="1131" spans="12:15" x14ac:dyDescent="0.2">
      <c r="L1131" s="2"/>
      <c r="M1131" s="3"/>
      <c r="N1131" s="4"/>
      <c r="O1131" s="4"/>
    </row>
    <row r="1132" spans="12:15" x14ac:dyDescent="0.2">
      <c r="L1132" s="2"/>
      <c r="M1132" s="3"/>
      <c r="N1132" s="4"/>
      <c r="O1132" s="4"/>
    </row>
    <row r="1133" spans="12:15" x14ac:dyDescent="0.2">
      <c r="L1133" s="2"/>
      <c r="M1133" s="3"/>
      <c r="N1133" s="4"/>
      <c r="O1133" s="4"/>
    </row>
    <row r="1134" spans="12:15" x14ac:dyDescent="0.2">
      <c r="L1134" s="2"/>
      <c r="M1134" s="3"/>
      <c r="N1134" s="4"/>
      <c r="O1134" s="4"/>
    </row>
    <row r="1135" spans="12:15" x14ac:dyDescent="0.2">
      <c r="L1135" s="2"/>
      <c r="M1135" s="3"/>
      <c r="N1135" s="4"/>
      <c r="O1135" s="4"/>
    </row>
    <row r="1136" spans="12:15" x14ac:dyDescent="0.2">
      <c r="L1136" s="2"/>
      <c r="M1136" s="3"/>
      <c r="N1136" s="4"/>
      <c r="O1136" s="4"/>
    </row>
    <row r="1137" spans="12:15" x14ac:dyDescent="0.2">
      <c r="L1137" s="2"/>
      <c r="M1137" s="3"/>
      <c r="N1137" s="4"/>
      <c r="O1137" s="4"/>
    </row>
    <row r="1138" spans="12:15" x14ac:dyDescent="0.2">
      <c r="L1138" s="2"/>
      <c r="M1138" s="3"/>
      <c r="N1138" s="4"/>
      <c r="O1138" s="4"/>
    </row>
    <row r="1139" spans="12:15" x14ac:dyDescent="0.2">
      <c r="L1139" s="2"/>
      <c r="M1139" s="3"/>
      <c r="N1139" s="4"/>
      <c r="O1139" s="4"/>
    </row>
    <row r="1140" spans="12:15" x14ac:dyDescent="0.2">
      <c r="L1140" s="2"/>
      <c r="M1140" s="3"/>
      <c r="N1140" s="4"/>
      <c r="O1140" s="4"/>
    </row>
    <row r="1141" spans="12:15" x14ac:dyDescent="0.2">
      <c r="L1141" s="2"/>
      <c r="M1141" s="3"/>
      <c r="N1141" s="4"/>
      <c r="O1141" s="4"/>
    </row>
    <row r="1142" spans="12:15" x14ac:dyDescent="0.2">
      <c r="L1142" s="2"/>
      <c r="M1142" s="3"/>
      <c r="N1142" s="4"/>
      <c r="O1142" s="4"/>
    </row>
    <row r="1143" spans="12:15" x14ac:dyDescent="0.2">
      <c r="L1143" s="2"/>
      <c r="M1143" s="3"/>
      <c r="N1143" s="4"/>
      <c r="O1143" s="4"/>
    </row>
    <row r="1144" spans="12:15" x14ac:dyDescent="0.2">
      <c r="L1144" s="2"/>
      <c r="M1144" s="3"/>
      <c r="N1144" s="4"/>
      <c r="O1144" s="4"/>
    </row>
    <row r="1145" spans="12:15" x14ac:dyDescent="0.2">
      <c r="L1145" s="2"/>
      <c r="M1145" s="3"/>
      <c r="N1145" s="4"/>
      <c r="O1145" s="4"/>
    </row>
    <row r="1146" spans="12:15" x14ac:dyDescent="0.2">
      <c r="L1146" s="2"/>
      <c r="M1146" s="3"/>
      <c r="N1146" s="4"/>
      <c r="O1146" s="4"/>
    </row>
    <row r="1147" spans="12:15" x14ac:dyDescent="0.2">
      <c r="L1147" s="2"/>
      <c r="M1147" s="3"/>
      <c r="N1147" s="4"/>
      <c r="O1147" s="4"/>
    </row>
    <row r="1148" spans="12:15" x14ac:dyDescent="0.2">
      <c r="L1148" s="2"/>
      <c r="M1148" s="3"/>
      <c r="N1148" s="4"/>
      <c r="O1148" s="4"/>
    </row>
    <row r="1149" spans="12:15" x14ac:dyDescent="0.2">
      <c r="L1149" s="2"/>
      <c r="M1149" s="3"/>
      <c r="N1149" s="4"/>
      <c r="O1149" s="4"/>
    </row>
    <row r="1150" spans="12:15" x14ac:dyDescent="0.2">
      <c r="L1150" s="2"/>
      <c r="M1150" s="3"/>
      <c r="N1150" s="4"/>
      <c r="O1150" s="4"/>
    </row>
    <row r="1151" spans="12:15" x14ac:dyDescent="0.2">
      <c r="L1151" s="2"/>
      <c r="M1151" s="3"/>
      <c r="N1151" s="4"/>
      <c r="O1151" s="4"/>
    </row>
    <row r="1152" spans="12:15" x14ac:dyDescent="0.2">
      <c r="L1152" s="2"/>
      <c r="M1152" s="3"/>
      <c r="N1152" s="4"/>
      <c r="O1152" s="4"/>
    </row>
    <row r="1153" spans="12:15" x14ac:dyDescent="0.2">
      <c r="L1153" s="2"/>
      <c r="M1153" s="3"/>
      <c r="N1153" s="4"/>
      <c r="O1153" s="4"/>
    </row>
    <row r="1154" spans="12:15" x14ac:dyDescent="0.2">
      <c r="L1154" s="2"/>
      <c r="M1154" s="3"/>
      <c r="N1154" s="4"/>
      <c r="O1154" s="4"/>
    </row>
    <row r="1155" spans="12:15" x14ac:dyDescent="0.2">
      <c r="L1155" s="2"/>
      <c r="M1155" s="3"/>
      <c r="N1155" s="4"/>
      <c r="O1155" s="4"/>
    </row>
    <row r="1156" spans="12:15" x14ac:dyDescent="0.2">
      <c r="L1156" s="2"/>
      <c r="M1156" s="3"/>
      <c r="N1156" s="4"/>
      <c r="O1156" s="4"/>
    </row>
    <row r="1157" spans="12:15" x14ac:dyDescent="0.2">
      <c r="L1157" s="2"/>
      <c r="M1157" s="3"/>
      <c r="N1157" s="4"/>
      <c r="O1157" s="4"/>
    </row>
    <row r="1158" spans="12:15" x14ac:dyDescent="0.2">
      <c r="L1158" s="2"/>
      <c r="M1158" s="3"/>
      <c r="N1158" s="4"/>
      <c r="O1158" s="4"/>
    </row>
    <row r="1159" spans="12:15" x14ac:dyDescent="0.2">
      <c r="L1159" s="2"/>
      <c r="M1159" s="3"/>
      <c r="N1159" s="4"/>
      <c r="O1159" s="4"/>
    </row>
    <row r="1160" spans="12:15" x14ac:dyDescent="0.2">
      <c r="L1160" s="2"/>
      <c r="M1160" s="3"/>
      <c r="N1160" s="4"/>
      <c r="O1160" s="4"/>
    </row>
    <row r="1161" spans="12:15" x14ac:dyDescent="0.2">
      <c r="L1161" s="2"/>
      <c r="M1161" s="3"/>
      <c r="N1161" s="4"/>
      <c r="O1161" s="4"/>
    </row>
    <row r="1162" spans="12:15" x14ac:dyDescent="0.2">
      <c r="L1162" s="2"/>
      <c r="M1162" s="3"/>
      <c r="N1162" s="4"/>
      <c r="O1162" s="4"/>
    </row>
    <row r="1163" spans="12:15" x14ac:dyDescent="0.2">
      <c r="L1163" s="2"/>
      <c r="M1163" s="3"/>
      <c r="N1163" s="4"/>
      <c r="O1163" s="4"/>
    </row>
    <row r="1164" spans="12:15" x14ac:dyDescent="0.2">
      <c r="L1164" s="2"/>
      <c r="M1164" s="3"/>
      <c r="N1164" s="4"/>
      <c r="O1164" s="4"/>
    </row>
    <row r="1165" spans="12:15" x14ac:dyDescent="0.2">
      <c r="L1165" s="2"/>
      <c r="M1165" s="3"/>
      <c r="N1165" s="4"/>
      <c r="O1165" s="4"/>
    </row>
    <row r="1166" spans="12:15" x14ac:dyDescent="0.2">
      <c r="L1166" s="2"/>
      <c r="M1166" s="3"/>
      <c r="N1166" s="4"/>
      <c r="O1166" s="4"/>
    </row>
    <row r="1167" spans="12:15" x14ac:dyDescent="0.2">
      <c r="L1167" s="2"/>
      <c r="M1167" s="3"/>
      <c r="N1167" s="4"/>
      <c r="O1167" s="4"/>
    </row>
    <row r="1168" spans="12:15" x14ac:dyDescent="0.2">
      <c r="L1168" s="2"/>
      <c r="M1168" s="3"/>
      <c r="N1168" s="4"/>
      <c r="O1168" s="4"/>
    </row>
    <row r="1169" spans="12:15" x14ac:dyDescent="0.2">
      <c r="L1169" s="2"/>
      <c r="M1169" s="3"/>
      <c r="N1169" s="4"/>
      <c r="O1169" s="4"/>
    </row>
    <row r="1170" spans="12:15" x14ac:dyDescent="0.2">
      <c r="L1170" s="2"/>
      <c r="M1170" s="3"/>
      <c r="N1170" s="4"/>
      <c r="O1170" s="4"/>
    </row>
    <row r="1171" spans="12:15" x14ac:dyDescent="0.2">
      <c r="L1171" s="2"/>
      <c r="M1171" s="3"/>
      <c r="N1171" s="4"/>
      <c r="O1171" s="4"/>
    </row>
    <row r="1172" spans="12:15" x14ac:dyDescent="0.2">
      <c r="L1172" s="2"/>
      <c r="M1172" s="3"/>
      <c r="N1172" s="4"/>
      <c r="O1172" s="4"/>
    </row>
    <row r="1173" spans="12:15" x14ac:dyDescent="0.2">
      <c r="L1173" s="2"/>
      <c r="M1173" s="3"/>
      <c r="N1173" s="4"/>
      <c r="O1173" s="4"/>
    </row>
    <row r="1174" spans="12:15" x14ac:dyDescent="0.2">
      <c r="L1174" s="2"/>
      <c r="M1174" s="3"/>
      <c r="N1174" s="4"/>
      <c r="O1174" s="4"/>
    </row>
    <row r="1175" spans="12:15" x14ac:dyDescent="0.2">
      <c r="L1175" s="2"/>
      <c r="M1175" s="3"/>
      <c r="N1175" s="4"/>
      <c r="O1175" s="4"/>
    </row>
    <row r="1176" spans="12:15" x14ac:dyDescent="0.2">
      <c r="L1176" s="2"/>
      <c r="M1176" s="3"/>
      <c r="N1176" s="4"/>
      <c r="O1176" s="4"/>
    </row>
    <row r="1177" spans="12:15" x14ac:dyDescent="0.2">
      <c r="L1177" s="2"/>
      <c r="M1177" s="3"/>
      <c r="N1177" s="4"/>
      <c r="O1177" s="4"/>
    </row>
    <row r="1178" spans="12:15" x14ac:dyDescent="0.2">
      <c r="L1178" s="2"/>
      <c r="M1178" s="3"/>
      <c r="N1178" s="4"/>
      <c r="O1178" s="4"/>
    </row>
    <row r="1179" spans="12:15" x14ac:dyDescent="0.2">
      <c r="L1179" s="2"/>
      <c r="M1179" s="3"/>
      <c r="N1179" s="4"/>
      <c r="O1179" s="4"/>
    </row>
    <row r="1180" spans="12:15" x14ac:dyDescent="0.2">
      <c r="L1180" s="2"/>
      <c r="M1180" s="3"/>
      <c r="N1180" s="4"/>
      <c r="O1180" s="4"/>
    </row>
    <row r="1181" spans="12:15" x14ac:dyDescent="0.2">
      <c r="L1181" s="2"/>
      <c r="M1181" s="3"/>
      <c r="N1181" s="4"/>
      <c r="O1181" s="4"/>
    </row>
    <row r="1182" spans="12:15" x14ac:dyDescent="0.2">
      <c r="L1182" s="2"/>
      <c r="M1182" s="3"/>
      <c r="N1182" s="4"/>
      <c r="O1182" s="4"/>
    </row>
    <row r="1183" spans="12:15" x14ac:dyDescent="0.2">
      <c r="L1183" s="2"/>
      <c r="M1183" s="3"/>
      <c r="N1183" s="4"/>
      <c r="O1183" s="4"/>
    </row>
    <row r="1184" spans="12:15" x14ac:dyDescent="0.2">
      <c r="L1184" s="2"/>
      <c r="M1184" s="3"/>
      <c r="N1184" s="4"/>
      <c r="O1184" s="4"/>
    </row>
    <row r="1185" spans="12:15" x14ac:dyDescent="0.2">
      <c r="L1185" s="2"/>
      <c r="M1185" s="3"/>
      <c r="N1185" s="4"/>
      <c r="O1185" s="4"/>
    </row>
    <row r="1186" spans="12:15" x14ac:dyDescent="0.2">
      <c r="L1186" s="2"/>
      <c r="M1186" s="3"/>
      <c r="N1186" s="4"/>
      <c r="O1186" s="4"/>
    </row>
    <row r="1187" spans="12:15" x14ac:dyDescent="0.2">
      <c r="L1187" s="2"/>
      <c r="M1187" s="3"/>
      <c r="N1187" s="4"/>
      <c r="O1187" s="4"/>
    </row>
    <row r="1188" spans="12:15" x14ac:dyDescent="0.2">
      <c r="L1188" s="2"/>
      <c r="M1188" s="3"/>
      <c r="N1188" s="4"/>
      <c r="O1188" s="4"/>
    </row>
    <row r="1189" spans="12:15" x14ac:dyDescent="0.2">
      <c r="L1189" s="2"/>
      <c r="M1189" s="3"/>
      <c r="N1189" s="4"/>
      <c r="O1189" s="4"/>
    </row>
    <row r="1190" spans="12:15" x14ac:dyDescent="0.2">
      <c r="L1190" s="2"/>
      <c r="M1190" s="3"/>
      <c r="N1190" s="4"/>
      <c r="O1190" s="4"/>
    </row>
    <row r="1191" spans="12:15" x14ac:dyDescent="0.2">
      <c r="L1191" s="2"/>
      <c r="M1191" s="3"/>
      <c r="N1191" s="4"/>
      <c r="O1191" s="4"/>
    </row>
    <row r="1192" spans="12:15" x14ac:dyDescent="0.2">
      <c r="L1192" s="2"/>
      <c r="M1192" s="3"/>
      <c r="N1192" s="4"/>
      <c r="O1192" s="4"/>
    </row>
    <row r="1193" spans="12:15" x14ac:dyDescent="0.2">
      <c r="L1193" s="2"/>
      <c r="M1193" s="3"/>
      <c r="N1193" s="4"/>
      <c r="O1193" s="4"/>
    </row>
    <row r="1194" spans="12:15" x14ac:dyDescent="0.2">
      <c r="L1194" s="2"/>
      <c r="M1194" s="3"/>
      <c r="N1194" s="4"/>
      <c r="O1194" s="4"/>
    </row>
    <row r="1195" spans="12:15" x14ac:dyDescent="0.2">
      <c r="L1195" s="2"/>
      <c r="M1195" s="3"/>
      <c r="N1195" s="4"/>
      <c r="O1195" s="4"/>
    </row>
    <row r="1196" spans="12:15" x14ac:dyDescent="0.2">
      <c r="L1196" s="2"/>
      <c r="M1196" s="3"/>
      <c r="N1196" s="4"/>
      <c r="O1196" s="4"/>
    </row>
    <row r="1197" spans="12:15" x14ac:dyDescent="0.2">
      <c r="L1197" s="2"/>
      <c r="M1197" s="3"/>
      <c r="N1197" s="4"/>
      <c r="O1197" s="4"/>
    </row>
    <row r="1198" spans="12:15" x14ac:dyDescent="0.2">
      <c r="L1198" s="2"/>
      <c r="M1198" s="3"/>
      <c r="N1198" s="4"/>
      <c r="O1198" s="4"/>
    </row>
    <row r="1199" spans="12:15" x14ac:dyDescent="0.2">
      <c r="L1199" s="2"/>
      <c r="M1199" s="3"/>
      <c r="N1199" s="4"/>
      <c r="O1199" s="4"/>
    </row>
    <row r="1200" spans="12:15" x14ac:dyDescent="0.2">
      <c r="L1200" s="2"/>
      <c r="M1200" s="3"/>
      <c r="N1200" s="4"/>
      <c r="O1200" s="4"/>
    </row>
    <row r="1201" spans="12:15" x14ac:dyDescent="0.2">
      <c r="L1201" s="2"/>
      <c r="M1201" s="3"/>
      <c r="N1201" s="4"/>
      <c r="O1201" s="4"/>
    </row>
    <row r="1202" spans="12:15" x14ac:dyDescent="0.2">
      <c r="L1202" s="2"/>
      <c r="M1202" s="3"/>
      <c r="N1202" s="4"/>
      <c r="O1202" s="4"/>
    </row>
    <row r="1203" spans="12:15" x14ac:dyDescent="0.2">
      <c r="L1203" s="2"/>
      <c r="M1203" s="3"/>
      <c r="N1203" s="4"/>
      <c r="O1203" s="4"/>
    </row>
    <row r="1204" spans="12:15" x14ac:dyDescent="0.2">
      <c r="L1204" s="2"/>
      <c r="M1204" s="3"/>
      <c r="N1204" s="4"/>
      <c r="O1204" s="4"/>
    </row>
    <row r="1205" spans="12:15" x14ac:dyDescent="0.2">
      <c r="L1205" s="2"/>
      <c r="M1205" s="3"/>
      <c r="N1205" s="4"/>
      <c r="O1205" s="4"/>
    </row>
    <row r="1206" spans="12:15" x14ac:dyDescent="0.2">
      <c r="L1206" s="2"/>
      <c r="M1206" s="3"/>
      <c r="N1206" s="4"/>
      <c r="O1206" s="4"/>
    </row>
    <row r="1207" spans="12:15" x14ac:dyDescent="0.2">
      <c r="L1207" s="2"/>
      <c r="M1207" s="3"/>
      <c r="N1207" s="4"/>
      <c r="O1207" s="4"/>
    </row>
    <row r="1208" spans="12:15" x14ac:dyDescent="0.2">
      <c r="L1208" s="2"/>
      <c r="M1208" s="3"/>
      <c r="N1208" s="4"/>
      <c r="O1208" s="4"/>
    </row>
    <row r="1209" spans="12:15" x14ac:dyDescent="0.2">
      <c r="L1209" s="2"/>
      <c r="M1209" s="3"/>
      <c r="N1209" s="4"/>
      <c r="O1209" s="4"/>
    </row>
    <row r="1210" spans="12:15" x14ac:dyDescent="0.2">
      <c r="L1210" s="2"/>
      <c r="M1210" s="3"/>
      <c r="N1210" s="4"/>
      <c r="O1210" s="4"/>
    </row>
    <row r="1211" spans="12:15" x14ac:dyDescent="0.2">
      <c r="L1211" s="2"/>
      <c r="M1211" s="3"/>
      <c r="N1211" s="4"/>
      <c r="O1211" s="4"/>
    </row>
    <row r="1212" spans="12:15" x14ac:dyDescent="0.2">
      <c r="L1212" s="2"/>
      <c r="M1212" s="3"/>
      <c r="N1212" s="4"/>
      <c r="O1212" s="4"/>
    </row>
    <row r="1213" spans="12:15" x14ac:dyDescent="0.2">
      <c r="L1213" s="2"/>
      <c r="M1213" s="3"/>
      <c r="N1213" s="4"/>
      <c r="O1213" s="4"/>
    </row>
    <row r="1214" spans="12:15" x14ac:dyDescent="0.2">
      <c r="L1214" s="2"/>
      <c r="M1214" s="3"/>
      <c r="N1214" s="4"/>
      <c r="O1214" s="4"/>
    </row>
    <row r="1215" spans="12:15" x14ac:dyDescent="0.2">
      <c r="L1215" s="2"/>
      <c r="M1215" s="3"/>
      <c r="N1215" s="4"/>
      <c r="O1215" s="4"/>
    </row>
    <row r="1216" spans="12:15" x14ac:dyDescent="0.2">
      <c r="L1216" s="2"/>
      <c r="M1216" s="3"/>
      <c r="N1216" s="4"/>
      <c r="O1216" s="4"/>
    </row>
    <row r="1217" spans="12:15" x14ac:dyDescent="0.2">
      <c r="L1217" s="2"/>
      <c r="M1217" s="3"/>
      <c r="N1217" s="4"/>
      <c r="O1217" s="4"/>
    </row>
    <row r="1218" spans="12:15" x14ac:dyDescent="0.2">
      <c r="L1218" s="2"/>
      <c r="M1218" s="3"/>
      <c r="N1218" s="4"/>
      <c r="O1218" s="4"/>
    </row>
    <row r="1219" spans="12:15" x14ac:dyDescent="0.2">
      <c r="L1219" s="2"/>
      <c r="M1219" s="3"/>
      <c r="N1219" s="4"/>
      <c r="O1219" s="4"/>
    </row>
    <row r="1220" spans="12:15" x14ac:dyDescent="0.2">
      <c r="L1220" s="2"/>
      <c r="M1220" s="3"/>
      <c r="N1220" s="4"/>
      <c r="O1220" s="4"/>
    </row>
    <row r="1221" spans="12:15" x14ac:dyDescent="0.2">
      <c r="L1221" s="2"/>
      <c r="M1221" s="3"/>
      <c r="N1221" s="4"/>
      <c r="O1221" s="4"/>
    </row>
    <row r="1222" spans="12:15" x14ac:dyDescent="0.2">
      <c r="L1222" s="2"/>
      <c r="M1222" s="3"/>
      <c r="N1222" s="4"/>
      <c r="O1222" s="4"/>
    </row>
    <row r="1223" spans="12:15" x14ac:dyDescent="0.2">
      <c r="L1223" s="2"/>
      <c r="M1223" s="3"/>
      <c r="N1223" s="4"/>
      <c r="O1223" s="4"/>
    </row>
    <row r="1224" spans="12:15" x14ac:dyDescent="0.2">
      <c r="L1224" s="2"/>
      <c r="M1224" s="3"/>
      <c r="N1224" s="4"/>
      <c r="O1224" s="4"/>
    </row>
    <row r="1225" spans="12:15" x14ac:dyDescent="0.2">
      <c r="L1225" s="2"/>
      <c r="M1225" s="3"/>
      <c r="N1225" s="4"/>
      <c r="O1225" s="4"/>
    </row>
    <row r="1226" spans="12:15" x14ac:dyDescent="0.2">
      <c r="L1226" s="2"/>
      <c r="M1226" s="3"/>
      <c r="N1226" s="4"/>
      <c r="O1226" s="4"/>
    </row>
    <row r="1227" spans="12:15" x14ac:dyDescent="0.2">
      <c r="L1227" s="2"/>
      <c r="M1227" s="3"/>
      <c r="N1227" s="4"/>
      <c r="O1227" s="4"/>
    </row>
    <row r="1228" spans="12:15" x14ac:dyDescent="0.2">
      <c r="L1228" s="2"/>
      <c r="M1228" s="3"/>
      <c r="N1228" s="4"/>
      <c r="O1228" s="4"/>
    </row>
    <row r="1229" spans="12:15" x14ac:dyDescent="0.2">
      <c r="L1229" s="2"/>
      <c r="M1229" s="3"/>
      <c r="N1229" s="4"/>
      <c r="O1229" s="4"/>
    </row>
    <row r="1230" spans="12:15" x14ac:dyDescent="0.2">
      <c r="L1230" s="2"/>
      <c r="M1230" s="3"/>
      <c r="N1230" s="4"/>
      <c r="O1230" s="4"/>
    </row>
    <row r="1231" spans="12:15" x14ac:dyDescent="0.2">
      <c r="L1231" s="2"/>
      <c r="M1231" s="3"/>
      <c r="N1231" s="4"/>
      <c r="O1231" s="4"/>
    </row>
    <row r="1232" spans="12:15" x14ac:dyDescent="0.2">
      <c r="L1232" s="2"/>
      <c r="M1232" s="3"/>
      <c r="N1232" s="4"/>
      <c r="O1232" s="4"/>
    </row>
    <row r="1233" spans="12:15" x14ac:dyDescent="0.2">
      <c r="L1233" s="2"/>
      <c r="M1233" s="3"/>
      <c r="N1233" s="4"/>
      <c r="O1233" s="4"/>
    </row>
    <row r="1234" spans="12:15" x14ac:dyDescent="0.2">
      <c r="L1234" s="2"/>
      <c r="M1234" s="3"/>
      <c r="N1234" s="4"/>
      <c r="O1234" s="4"/>
    </row>
    <row r="1235" spans="12:15" x14ac:dyDescent="0.2">
      <c r="L1235" s="2"/>
      <c r="M1235" s="3"/>
      <c r="N1235" s="4"/>
      <c r="O1235" s="4"/>
    </row>
    <row r="1236" spans="12:15" x14ac:dyDescent="0.2">
      <c r="L1236" s="2"/>
      <c r="M1236" s="3"/>
      <c r="N1236" s="4"/>
      <c r="O1236" s="4"/>
    </row>
    <row r="1237" spans="12:15" x14ac:dyDescent="0.2">
      <c r="L1237" s="2"/>
      <c r="M1237" s="3"/>
      <c r="N1237" s="4"/>
      <c r="O1237" s="4"/>
    </row>
    <row r="1238" spans="12:15" x14ac:dyDescent="0.2">
      <c r="L1238" s="2"/>
      <c r="M1238" s="3"/>
      <c r="N1238" s="4"/>
      <c r="O1238" s="4"/>
    </row>
    <row r="1239" spans="12:15" x14ac:dyDescent="0.2">
      <c r="L1239" s="2"/>
      <c r="M1239" s="3"/>
      <c r="N1239" s="4"/>
      <c r="O1239" s="4"/>
    </row>
    <row r="1240" spans="12:15" x14ac:dyDescent="0.2">
      <c r="L1240" s="2"/>
      <c r="M1240" s="3"/>
      <c r="N1240" s="4"/>
      <c r="O1240" s="4"/>
    </row>
    <row r="1241" spans="12:15" x14ac:dyDescent="0.2">
      <c r="L1241" s="2"/>
      <c r="M1241" s="3"/>
      <c r="N1241" s="4"/>
      <c r="O1241" s="4"/>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V19" sqref="V19"/>
    </sheetView>
  </sheetViews>
  <sheetFormatPr defaultRowHeight="11.25" x14ac:dyDescent="0.2"/>
  <cols>
    <col min="1" max="1" width="36.1640625" customWidth="1"/>
    <col min="2" max="11" width="8.6640625" style="6" customWidth="1"/>
    <col min="12" max="12" width="18.5" customWidth="1"/>
    <col min="13" max="13" width="21.83203125" hidden="1" customWidth="1"/>
    <col min="14" max="15" width="33.33203125" hidden="1" customWidth="1"/>
    <col min="16" max="16" width="15.5" customWidth="1"/>
    <col min="17" max="17" width="16.5" customWidth="1"/>
  </cols>
  <sheetData>
    <row r="1" spans="1:11" ht="15.75" x14ac:dyDescent="0.25">
      <c r="A1" s="26" t="s">
        <v>164</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2.2943310445327691</v>
      </c>
      <c r="C3" s="6">
        <v>4.4549105360868984</v>
      </c>
      <c r="D3" s="6">
        <v>-1.7975677638817955</v>
      </c>
      <c r="E3" s="6">
        <v>-37.117242531762543</v>
      </c>
      <c r="F3" s="6">
        <v>5.3060420718518335</v>
      </c>
      <c r="G3" s="6">
        <v>-6.9630943332488746</v>
      </c>
      <c r="H3" s="6">
        <v>-2.7726808056313872</v>
      </c>
      <c r="I3" s="6">
        <v>5.5574573648924996</v>
      </c>
      <c r="J3" s="6">
        <v>-8.8311941288576783</v>
      </c>
      <c r="K3" s="6">
        <v>-4.2702176743863687</v>
      </c>
    </row>
    <row r="4" spans="1:11" x14ac:dyDescent="0.2">
      <c r="A4" s="28" t="s">
        <v>184</v>
      </c>
      <c r="B4" s="30">
        <v>-8.9467310065549519</v>
      </c>
      <c r="C4" s="30">
        <v>0.21984572407138478</v>
      </c>
      <c r="D4" s="30">
        <v>-11.551966256737916</v>
      </c>
      <c r="E4" s="30">
        <v>-27.893933004319727</v>
      </c>
      <c r="F4" s="30">
        <v>-3.8760774346109974</v>
      </c>
      <c r="G4" s="30">
        <v>-9.2748828142022468</v>
      </c>
      <c r="H4" s="30">
        <v>1.6752354256330582</v>
      </c>
      <c r="I4" s="30">
        <v>3.4437638602671057</v>
      </c>
      <c r="J4" s="30">
        <v>-8.0024264399231964</v>
      </c>
      <c r="K4" s="30">
        <v>-5.8090656716082423</v>
      </c>
    </row>
    <row r="5" spans="1:11" x14ac:dyDescent="0.2">
      <c r="A5" t="s">
        <v>191</v>
      </c>
      <c r="B5" s="6">
        <v>33.040210043542892</v>
      </c>
      <c r="C5" s="6">
        <v>45.148938443185656</v>
      </c>
      <c r="D5" s="6">
        <v>44.697384464269305</v>
      </c>
      <c r="E5" s="6">
        <v>60.2116845177489</v>
      </c>
      <c r="F5" s="6">
        <v>59.196492476894861</v>
      </c>
      <c r="G5" s="6">
        <v>52.225388633827997</v>
      </c>
      <c r="H5" s="6">
        <v>58.595029518187012</v>
      </c>
      <c r="I5" s="6">
        <v>54.077201331280989</v>
      </c>
      <c r="J5" s="6">
        <v>60.381338631971474</v>
      </c>
      <c r="K5" s="6">
        <v>66.784249771945937</v>
      </c>
    </row>
    <row r="6" spans="1:11" x14ac:dyDescent="0.2">
      <c r="A6" t="s">
        <v>192</v>
      </c>
      <c r="B6" s="6">
        <v>6.8319884723304511</v>
      </c>
      <c r="C6" s="6">
        <v>7.0746714350030135</v>
      </c>
      <c r="D6" s="6">
        <v>7.7827233923974237</v>
      </c>
      <c r="E6" s="6">
        <v>6.9611064363131661</v>
      </c>
      <c r="F6" s="6">
        <v>8.9571689501288727</v>
      </c>
      <c r="G6" s="6">
        <v>11.399533838311692</v>
      </c>
      <c r="H6" s="6">
        <v>14.343077509045898</v>
      </c>
      <c r="I6" s="6">
        <v>11.589573676450364</v>
      </c>
      <c r="J6" s="6">
        <v>7.6979050418719428</v>
      </c>
      <c r="K6" s="6">
        <v>10.546549520243593</v>
      </c>
    </row>
    <row r="7" spans="1:11" x14ac:dyDescent="0.2">
      <c r="A7" t="s">
        <v>193</v>
      </c>
      <c r="B7" s="6">
        <v>22.513980308854954</v>
      </c>
      <c r="C7" s="6">
        <v>29.533318346184984</v>
      </c>
      <c r="D7" s="6">
        <v>28.104676476287089</v>
      </c>
      <c r="E7" s="6">
        <v>28.897772340220374</v>
      </c>
      <c r="F7" s="6">
        <v>29.442104337087276</v>
      </c>
      <c r="G7" s="6">
        <v>30.483212754445926</v>
      </c>
      <c r="H7" s="6">
        <v>29.708301542366954</v>
      </c>
      <c r="I7" s="6">
        <v>32.803296373782047</v>
      </c>
      <c r="J7" s="6">
        <v>31.377028237030707</v>
      </c>
      <c r="K7" s="6">
        <v>30.945633388819608</v>
      </c>
    </row>
    <row r="8" spans="1:11" x14ac:dyDescent="0.2">
      <c r="A8" t="s">
        <v>194</v>
      </c>
      <c r="B8" s="6">
        <v>2.0266648291572214E-4</v>
      </c>
      <c r="C8" s="6">
        <v>6.6132687606988694E-4</v>
      </c>
      <c r="D8" s="6">
        <v>2.1969089491086042E-3</v>
      </c>
      <c r="E8" s="6">
        <v>0</v>
      </c>
      <c r="F8" s="6">
        <v>0</v>
      </c>
      <c r="G8" s="6">
        <v>0</v>
      </c>
      <c r="H8" s="6">
        <v>0</v>
      </c>
      <c r="I8" s="6">
        <v>0</v>
      </c>
      <c r="J8" s="6">
        <v>1.4516816824990699E-3</v>
      </c>
      <c r="K8" s="6">
        <v>2.9861356611063537E-3</v>
      </c>
    </row>
    <row r="9" spans="1:11" x14ac:dyDescent="0.2">
      <c r="A9" s="28" t="s">
        <v>185</v>
      </c>
      <c r="B9" s="30">
        <v>62.38638149121121</v>
      </c>
      <c r="C9" s="30">
        <v>81.757589551249723</v>
      </c>
      <c r="D9" s="30">
        <v>80.586981241902919</v>
      </c>
      <c r="E9" s="30">
        <v>96.070563294282437</v>
      </c>
      <c r="F9" s="30">
        <v>97.595765764111007</v>
      </c>
      <c r="G9" s="30">
        <v>94.108135226585617</v>
      </c>
      <c r="H9" s="30">
        <v>102.64640856959987</v>
      </c>
      <c r="I9" s="30">
        <v>98.470071381513407</v>
      </c>
      <c r="J9" s="30">
        <v>99.457723592556633</v>
      </c>
      <c r="K9" s="30">
        <v>108.27941881667024</v>
      </c>
    </row>
    <row r="10" spans="1:11" x14ac:dyDescent="0.2">
      <c r="A10" t="s">
        <v>195</v>
      </c>
      <c r="B10" s="6">
        <v>0.73572000000000004</v>
      </c>
      <c r="C10" s="6">
        <v>0.34774699999999997</v>
      </c>
      <c r="D10" s="6">
        <v>0.303647</v>
      </c>
      <c r="E10" s="6">
        <v>0.113051</v>
      </c>
      <c r="F10" s="6">
        <v>3.8223E-2</v>
      </c>
      <c r="G10" s="6">
        <v>6.7528000000000005E-2</v>
      </c>
      <c r="H10" s="6">
        <v>-5.0573E-2</v>
      </c>
      <c r="I10" s="6">
        <v>7.9699999999999997E-3</v>
      </c>
      <c r="J10" s="6">
        <v>3.0501E-2</v>
      </c>
      <c r="K10" s="6">
        <v>-5.7079999999999999E-2</v>
      </c>
    </row>
    <row r="36" spans="9:17" customFormat="1" ht="11.25" customHeight="1" thickBot="1" x14ac:dyDescent="0.25">
      <c r="I36" s="6"/>
      <c r="L36" s="21" t="s">
        <v>188</v>
      </c>
      <c r="M36" s="21"/>
      <c r="N36" s="21"/>
      <c r="P36" s="25" t="s">
        <v>186</v>
      </c>
      <c r="Q36" s="25" t="s">
        <v>187</v>
      </c>
    </row>
    <row r="37" spans="9:17" customFormat="1" ht="9" hidden="1" customHeight="1" x14ac:dyDescent="0.2">
      <c r="L37" t="str">
        <f>[1]!SNLTable(287,$M$42:$M$46,$N$39:$O$39)</f>
        <v>SNLTable</v>
      </c>
    </row>
    <row r="38" spans="9:17" customFormat="1" ht="9" hidden="1" customHeight="1" x14ac:dyDescent="0.2">
      <c r="L38" s="2" t="str">
        <f>[1]!SNLLabel(287,116383,"","")</f>
        <v xml:space="preserve">Entity Name </v>
      </c>
      <c r="M38" s="2" t="str">
        <f>[1]!SNLLabel(287,116149,"","")</f>
        <v xml:space="preserve">SNL Statutory Entity Key </v>
      </c>
      <c r="N38" s="2" t="str">
        <f>[1]!SNLLabel(287,115540,"2014Y",25)</f>
        <v>#PEND</v>
      </c>
      <c r="O38" s="2" t="str">
        <f>[1]!SNLLabel(287,115540,"2013Y",25)</f>
        <v>#PEND</v>
      </c>
    </row>
    <row r="39" spans="9:17" customFormat="1" ht="9" hidden="1" customHeight="1" x14ac:dyDescent="0.2">
      <c r="L39" s="3">
        <v>116383</v>
      </c>
      <c r="M39" s="3">
        <v>116149</v>
      </c>
      <c r="N39" s="3">
        <v>115540</v>
      </c>
      <c r="O39" s="3">
        <v>115540</v>
      </c>
    </row>
    <row r="40" spans="9:17" customFormat="1" ht="9" hidden="1" customHeight="1" x14ac:dyDescent="0.2">
      <c r="L40" s="3"/>
      <c r="M40" s="3"/>
      <c r="N40" s="3" t="s">
        <v>89</v>
      </c>
      <c r="O40" s="3" t="s">
        <v>88</v>
      </c>
    </row>
    <row r="41" spans="9:17" customFormat="1" ht="9" hidden="1" customHeight="1" x14ac:dyDescent="0.2">
      <c r="L41" s="3"/>
      <c r="M41" s="3"/>
      <c r="N41" s="3" t="str">
        <f>[1]!SNLLabel(287,115540,,"&lt;&gt;25")</f>
        <v>AR: Aircraft</v>
      </c>
      <c r="O41" s="3" t="str">
        <f>[1]!SNLLabel(287,115540,,"&lt;&gt;25")</f>
        <v>AR: Aircraft</v>
      </c>
    </row>
    <row r="42" spans="9:17" customFormat="1" ht="11.25" customHeight="1" x14ac:dyDescent="0.2">
      <c r="L42" s="2" t="s">
        <v>46</v>
      </c>
      <c r="M42" s="3" t="s">
        <v>23</v>
      </c>
      <c r="N42" s="4">
        <v>303464</v>
      </c>
      <c r="O42" s="4">
        <v>335919</v>
      </c>
      <c r="P42" s="27">
        <f>N42/1000</f>
        <v>303.464</v>
      </c>
      <c r="Q42" s="6">
        <f>((N42-O42)/O42)*100</f>
        <v>-9.6615553154183011</v>
      </c>
    </row>
    <row r="43" spans="9:17" customFormat="1" x14ac:dyDescent="0.2">
      <c r="L43" s="2" t="s">
        <v>247</v>
      </c>
      <c r="M43" s="3" t="s">
        <v>211</v>
      </c>
      <c r="N43" s="4">
        <v>206432</v>
      </c>
      <c r="O43" s="4">
        <v>184752</v>
      </c>
      <c r="P43" s="27">
        <f>N43/1000</f>
        <v>206.43199999999999</v>
      </c>
      <c r="Q43" s="6">
        <f>((N43-O43)/O43)*100</f>
        <v>11.734649692560838</v>
      </c>
    </row>
    <row r="44" spans="9:17" customFormat="1" x14ac:dyDescent="0.2">
      <c r="L44" s="2" t="s">
        <v>248</v>
      </c>
      <c r="M44" s="3" t="s">
        <v>198</v>
      </c>
      <c r="N44" s="4">
        <v>199731</v>
      </c>
      <c r="O44" s="4">
        <v>206770</v>
      </c>
      <c r="P44" s="27">
        <f>N44/1000</f>
        <v>199.73099999999999</v>
      </c>
      <c r="Q44" s="6">
        <f>((N44-O44)/O44)*100</f>
        <v>-3.4042656091309187</v>
      </c>
    </row>
    <row r="45" spans="9:17" customFormat="1" x14ac:dyDescent="0.2">
      <c r="L45" s="2" t="s">
        <v>249</v>
      </c>
      <c r="M45" s="3" t="s">
        <v>214</v>
      </c>
      <c r="N45" s="4">
        <v>164325</v>
      </c>
      <c r="O45" s="4">
        <v>157486</v>
      </c>
      <c r="P45" s="27">
        <f>N45/1000</f>
        <v>164.32499999999999</v>
      </c>
      <c r="Q45" s="6">
        <f>((N45-O45)/O45)*100</f>
        <v>4.3426082318428305</v>
      </c>
    </row>
    <row r="46" spans="9:17" customFormat="1" x14ac:dyDescent="0.2">
      <c r="L46" s="2" t="s">
        <v>66</v>
      </c>
      <c r="M46" s="3" t="s">
        <v>21</v>
      </c>
      <c r="N46" s="4">
        <v>108455</v>
      </c>
      <c r="O46" s="4">
        <v>123119</v>
      </c>
      <c r="P46" s="27">
        <f>N46/1000</f>
        <v>108.455</v>
      </c>
      <c r="Q46" s="6">
        <f>((N46-O46)/O46)*100</f>
        <v>-11.910428122385659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U14" sqref="U14"/>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226</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3.6177156737903822</v>
      </c>
      <c r="C3" s="6">
        <v>7.8987767632647667</v>
      </c>
      <c r="D3" s="6">
        <v>6.6998834937693443</v>
      </c>
      <c r="E3" s="6">
        <v>-1.0553558028110397</v>
      </c>
      <c r="F3" s="6">
        <v>-5.4882094939064912</v>
      </c>
      <c r="G3" s="6">
        <v>3.9782658883280191E-2</v>
      </c>
      <c r="H3" s="6">
        <v>-1.6848206220766184E-2</v>
      </c>
      <c r="I3" s="6">
        <v>-1.5171172062330212</v>
      </c>
      <c r="J3" s="6">
        <v>3.933594644741873</v>
      </c>
      <c r="K3" s="6">
        <v>4.3891745959275106</v>
      </c>
    </row>
    <row r="4" spans="1:11" x14ac:dyDescent="0.2">
      <c r="A4" s="28" t="s">
        <v>184</v>
      </c>
      <c r="B4" s="30">
        <v>-0.92271786751729257</v>
      </c>
      <c r="C4" s="30">
        <v>11.669732906369958</v>
      </c>
      <c r="D4" s="30">
        <v>6.7009364085005032</v>
      </c>
      <c r="E4" s="30">
        <v>0.75208308374884569</v>
      </c>
      <c r="F4" s="30">
        <v>-2.5403301395926907</v>
      </c>
      <c r="G4" s="30">
        <v>-0.19475463322669667</v>
      </c>
      <c r="H4" s="30">
        <v>0.27296596600511952</v>
      </c>
      <c r="I4" s="30">
        <v>-2.6119877954553266</v>
      </c>
      <c r="J4" s="30">
        <v>3.4834401570127702</v>
      </c>
      <c r="K4" s="30">
        <v>2.875689990571261</v>
      </c>
    </row>
    <row r="5" spans="1:11" x14ac:dyDescent="0.2">
      <c r="A5" t="s">
        <v>191</v>
      </c>
      <c r="B5" s="6">
        <v>43.648549616148102</v>
      </c>
      <c r="C5" s="6">
        <v>28.458541989831748</v>
      </c>
      <c r="D5" s="6">
        <v>20.678879788597389</v>
      </c>
      <c r="E5" s="6">
        <v>18.987466572564681</v>
      </c>
      <c r="F5" s="6">
        <v>30.405708594080128</v>
      </c>
      <c r="G5" s="6">
        <v>21.576729376159655</v>
      </c>
      <c r="H5" s="6">
        <v>22.558645978719319</v>
      </c>
      <c r="I5" s="6">
        <v>26.076590389751413</v>
      </c>
      <c r="J5" s="6">
        <v>23.494503517001</v>
      </c>
      <c r="K5" s="6">
        <v>21.552649509644304</v>
      </c>
    </row>
    <row r="6" spans="1:11" x14ac:dyDescent="0.2">
      <c r="A6" t="s">
        <v>192</v>
      </c>
      <c r="B6" s="6">
        <v>9.9408340558402095</v>
      </c>
      <c r="C6" s="6">
        <v>8.6180737064496142</v>
      </c>
      <c r="D6" s="6">
        <v>6.153015106921373</v>
      </c>
      <c r="E6" s="6">
        <v>7.6328356698575766</v>
      </c>
      <c r="F6" s="6">
        <v>9.2523190534639923</v>
      </c>
      <c r="G6" s="6">
        <v>7.701960468526142</v>
      </c>
      <c r="H6" s="6">
        <v>7.8900197710771076</v>
      </c>
      <c r="I6" s="6">
        <v>7.7174433335644919</v>
      </c>
      <c r="J6" s="6">
        <v>5.6027697920398136</v>
      </c>
      <c r="K6" s="6">
        <v>3.6161556640108756</v>
      </c>
    </row>
    <row r="7" spans="1:11" x14ac:dyDescent="0.2">
      <c r="A7" t="s">
        <v>193</v>
      </c>
      <c r="B7" s="6">
        <v>43.534926780401065</v>
      </c>
      <c r="C7" s="6">
        <v>45.098180959047333</v>
      </c>
      <c r="D7" s="6">
        <v>45.856528510466021</v>
      </c>
      <c r="E7" s="6">
        <v>42.983422496641516</v>
      </c>
      <c r="F7" s="6">
        <v>44.011080466663941</v>
      </c>
      <c r="G7" s="6">
        <v>45.126320737792156</v>
      </c>
      <c r="H7" s="6">
        <v>46.523932795972399</v>
      </c>
      <c r="I7" s="6">
        <v>46.200163649928662</v>
      </c>
      <c r="J7" s="6">
        <v>46.71793657634533</v>
      </c>
      <c r="K7" s="6">
        <v>49.013644775233431</v>
      </c>
    </row>
    <row r="8" spans="1:11" x14ac:dyDescent="0.2">
      <c r="A8" t="s">
        <v>194</v>
      </c>
      <c r="B8" s="6">
        <v>0.42063621939679396</v>
      </c>
      <c r="C8" s="6">
        <v>0.76672327993165823</v>
      </c>
      <c r="D8" s="6">
        <v>0.61074244252422483</v>
      </c>
      <c r="E8" s="6">
        <v>0.78164516751991331</v>
      </c>
      <c r="F8" s="6">
        <v>0.70027701202621229</v>
      </c>
      <c r="G8" s="6">
        <v>0.69784023003546503</v>
      </c>
      <c r="H8" s="6">
        <v>0.74387190110041423</v>
      </c>
      <c r="I8" s="6">
        <v>0.97230655776246877</v>
      </c>
      <c r="J8" s="6">
        <v>0.62228659488994398</v>
      </c>
      <c r="K8" s="6">
        <v>0.59359328966436498</v>
      </c>
    </row>
    <row r="9" spans="1:11" x14ac:dyDescent="0.2">
      <c r="A9" s="28" t="s">
        <v>185</v>
      </c>
      <c r="B9" s="30">
        <v>97.544946671786178</v>
      </c>
      <c r="C9" s="30">
        <v>82.941519935260345</v>
      </c>
      <c r="D9" s="30">
        <v>73.299165848509006</v>
      </c>
      <c r="E9" s="30">
        <v>70.385369906583691</v>
      </c>
      <c r="F9" s="30">
        <v>84.369385126234263</v>
      </c>
      <c r="G9" s="30">
        <v>75.102850812513424</v>
      </c>
      <c r="H9" s="30">
        <v>77.716470446869238</v>
      </c>
      <c r="I9" s="30">
        <v>80.966503931007026</v>
      </c>
      <c r="J9" s="30">
        <v>76.437496480276081</v>
      </c>
      <c r="K9" s="30">
        <v>74.776043238552973</v>
      </c>
    </row>
    <row r="10" spans="1:11" x14ac:dyDescent="0.2">
      <c r="A10" t="s">
        <v>195</v>
      </c>
      <c r="B10" s="6">
        <v>6.6267000000000006E-2</v>
      </c>
      <c r="C10" s="6">
        <v>0.78398800000000002</v>
      </c>
      <c r="D10" s="6">
        <v>1.44373</v>
      </c>
      <c r="E10" s="6">
        <v>1.840363</v>
      </c>
      <c r="F10" s="6">
        <v>0.91914399999999996</v>
      </c>
      <c r="G10" s="6">
        <v>-1.222148</v>
      </c>
      <c r="H10" s="6">
        <v>1.290942</v>
      </c>
      <c r="I10" s="6">
        <v>1.2044079999999999</v>
      </c>
      <c r="J10" s="6">
        <v>1.3768260000000001</v>
      </c>
      <c r="K10" s="6">
        <v>1.395502</v>
      </c>
    </row>
    <row r="36" spans="12:17" customFormat="1" ht="11.25" customHeight="1" thickBot="1" x14ac:dyDescent="0.25">
      <c r="L36" s="21" t="s">
        <v>188</v>
      </c>
      <c r="M36" s="21"/>
      <c r="N36" s="21"/>
      <c r="P36" s="25" t="s">
        <v>186</v>
      </c>
      <c r="Q36" s="25" t="s">
        <v>187</v>
      </c>
    </row>
    <row r="37" spans="12:17" customFormat="1" ht="11.25" hidden="1" customHeight="1" x14ac:dyDescent="0.2">
      <c r="L37" t="str">
        <f>[1]!SNLTable(287,$M$42:$M$46,$N$39:$O$39)</f>
        <v>SNLTable</v>
      </c>
    </row>
    <row r="38" spans="12:17" customFormat="1" ht="11.25" hidden="1" customHeight="1" x14ac:dyDescent="0.2">
      <c r="L38" s="2" t="str">
        <f>[1]!SNLLabel(287,116383,"","")</f>
        <v xml:space="preserve">Entity Name </v>
      </c>
      <c r="M38" s="2" t="str">
        <f>[1]!SNLLabel(287,116149,"","")</f>
        <v xml:space="preserve">SNL Statutory Entity Key </v>
      </c>
      <c r="N38" s="2" t="str">
        <f>[1]!SNLLabel(287,115540,"2014Y",100)</f>
        <v>#PEND</v>
      </c>
      <c r="O38" s="2" t="str">
        <f>[1]!SNLLabel(287,115540,"2013Y",100)</f>
        <v>#PEND</v>
      </c>
    </row>
    <row r="39" spans="12:17" customFormat="1" ht="11.25" hidden="1" customHeight="1" x14ac:dyDescent="0.2">
      <c r="L39" s="3">
        <v>116383</v>
      </c>
      <c r="M39" s="3">
        <v>116149</v>
      </c>
      <c r="N39" s="3">
        <v>115540</v>
      </c>
      <c r="O39" s="3">
        <v>115540</v>
      </c>
    </row>
    <row r="40" spans="12:17" customFormat="1" ht="11.25" hidden="1" customHeight="1" x14ac:dyDescent="0.2">
      <c r="L40" s="3"/>
      <c r="M40" s="3"/>
      <c r="N40" s="3" t="s">
        <v>89</v>
      </c>
      <c r="O40" s="3" t="s">
        <v>88</v>
      </c>
    </row>
    <row r="41" spans="12:17" customFormat="1" ht="11.25" hidden="1" customHeight="1" x14ac:dyDescent="0.2">
      <c r="L41" s="3"/>
      <c r="M41" s="3"/>
      <c r="N41" s="3" t="str">
        <f>[1]!SNLLabel(287,115540,,"&lt;&gt;100")</f>
        <v>AR: Fidelity &amp; Surety</v>
      </c>
      <c r="O41" s="3" t="str">
        <f>[1]!SNLLabel(287,115540,,"&lt;&gt;100")</f>
        <v>AR: Fidelity &amp; Surety</v>
      </c>
    </row>
    <row r="42" spans="12:17" customFormat="1" ht="11.25" customHeight="1" x14ac:dyDescent="0.2">
      <c r="L42" s="2" t="s">
        <v>47</v>
      </c>
      <c r="M42" s="3" t="s">
        <v>24</v>
      </c>
      <c r="N42" s="4">
        <v>999983</v>
      </c>
      <c r="O42" s="4">
        <v>974175</v>
      </c>
      <c r="P42" s="27">
        <f>N42/1000</f>
        <v>999.98299999999995</v>
      </c>
      <c r="Q42" s="6">
        <f>((N42-O42)/O42)*100</f>
        <v>2.6492160032848306</v>
      </c>
    </row>
    <row r="43" spans="12:17" customFormat="1" ht="11.25" customHeight="1" x14ac:dyDescent="0.2">
      <c r="L43" s="2" t="s">
        <v>189</v>
      </c>
      <c r="M43" s="3" t="s">
        <v>25</v>
      </c>
      <c r="N43" s="4">
        <v>772493</v>
      </c>
      <c r="O43" s="4">
        <v>766316</v>
      </c>
      <c r="P43" s="27">
        <f>N43/1000</f>
        <v>772.49300000000005</v>
      </c>
      <c r="Q43" s="6">
        <f>((N43-O43)/O43)*100</f>
        <v>0.80606433899331353</v>
      </c>
    </row>
    <row r="44" spans="12:17" customFormat="1" x14ac:dyDescent="0.2">
      <c r="L44" s="2" t="s">
        <v>229</v>
      </c>
      <c r="M44" s="3" t="s">
        <v>32</v>
      </c>
      <c r="N44" s="4">
        <v>575867</v>
      </c>
      <c r="O44" s="4">
        <v>557892</v>
      </c>
      <c r="P44" s="27">
        <f>N44/1000</f>
        <v>575.86699999999996</v>
      </c>
      <c r="Q44" s="6">
        <f>((N44-O44)/O44)*100</f>
        <v>3.2219497680554663</v>
      </c>
    </row>
    <row r="45" spans="12:17" customFormat="1" x14ac:dyDescent="0.2">
      <c r="L45" s="2" t="s">
        <v>50</v>
      </c>
      <c r="M45" s="3" t="s">
        <v>28</v>
      </c>
      <c r="N45" s="4">
        <v>492317</v>
      </c>
      <c r="O45" s="4">
        <v>480811</v>
      </c>
      <c r="P45" s="27">
        <f>N45/1000</f>
        <v>492.31700000000001</v>
      </c>
      <c r="Q45" s="6">
        <f>((N45-O45)/O45)*100</f>
        <v>2.3930400926767481</v>
      </c>
    </row>
    <row r="46" spans="12:17" customFormat="1" x14ac:dyDescent="0.2">
      <c r="L46" s="2" t="s">
        <v>67</v>
      </c>
      <c r="M46" s="3" t="s">
        <v>30</v>
      </c>
      <c r="N46" s="4">
        <v>463641</v>
      </c>
      <c r="O46" s="4">
        <v>457842</v>
      </c>
      <c r="P46" s="27">
        <f>N46/1000</f>
        <v>463.64100000000002</v>
      </c>
      <c r="Q46" s="6">
        <f>((N46-O46)/O46)*100</f>
        <v>1.2665941525679165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4" workbookViewId="0">
      <selection activeCell="A8" sqref="A8"/>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169</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-1.3926076910336502</v>
      </c>
      <c r="C3" s="6">
        <v>5.0083765179726178</v>
      </c>
      <c r="D3" s="6">
        <v>3.5322678596621153</v>
      </c>
      <c r="E3" s="6">
        <v>-0.76206097525759686</v>
      </c>
      <c r="F3" s="6">
        <v>1.7560207287013365</v>
      </c>
      <c r="G3" s="6">
        <v>1.7212362855558831</v>
      </c>
      <c r="H3" s="6">
        <v>3.7221649901231522</v>
      </c>
      <c r="I3" s="6">
        <v>-6.5098149324066074E-2</v>
      </c>
      <c r="J3" s="6">
        <v>-4.0573241879927462</v>
      </c>
      <c r="K3" s="6">
        <v>2.5511145860621611</v>
      </c>
    </row>
    <row r="4" spans="1:11" x14ac:dyDescent="0.2">
      <c r="A4" s="28" t="s">
        <v>184</v>
      </c>
      <c r="B4" s="30">
        <v>-1.1096711706954785</v>
      </c>
      <c r="C4" s="30">
        <v>8.1860603353461148</v>
      </c>
      <c r="D4" s="30">
        <v>2.223963187371774</v>
      </c>
      <c r="E4" s="30">
        <v>3.175026776778938</v>
      </c>
      <c r="F4" s="30">
        <v>-1.9006439316097796</v>
      </c>
      <c r="G4" s="30">
        <v>-1.3331923397246053</v>
      </c>
      <c r="H4" s="30">
        <v>-2.2085206336630168</v>
      </c>
      <c r="I4" s="30">
        <v>-1.5007561217704861</v>
      </c>
      <c r="J4" s="30">
        <v>-6.5970775019759458</v>
      </c>
      <c r="K4" s="30">
        <v>-2.049226796773211</v>
      </c>
    </row>
    <row r="5" spans="1:11" x14ac:dyDescent="0.2">
      <c r="A5" t="s">
        <v>191</v>
      </c>
      <c r="B5" s="6">
        <v>48.551256157196292</v>
      </c>
      <c r="C5" s="6">
        <v>54.748635276095825</v>
      </c>
      <c r="D5" s="6">
        <v>62.130772001141899</v>
      </c>
      <c r="E5" s="6">
        <v>77.327352934306589</v>
      </c>
      <c r="F5" s="6">
        <v>59.155921076686759</v>
      </c>
      <c r="G5" s="6">
        <v>56.615448139659883</v>
      </c>
      <c r="H5" s="6">
        <v>49.20824456668015</v>
      </c>
      <c r="I5" s="6">
        <v>47.48693948336912</v>
      </c>
      <c r="J5" s="6">
        <v>42.984285661450166</v>
      </c>
      <c r="K5" s="6">
        <v>51.811410717468206</v>
      </c>
    </row>
    <row r="6" spans="1:11" x14ac:dyDescent="0.2">
      <c r="A6" t="s">
        <v>192</v>
      </c>
      <c r="B6" s="6">
        <v>2.6854623215772215</v>
      </c>
      <c r="C6" s="6">
        <v>3.5074207927655427</v>
      </c>
      <c r="D6" s="6">
        <v>7.8211796845161841</v>
      </c>
      <c r="E6" s="6">
        <v>2.0078257561383297</v>
      </c>
      <c r="F6" s="6">
        <v>3.986180329142293</v>
      </c>
      <c r="G6" s="6">
        <v>5.0281124115407581</v>
      </c>
      <c r="H6" s="6">
        <v>4.6989663342651911</v>
      </c>
      <c r="I6" s="6">
        <v>4.1246209718478122</v>
      </c>
      <c r="J6" s="6">
        <v>4.2305816744310478</v>
      </c>
      <c r="K6" s="6">
        <v>4.168484020914569</v>
      </c>
    </row>
    <row r="7" spans="1:11" x14ac:dyDescent="0.2">
      <c r="A7" t="s">
        <v>193</v>
      </c>
      <c r="B7" s="6">
        <v>29.742922040277129</v>
      </c>
      <c r="C7" s="6">
        <v>29.986160125668938</v>
      </c>
      <c r="D7" s="6">
        <v>29.82869892588203</v>
      </c>
      <c r="E7" s="6">
        <v>29.747214326808201</v>
      </c>
      <c r="F7" s="6">
        <v>32.763662550836813</v>
      </c>
      <c r="G7" s="6">
        <v>35.481977315714225</v>
      </c>
      <c r="H7" s="6">
        <v>32.494133096630634</v>
      </c>
      <c r="I7" s="6">
        <v>31.79351171783253</v>
      </c>
      <c r="J7" s="6">
        <v>31.705262484253165</v>
      </c>
      <c r="K7" s="6">
        <v>33.291493017520025</v>
      </c>
    </row>
    <row r="8" spans="1:11" x14ac:dyDescent="0.2">
      <c r="A8" t="s">
        <v>194</v>
      </c>
      <c r="B8" s="6">
        <v>0.3160539683127927</v>
      </c>
      <c r="C8" s="6">
        <v>0.14029553297854139</v>
      </c>
      <c r="D8" s="6">
        <v>2.2635679898816177E-2</v>
      </c>
      <c r="E8" s="6">
        <v>1.7598192313685538E-3</v>
      </c>
      <c r="F8" s="6">
        <v>1.5712181037218339E-3</v>
      </c>
      <c r="G8" s="6">
        <v>1.3247582279021768E-3</v>
      </c>
      <c r="H8" s="6">
        <v>9.0845317216450209E-4</v>
      </c>
      <c r="I8" s="6">
        <v>8.5143862381029188E-4</v>
      </c>
      <c r="J8" s="6">
        <v>3.0158156803841474E-2</v>
      </c>
      <c r="K8" s="6">
        <v>4.2703878734759839E-3</v>
      </c>
    </row>
    <row r="9" spans="1:11" x14ac:dyDescent="0.2">
      <c r="A9" s="28" t="s">
        <v>185</v>
      </c>
      <c r="B9" s="30">
        <v>81.29569448736342</v>
      </c>
      <c r="C9" s="30">
        <v>88.382511727508842</v>
      </c>
      <c r="D9" s="30">
        <v>99.803286291438937</v>
      </c>
      <c r="E9" s="30">
        <v>109.08415283648449</v>
      </c>
      <c r="F9" s="30">
        <v>95.907335174769585</v>
      </c>
      <c r="G9" s="30">
        <v>97.126862625142778</v>
      </c>
      <c r="H9" s="30">
        <v>86.402252450748136</v>
      </c>
      <c r="I9" s="30">
        <v>83.405923611673273</v>
      </c>
      <c r="J9" s="30">
        <v>78.950287976938213</v>
      </c>
      <c r="K9" s="30">
        <v>89.275658143776269</v>
      </c>
    </row>
    <row r="10" spans="1:11" x14ac:dyDescent="0.2">
      <c r="A10" t="s">
        <v>195</v>
      </c>
      <c r="B10" s="6">
        <v>0.94231600000000004</v>
      </c>
      <c r="C10" s="6">
        <v>0.65302400000000005</v>
      </c>
      <c r="D10" s="6">
        <v>1.5066E-2</v>
      </c>
      <c r="E10" s="6">
        <v>-0.77266400000000002</v>
      </c>
      <c r="F10" s="6">
        <v>0.75423799999999996</v>
      </c>
      <c r="G10" s="6">
        <v>3.130077</v>
      </c>
      <c r="H10" s="6">
        <v>1.0650569999999999</v>
      </c>
      <c r="I10" s="6">
        <v>0.91742699999999999</v>
      </c>
      <c r="J10" s="6">
        <v>1.516929</v>
      </c>
      <c r="K10" s="6">
        <v>0.80492900000000001</v>
      </c>
    </row>
    <row r="36" spans="12:17" customFormat="1" ht="11.25" customHeight="1" thickBot="1" x14ac:dyDescent="0.25">
      <c r="L36" s="21" t="s">
        <v>188</v>
      </c>
      <c r="M36" s="21"/>
      <c r="N36" s="21"/>
      <c r="P36" s="25" t="s">
        <v>186</v>
      </c>
      <c r="Q36" s="25" t="s">
        <v>187</v>
      </c>
    </row>
    <row r="37" spans="12:17" customFormat="1" ht="11.25" hidden="1" customHeight="1" x14ac:dyDescent="0.2">
      <c r="L37" t="str">
        <f>[1]!SNLTable(287,$M$42:$M$46,$N$39:$O$39)</f>
        <v>SNLTable</v>
      </c>
    </row>
    <row r="38" spans="12:17" customFormat="1" ht="11.25" hidden="1" customHeight="1" x14ac:dyDescent="0.2">
      <c r="L38" s="2" t="str">
        <f>[1]!SNLLabel(287,116383,"","")</f>
        <v xml:space="preserve">Entity Name </v>
      </c>
      <c r="M38" s="2" t="str">
        <f>[1]!SNLLabel(287,116149,"","")</f>
        <v xml:space="preserve">SNL Statutory Entity Key </v>
      </c>
      <c r="N38" s="2" t="str">
        <f>[1]!SNLLabel(287,115540,"2014Y",190)</f>
        <v>#PEND</v>
      </c>
      <c r="O38" s="2" t="str">
        <f>[1]!SNLLabel(287,115540,"2013Y",190)</f>
        <v>#PEND</v>
      </c>
    </row>
    <row r="39" spans="12:17" customFormat="1" ht="11.25" hidden="1" customHeight="1" x14ac:dyDescent="0.2">
      <c r="L39" s="3">
        <v>116383</v>
      </c>
      <c r="M39" s="3">
        <v>116149</v>
      </c>
      <c r="N39" s="3">
        <v>115540</v>
      </c>
      <c r="O39" s="3">
        <v>115540</v>
      </c>
    </row>
    <row r="40" spans="12:17" customFormat="1" ht="11.25" hidden="1" customHeight="1" x14ac:dyDescent="0.2">
      <c r="L40" s="3"/>
      <c r="M40" s="3"/>
      <c r="N40" s="3" t="s">
        <v>89</v>
      </c>
      <c r="O40" s="3" t="s">
        <v>88</v>
      </c>
    </row>
    <row r="41" spans="12:17" customFormat="1" ht="11.25" hidden="1" customHeight="1" x14ac:dyDescent="0.2">
      <c r="L41" s="3"/>
      <c r="M41" s="3"/>
      <c r="N41" s="3" t="str">
        <f>[1]!SNLLabel(287,115540,,"&lt;&gt;190")</f>
        <v>Minor: Oth Comm'l</v>
      </c>
      <c r="O41" s="3" t="str">
        <f>[1]!SNLLabel(287,115540,,"&lt;&gt;190")</f>
        <v>Minor: Oth Comm'l</v>
      </c>
    </row>
    <row r="42" spans="12:17" customFormat="1" ht="11.25" customHeight="1" x14ac:dyDescent="0.2">
      <c r="L42" s="2" t="s">
        <v>229</v>
      </c>
      <c r="M42" s="3" t="s">
        <v>32</v>
      </c>
      <c r="N42" s="4">
        <v>478805</v>
      </c>
      <c r="O42" s="4">
        <v>469228</v>
      </c>
      <c r="P42" s="27">
        <f>N42/1000</f>
        <v>478.80500000000001</v>
      </c>
      <c r="Q42" s="6">
        <f>((N42-O42)/O42)*100</f>
        <v>2.0410120453169887</v>
      </c>
    </row>
    <row r="43" spans="12:17" customFormat="1" ht="11.25" customHeight="1" x14ac:dyDescent="0.2">
      <c r="L43" s="2" t="s">
        <v>250</v>
      </c>
      <c r="M43" s="3" t="s">
        <v>199</v>
      </c>
      <c r="N43" s="4">
        <v>471899</v>
      </c>
      <c r="O43" s="4">
        <v>323937</v>
      </c>
      <c r="P43" s="27">
        <f>N43/1000</f>
        <v>471.899</v>
      </c>
      <c r="Q43" s="6">
        <f>((N43-O43)/O43)*100</f>
        <v>45.676165427228135</v>
      </c>
    </row>
    <row r="44" spans="12:17" customFormat="1" ht="11.25" customHeight="1" x14ac:dyDescent="0.2">
      <c r="L44" s="2" t="s">
        <v>46</v>
      </c>
      <c r="M44" s="3" t="s">
        <v>23</v>
      </c>
      <c r="N44" s="4">
        <v>463596</v>
      </c>
      <c r="O44" s="4">
        <v>662472</v>
      </c>
      <c r="P44" s="27">
        <f>N44/1000</f>
        <v>463.596</v>
      </c>
      <c r="Q44" s="6">
        <f>((N44-O44)/O44)*100</f>
        <v>-30.020287649893127</v>
      </c>
    </row>
    <row r="45" spans="12:17" customFormat="1" ht="11.25" customHeight="1" x14ac:dyDescent="0.2">
      <c r="L45" s="2" t="s">
        <v>251</v>
      </c>
      <c r="M45" s="3" t="s">
        <v>201</v>
      </c>
      <c r="N45" s="4">
        <v>441984</v>
      </c>
      <c r="O45" s="4">
        <v>457650</v>
      </c>
      <c r="P45" s="27">
        <f>N45/1000</f>
        <v>441.98399999999998</v>
      </c>
      <c r="Q45" s="6">
        <f>((N45-O45)/O45)*100</f>
        <v>-3.4231399541134055</v>
      </c>
    </row>
    <row r="46" spans="12:17" customFormat="1" x14ac:dyDescent="0.2">
      <c r="L46" s="2" t="s">
        <v>240</v>
      </c>
      <c r="M46" s="3" t="s">
        <v>198</v>
      </c>
      <c r="N46" s="4">
        <v>378467</v>
      </c>
      <c r="O46" s="4">
        <v>349790</v>
      </c>
      <c r="P46" s="27">
        <f>N46/1000</f>
        <v>378.46699999999998</v>
      </c>
      <c r="Q46" s="6">
        <f>((N46-O46)/O46)*100</f>
        <v>8.1983475799765575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7" workbookViewId="0">
      <selection activeCell="A7" sqref="A7"/>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171</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6">
        <v>-0.56024207676694471</v>
      </c>
      <c r="C3" s="6">
        <v>21.623493389907637</v>
      </c>
      <c r="D3" s="6">
        <v>9.4069461764856044</v>
      </c>
      <c r="E3" s="6">
        <v>12.538926224047476</v>
      </c>
      <c r="F3" s="6">
        <v>-1.8275708963412882</v>
      </c>
      <c r="G3" s="6">
        <v>-1.3621090670465008</v>
      </c>
      <c r="H3" s="6">
        <v>14.750133390045084</v>
      </c>
      <c r="I3" s="6">
        <v>-0.15189930149520531</v>
      </c>
      <c r="J3" s="6">
        <v>4.0493639360492955</v>
      </c>
      <c r="K3" s="6">
        <v>-2.729040444050451</v>
      </c>
    </row>
    <row r="4" spans="1:11" x14ac:dyDescent="0.2">
      <c r="A4" s="28" t="s">
        <v>184</v>
      </c>
      <c r="B4" s="30">
        <v>-1.0693121476597296</v>
      </c>
      <c r="C4" s="30">
        <v>16.906768146693423</v>
      </c>
      <c r="D4" s="30">
        <v>8.1049377172377763</v>
      </c>
      <c r="E4" s="30">
        <v>10.358766568179409</v>
      </c>
      <c r="F4" s="30">
        <v>-3.3374522535903179</v>
      </c>
      <c r="G4" s="30">
        <v>-1.9785712276757965</v>
      </c>
      <c r="H4" s="30">
        <v>10.646630658371384</v>
      </c>
      <c r="I4" s="30">
        <v>3.1746043162363096</v>
      </c>
      <c r="J4" s="30">
        <v>4.7078408814798145</v>
      </c>
      <c r="K4" s="30">
        <v>0.15022784389886032</v>
      </c>
    </row>
    <row r="5" spans="1:11" x14ac:dyDescent="0.2">
      <c r="A5" t="s">
        <v>191</v>
      </c>
      <c r="B5" s="6">
        <v>72.642048092722902</v>
      </c>
      <c r="C5" s="6">
        <v>47.90362670043146</v>
      </c>
      <c r="D5" s="6">
        <v>41.944030754884871</v>
      </c>
      <c r="E5" s="6">
        <v>68.214116176455576</v>
      </c>
      <c r="F5" s="6">
        <v>47.018779905190172</v>
      </c>
      <c r="G5" s="6">
        <v>48.356852343731255</v>
      </c>
      <c r="H5" s="6">
        <v>70.862963380699455</v>
      </c>
      <c r="I5" s="6">
        <v>71.521654986601604</v>
      </c>
      <c r="J5" s="6">
        <v>51.993712310329308</v>
      </c>
      <c r="K5" s="6">
        <v>55.247914161899359</v>
      </c>
    </row>
    <row r="6" spans="1:11" x14ac:dyDescent="0.2">
      <c r="A6" t="s">
        <v>192</v>
      </c>
      <c r="B6" s="6">
        <v>6.2180257982334366</v>
      </c>
      <c r="C6" s="6">
        <v>4.962057169609559</v>
      </c>
      <c r="D6" s="6">
        <v>1.8056152066324882</v>
      </c>
      <c r="E6" s="6">
        <v>5.1318032103588749</v>
      </c>
      <c r="F6" s="6">
        <v>5.7364220611429078</v>
      </c>
      <c r="G6" s="6">
        <v>5.292655593318873</v>
      </c>
      <c r="H6" s="6">
        <v>5.700827306041627</v>
      </c>
      <c r="I6" s="6">
        <v>5.8684764492824959</v>
      </c>
      <c r="J6" s="6">
        <v>4.8457325891057934</v>
      </c>
      <c r="K6" s="6">
        <v>5.0289334405503858</v>
      </c>
    </row>
    <row r="7" spans="1:11" x14ac:dyDescent="0.2">
      <c r="A7" t="s">
        <v>193</v>
      </c>
      <c r="B7" s="6">
        <v>26.327886673262153</v>
      </c>
      <c r="C7" s="6">
        <v>26.346001485596648</v>
      </c>
      <c r="D7" s="6">
        <v>26.277611474967848</v>
      </c>
      <c r="E7" s="6">
        <v>25.491019754061174</v>
      </c>
      <c r="F7" s="6">
        <v>27.863419127612861</v>
      </c>
      <c r="G7" s="6">
        <v>29.299631450592798</v>
      </c>
      <c r="H7" s="6">
        <v>25.274729446077092</v>
      </c>
      <c r="I7" s="6">
        <v>25.611806776930653</v>
      </c>
      <c r="J7" s="6">
        <v>27.238464038745224</v>
      </c>
      <c r="K7" s="6">
        <v>26.689812286924486</v>
      </c>
    </row>
    <row r="8" spans="1:11" x14ac:dyDescent="0.2">
      <c r="A8" t="s">
        <v>194</v>
      </c>
      <c r="B8" s="6">
        <v>0.14871353713016075</v>
      </c>
      <c r="C8" s="6">
        <v>0.13050695068815271</v>
      </c>
      <c r="D8" s="6">
        <v>0.16425491073872842</v>
      </c>
      <c r="E8" s="6">
        <v>0.11453902032738041</v>
      </c>
      <c r="F8" s="6">
        <v>0.16398798720253244</v>
      </c>
      <c r="G8" s="6">
        <v>0.19183714032966576</v>
      </c>
      <c r="H8" s="6">
        <v>0.15192334960601211</v>
      </c>
      <c r="I8" s="6">
        <v>0.17238979711741506</v>
      </c>
      <c r="J8" s="6">
        <v>0.2112261204824171</v>
      </c>
      <c r="K8" s="6">
        <v>0.21829009619507581</v>
      </c>
    </row>
    <row r="9" spans="1:11" x14ac:dyDescent="0.2">
      <c r="A9" s="28" t="s">
        <v>185</v>
      </c>
      <c r="B9" s="30">
        <v>105.33667410134866</v>
      </c>
      <c r="C9" s="30">
        <v>79.342192306325828</v>
      </c>
      <c r="D9" s="30">
        <v>70.191512347223934</v>
      </c>
      <c r="E9" s="30">
        <v>98.951478161202999</v>
      </c>
      <c r="F9" s="30">
        <v>80.782609081148479</v>
      </c>
      <c r="G9" s="30">
        <v>83.140976527972597</v>
      </c>
      <c r="H9" s="30">
        <v>101.99044348242418</v>
      </c>
      <c r="I9" s="30">
        <v>103.17432800993217</v>
      </c>
      <c r="J9" s="30">
        <v>84.289135058662751</v>
      </c>
      <c r="K9" s="30">
        <v>87.184949985569304</v>
      </c>
    </row>
    <row r="10" spans="1:11" x14ac:dyDescent="0.2">
      <c r="A10" t="s">
        <v>195</v>
      </c>
      <c r="B10" s="6">
        <v>-1.105426</v>
      </c>
      <c r="C10" s="6">
        <v>3.5366740000000001</v>
      </c>
      <c r="D10" s="6">
        <v>5.900963</v>
      </c>
      <c r="E10" s="6">
        <v>0.20364199999999999</v>
      </c>
      <c r="F10" s="6">
        <v>4.1331910000000001</v>
      </c>
      <c r="G10" s="6">
        <v>4.0585680000000002</v>
      </c>
      <c r="H10" s="6">
        <v>1.4655E-2</v>
      </c>
      <c r="I10" s="6">
        <v>-0.89444800000000002</v>
      </c>
      <c r="J10" s="6">
        <v>3.9969429999999999</v>
      </c>
      <c r="K10" s="6">
        <v>3.4184700000000001</v>
      </c>
    </row>
    <row r="36" spans="12:17" customFormat="1" ht="11.25" customHeight="1" thickBot="1" x14ac:dyDescent="0.25">
      <c r="L36" s="21" t="s">
        <v>188</v>
      </c>
      <c r="M36" s="21"/>
      <c r="N36" s="21"/>
      <c r="P36" s="25" t="s">
        <v>186</v>
      </c>
      <c r="Q36" s="25" t="s">
        <v>187</v>
      </c>
    </row>
    <row r="37" spans="12:17" customFormat="1" ht="11.25" hidden="1" customHeight="1" x14ac:dyDescent="0.2">
      <c r="L37" t="str">
        <f>[1]!SNLTable(287,$M$42:$M$46,$N$39:$O$39)</f>
        <v>SNLTable</v>
      </c>
    </row>
    <row r="38" spans="12:17" customFormat="1" ht="11.25" hidden="1" customHeight="1" x14ac:dyDescent="0.2">
      <c r="L38" s="2" t="str">
        <f>[1]!SNLLabel(287,116383,"","")</f>
        <v xml:space="preserve">Entity Name </v>
      </c>
      <c r="M38" s="2" t="str">
        <f>[1]!SNLLabel(287,116149,"","")</f>
        <v xml:space="preserve">SNL Statutory Entity Key </v>
      </c>
      <c r="N38" s="2" t="str">
        <f>[1]!SNLLabel(287,115540,"2014Y",186)</f>
        <v>#PEND</v>
      </c>
      <c r="O38" s="2" t="str">
        <f>[1]!SNLLabel(287,115540,"2013Y",186)</f>
        <v>#PEND</v>
      </c>
    </row>
    <row r="39" spans="12:17" customFormat="1" ht="11.25" hidden="1" customHeight="1" x14ac:dyDescent="0.2">
      <c r="L39" s="3">
        <v>116383</v>
      </c>
      <c r="M39" s="3">
        <v>116149</v>
      </c>
      <c r="N39" s="3">
        <v>115540</v>
      </c>
      <c r="O39" s="3">
        <v>115540</v>
      </c>
    </row>
    <row r="40" spans="12:17" customFormat="1" ht="11.25" hidden="1" customHeight="1" x14ac:dyDescent="0.2">
      <c r="L40" s="3"/>
      <c r="M40" s="3"/>
      <c r="N40" s="3" t="s">
        <v>89</v>
      </c>
      <c r="O40" s="3" t="s">
        <v>88</v>
      </c>
    </row>
    <row r="41" spans="12:17" customFormat="1" ht="11.25" hidden="1" customHeight="1" x14ac:dyDescent="0.2">
      <c r="L41" s="3"/>
      <c r="M41" s="3"/>
      <c r="N41" s="3" t="str">
        <f>[1]!SNLLabel(287,115540,,"&lt;&gt;186")</f>
        <v>Minor: Fire &amp; Allied Cmbnd</v>
      </c>
      <c r="O41" s="3" t="str">
        <f>[1]!SNLLabel(287,115540,,"&lt;&gt;186")</f>
        <v>Minor: Fire &amp; Allied Cmbnd</v>
      </c>
    </row>
    <row r="42" spans="12:17" customFormat="1" ht="11.25" customHeight="1" x14ac:dyDescent="0.2">
      <c r="L42" s="2" t="s">
        <v>56</v>
      </c>
      <c r="M42" s="3" t="s">
        <v>34</v>
      </c>
      <c r="N42" s="4">
        <v>2656810</v>
      </c>
      <c r="O42" s="4">
        <v>2825076</v>
      </c>
      <c r="P42" s="27">
        <f>N42/1000</f>
        <v>2656.81</v>
      </c>
      <c r="Q42" s="6">
        <f>((N42-O42)/O42)*100</f>
        <v>-5.9561583475984365</v>
      </c>
    </row>
    <row r="43" spans="12:17" customFormat="1" ht="11.25" customHeight="1" x14ac:dyDescent="0.2">
      <c r="L43" s="2" t="s">
        <v>46</v>
      </c>
      <c r="M43" s="3" t="s">
        <v>23</v>
      </c>
      <c r="N43" s="4">
        <v>2299434</v>
      </c>
      <c r="O43" s="4">
        <v>2167160</v>
      </c>
      <c r="P43" s="27">
        <f>N43/1000</f>
        <v>2299.4340000000002</v>
      </c>
      <c r="Q43" s="6">
        <f>((N43-O43)/O43)*100</f>
        <v>6.1035641115561381</v>
      </c>
    </row>
    <row r="44" spans="12:17" customFormat="1" x14ac:dyDescent="0.2">
      <c r="L44" s="2" t="s">
        <v>252</v>
      </c>
      <c r="M44" s="3" t="s">
        <v>202</v>
      </c>
      <c r="N44" s="4">
        <v>2268687</v>
      </c>
      <c r="O44" s="4">
        <v>2404922</v>
      </c>
      <c r="P44" s="27">
        <f>N44/1000</f>
        <v>2268.6869999999999</v>
      </c>
      <c r="Q44" s="6">
        <f>((N44-O44)/O44)*100</f>
        <v>-5.6648406892198588</v>
      </c>
    </row>
    <row r="45" spans="12:17" customFormat="1" x14ac:dyDescent="0.2">
      <c r="L45" s="2" t="s">
        <v>253</v>
      </c>
      <c r="M45" s="3" t="s">
        <v>217</v>
      </c>
      <c r="N45" s="4">
        <v>2024662</v>
      </c>
      <c r="O45" s="4">
        <v>2530899</v>
      </c>
      <c r="P45" s="27">
        <f>N45/1000</f>
        <v>2024.662</v>
      </c>
      <c r="Q45" s="6">
        <f>((N45-O45)/O45)*100</f>
        <v>-20.002260066482304</v>
      </c>
    </row>
    <row r="46" spans="12:17" customFormat="1" x14ac:dyDescent="0.2">
      <c r="L46" s="2" t="s">
        <v>241</v>
      </c>
      <c r="M46" s="3" t="s">
        <v>206</v>
      </c>
      <c r="N46" s="4">
        <v>1854587</v>
      </c>
      <c r="O46" s="4">
        <v>1957762</v>
      </c>
      <c r="P46" s="27">
        <f>N46/1000</f>
        <v>1854.587</v>
      </c>
      <c r="Q46" s="6">
        <f>((N46-O46)/O46)*100</f>
        <v>-5.2700481468125338</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A7" sqref="A7"/>
    </sheetView>
  </sheetViews>
  <sheetFormatPr defaultRowHeight="11.25" x14ac:dyDescent="0.2"/>
  <cols>
    <col min="1" max="1" width="17.33203125" customWidth="1"/>
  </cols>
  <sheetData>
    <row r="1" spans="1:12" ht="15.75" x14ac:dyDescent="0.25">
      <c r="A1" s="26" t="s">
        <v>227</v>
      </c>
    </row>
    <row r="2" spans="1:12" ht="12" thickBot="1" x14ac:dyDescent="0.25">
      <c r="A2" s="20"/>
      <c r="B2" s="25" t="s">
        <v>80</v>
      </c>
      <c r="C2" s="25" t="s">
        <v>81</v>
      </c>
      <c r="D2" s="25" t="s">
        <v>82</v>
      </c>
      <c r="E2" s="25" t="s">
        <v>83</v>
      </c>
      <c r="F2" s="25" t="s">
        <v>84</v>
      </c>
      <c r="G2" s="25" t="s">
        <v>85</v>
      </c>
      <c r="H2" s="25" t="s">
        <v>86</v>
      </c>
      <c r="I2" s="25" t="s">
        <v>87</v>
      </c>
      <c r="J2" s="25" t="s">
        <v>88</v>
      </c>
      <c r="K2" s="25" t="s">
        <v>89</v>
      </c>
    </row>
    <row r="3" spans="1:12" x14ac:dyDescent="0.2">
      <c r="A3" t="s">
        <v>177</v>
      </c>
      <c r="B3" s="6">
        <v>65.621036822499647</v>
      </c>
      <c r="C3" s="6">
        <v>68.033326938307027</v>
      </c>
      <c r="D3" s="6">
        <v>71.054411347334749</v>
      </c>
      <c r="E3" s="6">
        <v>61.85212157541887</v>
      </c>
      <c r="F3" s="6">
        <v>67.150212471119119</v>
      </c>
      <c r="G3" s="6">
        <v>70.592387648759995</v>
      </c>
      <c r="H3" s="6">
        <v>72.522780959533733</v>
      </c>
      <c r="I3" s="6">
        <v>72.052394156280968</v>
      </c>
      <c r="J3" s="6">
        <v>72.08474945514503</v>
      </c>
      <c r="K3" s="6">
        <v>77.76773105514863</v>
      </c>
    </row>
    <row r="4" spans="1:12" x14ac:dyDescent="0.2">
      <c r="A4" t="s">
        <v>178</v>
      </c>
      <c r="B4" s="6">
        <v>5.795604535379983</v>
      </c>
      <c r="C4" s="6">
        <v>5.8519137614106418</v>
      </c>
      <c r="D4" s="6">
        <v>3.884681872129625</v>
      </c>
      <c r="E4" s="6">
        <v>4.6901049274566775</v>
      </c>
      <c r="F4" s="6">
        <v>4.8631412099057378</v>
      </c>
      <c r="G4" s="6">
        <v>4.4207571862336472</v>
      </c>
      <c r="H4" s="6">
        <v>3.6876529396526214</v>
      </c>
      <c r="I4" s="6">
        <v>4.0528261835884294</v>
      </c>
      <c r="J4" s="6">
        <v>4.4982779546056868</v>
      </c>
      <c r="K4" s="6">
        <v>3.1933423939859407</v>
      </c>
    </row>
    <row r="5" spans="1:12" x14ac:dyDescent="0.2">
      <c r="A5" t="s">
        <v>179</v>
      </c>
      <c r="B5" s="6">
        <v>26.927467052516825</v>
      </c>
      <c r="C5" s="6">
        <v>31.78274252164826</v>
      </c>
      <c r="D5" s="6">
        <v>30.14683672814526</v>
      </c>
      <c r="E5" s="6">
        <v>32.794646016594648</v>
      </c>
      <c r="F5" s="6">
        <v>30.356256426964944</v>
      </c>
      <c r="G5" s="6">
        <v>35.837788696544337</v>
      </c>
      <c r="H5" s="6">
        <v>28.146958904818618</v>
      </c>
      <c r="I5" s="6">
        <v>31.845921798236898</v>
      </c>
      <c r="J5" s="6">
        <v>33.402632299182542</v>
      </c>
      <c r="K5" s="6">
        <v>28.460723252333331</v>
      </c>
    </row>
    <row r="6" spans="1:12" x14ac:dyDescent="0.2">
      <c r="A6" t="s">
        <v>180</v>
      </c>
      <c r="B6" s="6">
        <v>-1.1393205364397221E-2</v>
      </c>
      <c r="C6" s="6">
        <v>2.1060436981662649E-2</v>
      </c>
      <c r="D6" s="6">
        <v>2.1479436503431551E-2</v>
      </c>
      <c r="E6" s="6">
        <v>2.3657719109627849E-2</v>
      </c>
      <c r="F6" s="6">
        <v>1.9660697046285348E-2</v>
      </c>
      <c r="G6" s="6">
        <v>1.8260620448708274E-2</v>
      </c>
      <c r="H6" s="6">
        <v>6.5762322061445971E-2</v>
      </c>
      <c r="I6" s="6">
        <v>-6.0614560330503869E-3</v>
      </c>
      <c r="J6" s="6">
        <v>1.7864581168432047E-2</v>
      </c>
      <c r="K6" s="6">
        <v>1.2386370364724163E-3</v>
      </c>
    </row>
    <row r="7" spans="1:12" ht="13.5" customHeight="1" x14ac:dyDescent="0.2">
      <c r="A7" t="s">
        <v>181</v>
      </c>
      <c r="B7" s="6">
        <v>98.332715205032045</v>
      </c>
      <c r="C7" s="6">
        <v>105.68904365834759</v>
      </c>
      <c r="D7" s="6">
        <v>105.10740938411305</v>
      </c>
      <c r="E7" s="6">
        <v>99.360530238579827</v>
      </c>
      <c r="F7" s="6">
        <v>102.38927080503609</v>
      </c>
      <c r="G7" s="6">
        <v>110.86919415198669</v>
      </c>
      <c r="H7" s="6">
        <v>104.42315512606642</v>
      </c>
      <c r="I7" s="6">
        <v>107.94508068207324</v>
      </c>
      <c r="J7" s="6">
        <v>110.00352429010169</v>
      </c>
      <c r="K7" s="6">
        <v>109.42303533850439</v>
      </c>
    </row>
    <row r="8" spans="1:12" s="34" customFormat="1" ht="0.75" customHeight="1" x14ac:dyDescent="0.2">
      <c r="B8" s="35" t="s">
        <v>80</v>
      </c>
      <c r="C8" s="35" t="s">
        <v>81</v>
      </c>
      <c r="D8" s="35" t="s">
        <v>82</v>
      </c>
      <c r="E8" s="35" t="s">
        <v>83</v>
      </c>
      <c r="F8" s="35" t="s">
        <v>84</v>
      </c>
      <c r="G8" s="35" t="s">
        <v>85</v>
      </c>
      <c r="H8" s="35" t="s">
        <v>86</v>
      </c>
      <c r="I8" s="35" t="s">
        <v>87</v>
      </c>
      <c r="J8" s="35" t="s">
        <v>88</v>
      </c>
      <c r="K8" s="35" t="s">
        <v>89</v>
      </c>
    </row>
    <row r="9" spans="1:12" ht="13.5" customHeight="1" x14ac:dyDescent="0.2">
      <c r="A9" s="24" t="s">
        <v>182</v>
      </c>
      <c r="B9" s="33">
        <v>-0.12015000000000001</v>
      </c>
      <c r="C9" s="33">
        <v>-0.59083799999999997</v>
      </c>
      <c r="D9" s="33">
        <v>-0.563114</v>
      </c>
      <c r="E9" s="33">
        <v>-6.2338999999999999E-2</v>
      </c>
      <c r="F9" s="33">
        <v>-0.33559800000000001</v>
      </c>
      <c r="G9" s="33">
        <v>-0.93499299999999996</v>
      </c>
      <c r="H9" s="33">
        <v>-0.57437000000000005</v>
      </c>
      <c r="I9" s="33">
        <v>-1.6693229999999999</v>
      </c>
      <c r="J9" s="33">
        <v>-1.0664290000000001</v>
      </c>
      <c r="K9" s="33">
        <v>-1.01644</v>
      </c>
      <c r="L9" s="22"/>
    </row>
    <row r="29" spans="1:1" ht="12.75" x14ac:dyDescent="0.2">
      <c r="A29" s="49" t="s">
        <v>195</v>
      </c>
    </row>
  </sheetData>
  <pageMargins left="0.7" right="0.7" top="0.75" bottom="0.75" header="0.3" footer="0.3"/>
  <pageSetup orientation="portrait" horizontalDpi="1200" verticalDpi="12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A31" sqref="A31"/>
    </sheetView>
  </sheetViews>
  <sheetFormatPr defaultRowHeight="11.25" x14ac:dyDescent="0.2"/>
  <cols>
    <col min="1" max="1" width="31" customWidth="1"/>
  </cols>
  <sheetData>
    <row r="1" spans="1:17" ht="15.75" x14ac:dyDescent="0.25">
      <c r="A1" s="26" t="s">
        <v>254</v>
      </c>
    </row>
    <row r="2" spans="1:17" ht="12" thickBot="1" x14ac:dyDescent="0.25">
      <c r="A2" s="20"/>
      <c r="B2" s="25" t="s">
        <v>255</v>
      </c>
      <c r="C2" s="25" t="s">
        <v>256</v>
      </c>
      <c r="D2" s="25" t="s">
        <v>257</v>
      </c>
      <c r="E2" s="25" t="s">
        <v>258</v>
      </c>
      <c r="F2" s="25" t="s">
        <v>259</v>
      </c>
      <c r="G2" s="25" t="s">
        <v>260</v>
      </c>
      <c r="H2" s="25" t="s">
        <v>261</v>
      </c>
      <c r="I2" s="25" t="s">
        <v>262</v>
      </c>
      <c r="J2" s="25" t="s">
        <v>263</v>
      </c>
      <c r="K2" s="25" t="s">
        <v>264</v>
      </c>
      <c r="L2" s="39" t="s">
        <v>265</v>
      </c>
      <c r="M2" s="39" t="s">
        <v>266</v>
      </c>
      <c r="N2" s="39" t="s">
        <v>267</v>
      </c>
      <c r="O2" s="39" t="s">
        <v>268</v>
      </c>
      <c r="P2" s="39" t="s">
        <v>269</v>
      </c>
    </row>
    <row r="3" spans="1:17" x14ac:dyDescent="0.2">
      <c r="A3" t="s">
        <v>177</v>
      </c>
      <c r="B3" s="37">
        <v>61.26808850237169</v>
      </c>
      <c r="C3" s="37">
        <v>53.084520453116944</v>
      </c>
      <c r="D3" s="37">
        <v>55.759067510642154</v>
      </c>
      <c r="E3" s="37">
        <v>65.273893890490058</v>
      </c>
      <c r="F3" s="37">
        <v>59.348866542716358</v>
      </c>
      <c r="G3" s="37">
        <v>61.104427043574475</v>
      </c>
      <c r="H3" s="37">
        <v>66.959566519631792</v>
      </c>
      <c r="I3" s="37">
        <v>62.123466261279745</v>
      </c>
      <c r="J3" s="37">
        <v>55.508497367957119</v>
      </c>
      <c r="K3" s="37">
        <v>56.916411440897605</v>
      </c>
      <c r="L3" s="40">
        <v>57.565773154161469</v>
      </c>
      <c r="M3" s="40">
        <v>57.955412913668759</v>
      </c>
      <c r="N3" s="40">
        <v>58.346141146368922</v>
      </c>
      <c r="O3" s="40">
        <v>58.464393869553277</v>
      </c>
      <c r="P3" s="40">
        <v>58.739566183012414</v>
      </c>
    </row>
    <row r="4" spans="1:17" x14ac:dyDescent="0.2">
      <c r="A4" t="s">
        <v>178</v>
      </c>
      <c r="B4" s="37">
        <v>13.243198181740956</v>
      </c>
      <c r="C4" s="37">
        <v>12.079593461860053</v>
      </c>
      <c r="D4" s="37">
        <v>11.941795209677952</v>
      </c>
      <c r="E4" s="37">
        <v>11.823006070820842</v>
      </c>
      <c r="F4" s="37">
        <v>12.433688287774844</v>
      </c>
      <c r="G4" s="37">
        <v>12.502120193716362</v>
      </c>
      <c r="H4" s="37">
        <v>12.412253816052289</v>
      </c>
      <c r="I4" s="37">
        <v>12.343508427041675</v>
      </c>
      <c r="J4" s="37">
        <v>11.904640208764828</v>
      </c>
      <c r="K4" s="37">
        <v>11.707200093596617</v>
      </c>
      <c r="L4" s="40">
        <v>11.917657253928134</v>
      </c>
      <c r="M4" s="40">
        <v>11.980117385898666</v>
      </c>
      <c r="N4" s="40">
        <v>12.037178141474252</v>
      </c>
      <c r="O4" s="40">
        <v>12.113495069608549</v>
      </c>
      <c r="P4" s="40">
        <v>12.215273398593343</v>
      </c>
    </row>
    <row r="5" spans="1:17" x14ac:dyDescent="0.2">
      <c r="A5" t="s">
        <v>179</v>
      </c>
      <c r="B5" s="37">
        <v>25.87376102900587</v>
      </c>
      <c r="C5" s="37">
        <v>26.442840484715564</v>
      </c>
      <c r="D5" s="37">
        <v>27.189731411764743</v>
      </c>
      <c r="E5" s="37">
        <v>27.516059326969639</v>
      </c>
      <c r="F5" s="37">
        <v>28.193771719901527</v>
      </c>
      <c r="G5" s="37">
        <v>28.560537318544288</v>
      </c>
      <c r="H5" s="37">
        <v>27.949394828222228</v>
      </c>
      <c r="I5" s="37">
        <v>28.157423323721826</v>
      </c>
      <c r="J5" s="37">
        <v>28.289223268977597</v>
      </c>
      <c r="K5" s="37">
        <v>27.724207954753727</v>
      </c>
      <c r="L5" s="40">
        <v>28.120961863421645</v>
      </c>
      <c r="M5" s="40">
        <v>28.087882709692447</v>
      </c>
      <c r="N5" s="40">
        <v>28.087301944306475</v>
      </c>
      <c r="O5" s="40">
        <v>28.0808923100182</v>
      </c>
      <c r="P5" s="40">
        <v>28.071703409533711</v>
      </c>
    </row>
    <row r="6" spans="1:17" x14ac:dyDescent="0.2">
      <c r="A6" t="s">
        <v>180</v>
      </c>
      <c r="B6" s="37">
        <v>0.44483130991297354</v>
      </c>
      <c r="C6" s="37">
        <v>0.78159363589291564</v>
      </c>
      <c r="D6" s="37">
        <v>0.55619552587200005</v>
      </c>
      <c r="E6" s="37">
        <v>0.45352442170080737</v>
      </c>
      <c r="F6" s="37">
        <v>0.47269522025351096</v>
      </c>
      <c r="G6" s="37">
        <v>0.55342227345621953</v>
      </c>
      <c r="H6" s="37">
        <v>0.42963409967658134</v>
      </c>
      <c r="I6" s="37">
        <v>0.4765230885271749</v>
      </c>
      <c r="J6" s="37">
        <v>0.54073725440547404</v>
      </c>
      <c r="K6" s="37">
        <v>0.49674648912363795</v>
      </c>
      <c r="L6" s="40">
        <v>0.49240843640285037</v>
      </c>
      <c r="M6" s="40">
        <v>0.47835173439512418</v>
      </c>
      <c r="N6" s="40">
        <v>0.48779261599202828</v>
      </c>
      <c r="O6" s="40">
        <v>0.4902390511396934</v>
      </c>
      <c r="P6" s="40">
        <v>0.48122295198140386</v>
      </c>
    </row>
    <row r="7" spans="1:17" ht="12" customHeight="1" x14ac:dyDescent="0.2">
      <c r="A7" t="s">
        <v>181</v>
      </c>
      <c r="B7" s="37">
        <v>100.82987902303149</v>
      </c>
      <c r="C7" s="37">
        <v>92.388548035585472</v>
      </c>
      <c r="D7" s="37">
        <v>95.446789657956842</v>
      </c>
      <c r="E7" s="37">
        <v>105.06648370998134</v>
      </c>
      <c r="F7" s="37">
        <v>100.44902177064625</v>
      </c>
      <c r="G7" s="37">
        <v>102.72050682929135</v>
      </c>
      <c r="H7" s="37">
        <v>107.75084926358288</v>
      </c>
      <c r="I7" s="37">
        <v>103.10092110057042</v>
      </c>
      <c r="J7" s="37">
        <v>96.243098100105016</v>
      </c>
      <c r="K7" s="37">
        <v>96.844565978371577</v>
      </c>
      <c r="L7" s="40">
        <v>98.096800707914099</v>
      </c>
      <c r="M7" s="40">
        <v>98.501764743655002</v>
      </c>
      <c r="N7" s="40">
        <v>98.958413848141689</v>
      </c>
      <c r="O7" s="40">
        <v>99.149020300319719</v>
      </c>
      <c r="P7" s="40">
        <v>99.507765943120873</v>
      </c>
    </row>
    <row r="8" spans="1:17" s="34" customFormat="1" ht="0.75" customHeight="1" x14ac:dyDescent="0.2">
      <c r="B8" s="38" t="s">
        <v>80</v>
      </c>
      <c r="C8" s="38" t="s">
        <v>81</v>
      </c>
      <c r="D8" s="38" t="s">
        <v>82</v>
      </c>
      <c r="E8" s="38" t="s">
        <v>83</v>
      </c>
      <c r="F8" s="38" t="s">
        <v>84</v>
      </c>
      <c r="G8" s="38" t="s">
        <v>85</v>
      </c>
      <c r="H8" s="38" t="s">
        <v>86</v>
      </c>
      <c r="I8" s="38" t="s">
        <v>87</v>
      </c>
      <c r="J8" s="38" t="s">
        <v>88</v>
      </c>
      <c r="K8" s="38" t="s">
        <v>89</v>
      </c>
      <c r="L8" s="41"/>
      <c r="M8" s="41"/>
      <c r="N8" s="41"/>
      <c r="O8" s="41"/>
      <c r="P8" s="41"/>
    </row>
    <row r="9" spans="1:17" ht="12" customHeight="1" x14ac:dyDescent="0.2">
      <c r="A9" s="24" t="s">
        <v>182</v>
      </c>
      <c r="B9" s="37">
        <v>-3.9035810000000004</v>
      </c>
      <c r="C9" s="37">
        <v>32.504663000000001</v>
      </c>
      <c r="D9" s="37">
        <v>18.001947000000001</v>
      </c>
      <c r="E9" s="37">
        <v>-20.927403999999999</v>
      </c>
      <c r="F9" s="37">
        <v>0.7237120000000008</v>
      </c>
      <c r="G9" s="37">
        <v>-10.094658999999998</v>
      </c>
      <c r="H9" s="37">
        <v>-33.628416000000001</v>
      </c>
      <c r="I9" s="37">
        <v>-14.215779000000001</v>
      </c>
      <c r="J9" s="37">
        <v>16.801558</v>
      </c>
      <c r="K9" s="37">
        <v>9.587982000000002</v>
      </c>
      <c r="L9" s="40">
        <v>7.9312033591250106</v>
      </c>
      <c r="M9" s="40">
        <v>7.5602778981737178</v>
      </c>
      <c r="N9" s="40">
        <v>6.047794159607939</v>
      </c>
      <c r="O9" s="40">
        <v>5.2591466090234995</v>
      </c>
      <c r="P9" s="40">
        <v>3.4124103661738028</v>
      </c>
      <c r="Q9" s="36"/>
    </row>
    <row r="30" spans="1:1" ht="12.75" x14ac:dyDescent="0.2">
      <c r="A30" s="49" t="s">
        <v>195</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6" sqref="A6"/>
    </sheetView>
  </sheetViews>
  <sheetFormatPr defaultRowHeight="11.25" x14ac:dyDescent="0.2"/>
  <sheetData>
    <row r="1" spans="1:11" ht="15.75" x14ac:dyDescent="0.25">
      <c r="A1" s="26" t="s">
        <v>287</v>
      </c>
    </row>
    <row r="2" spans="1:11" ht="12" thickBot="1" x14ac:dyDescent="0.25">
      <c r="A2" s="20"/>
      <c r="B2" s="25" t="s">
        <v>260</v>
      </c>
      <c r="C2" s="25" t="s">
        <v>261</v>
      </c>
      <c r="D2" s="25" t="s">
        <v>262</v>
      </c>
      <c r="E2" s="25" t="s">
        <v>263</v>
      </c>
      <c r="F2" s="25" t="s">
        <v>264</v>
      </c>
      <c r="G2" s="39" t="s">
        <v>265</v>
      </c>
      <c r="H2" s="39" t="s">
        <v>266</v>
      </c>
      <c r="I2" s="39" t="s">
        <v>267</v>
      </c>
      <c r="J2" s="39" t="s">
        <v>268</v>
      </c>
      <c r="K2" s="39" t="s">
        <v>269</v>
      </c>
    </row>
    <row r="3" spans="1:11" x14ac:dyDescent="0.2">
      <c r="A3" t="s">
        <v>288</v>
      </c>
      <c r="B3" s="6">
        <v>-9.6011909999999983</v>
      </c>
      <c r="C3" s="6">
        <v>-32.745571000000005</v>
      </c>
      <c r="D3" s="6">
        <v>-13.959269000000001</v>
      </c>
      <c r="E3" s="6">
        <v>17.292967999999998</v>
      </c>
      <c r="F3" s="6">
        <v>15.300982000000003</v>
      </c>
      <c r="G3" s="42">
        <v>9.7295126852348446</v>
      </c>
      <c r="H3" s="42">
        <v>8.0444968389168672</v>
      </c>
      <c r="I3" s="42">
        <v>6.6136369732025493</v>
      </c>
      <c r="J3" s="42">
        <v>5.9147600245822307</v>
      </c>
      <c r="K3" s="42">
        <v>4.073360510769767</v>
      </c>
    </row>
    <row r="4" spans="1:11" x14ac:dyDescent="0.2">
      <c r="A4" s="24" t="s">
        <v>289</v>
      </c>
      <c r="B4" s="6">
        <v>47.584699502579205</v>
      </c>
      <c r="C4" s="6">
        <v>49.293820104709603</v>
      </c>
      <c r="D4" s="6">
        <v>48.819975261869203</v>
      </c>
      <c r="E4" s="6">
        <v>48.021472087979205</v>
      </c>
      <c r="F4" s="6">
        <v>46.65</v>
      </c>
      <c r="G4" s="42">
        <v>48.515999999999998</v>
      </c>
      <c r="H4" s="42">
        <v>51.634270303945392</v>
      </c>
      <c r="I4" s="42">
        <v>54.33922302827235</v>
      </c>
      <c r="J4" s="42">
        <v>57.172986897930805</v>
      </c>
      <c r="K4" s="42">
        <v>60.141366557436761</v>
      </c>
    </row>
    <row r="5" spans="1:11" x14ac:dyDescent="0.2">
      <c r="A5" s="24" t="s">
        <v>290</v>
      </c>
      <c r="B5" s="6">
        <v>7.4893055410000002</v>
      </c>
      <c r="C5" s="6">
        <v>7.2468400239999999</v>
      </c>
      <c r="D5" s="6">
        <v>8.136607457000002</v>
      </c>
      <c r="E5" s="6">
        <v>18.073826059999998</v>
      </c>
      <c r="F5" s="6">
        <v>11.241973944</v>
      </c>
      <c r="G5" s="42">
        <v>10.44</v>
      </c>
      <c r="H5" s="42">
        <v>10.44</v>
      </c>
      <c r="I5" s="42">
        <v>10.44</v>
      </c>
      <c r="J5" s="42">
        <v>10.44</v>
      </c>
      <c r="K5" s="42">
        <v>10.44</v>
      </c>
    </row>
    <row r="6" spans="1:11" x14ac:dyDescent="0.2">
      <c r="A6" s="24" t="s">
        <v>291</v>
      </c>
      <c r="B6" s="6">
        <v>8.8434677389999994</v>
      </c>
      <c r="C6" s="6">
        <v>3.0232198119999998</v>
      </c>
      <c r="D6" s="6">
        <v>6.2494214549599993</v>
      </c>
      <c r="E6" s="6">
        <v>12.03297845849</v>
      </c>
      <c r="F6" s="6">
        <v>10.309423186</v>
      </c>
      <c r="G6" s="42">
        <v>10.466984296198628</v>
      </c>
      <c r="H6" s="42">
        <v>11.639013155650087</v>
      </c>
      <c r="I6" s="42">
        <v>12.821442707057269</v>
      </c>
      <c r="J6" s="42">
        <v>14.204824376833081</v>
      </c>
      <c r="K6" s="42">
        <v>15.437849943196298</v>
      </c>
    </row>
    <row r="7" spans="1:11" x14ac:dyDescent="0.2">
      <c r="A7" s="24" t="s">
        <v>292</v>
      </c>
      <c r="B7" s="6">
        <v>36.852361050579205</v>
      </c>
      <c r="C7" s="6">
        <v>19.752482447709596</v>
      </c>
      <c r="D7" s="6">
        <v>37.596639132662197</v>
      </c>
      <c r="E7" s="6">
        <v>70.667195163358201</v>
      </c>
      <c r="F7" s="6">
        <v>63.926867369461903</v>
      </c>
      <c r="G7" s="42">
        <v>58.218528389036209</v>
      </c>
      <c r="H7" s="42">
        <v>58.479753987212163</v>
      </c>
      <c r="I7" s="42">
        <v>58.571417294417628</v>
      </c>
      <c r="J7" s="42">
        <v>59.322922545679951</v>
      </c>
      <c r="K7" s="42">
        <v>59.216877125010228</v>
      </c>
    </row>
    <row r="8" spans="1:11" x14ac:dyDescent="0.2">
      <c r="A8" s="34"/>
    </row>
    <row r="9" spans="1:11" x14ac:dyDescent="0.2">
      <c r="A9" s="2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6"/>
  <sheetViews>
    <sheetView workbookViewId="0">
      <selection activeCell="A7" sqref="A7:A19"/>
    </sheetView>
  </sheetViews>
  <sheetFormatPr defaultRowHeight="11.25" x14ac:dyDescent="0.2"/>
  <cols>
    <col min="1" max="1" width="58.83203125" bestFit="1" customWidth="1"/>
    <col min="2" max="2" width="21.83203125" bestFit="1" customWidth="1"/>
    <col min="3" max="3" width="26.6640625" hidden="1" customWidth="1"/>
    <col min="4" max="4" width="24.1640625" style="3" customWidth="1"/>
    <col min="6" max="6" width="18.83203125" style="9" customWidth="1"/>
    <col min="7" max="7" width="9.33203125" style="9"/>
    <col min="38" max="38" width="9.33203125" customWidth="1"/>
    <col min="39" max="43" width="9.33203125" style="10"/>
  </cols>
  <sheetData>
    <row r="1" spans="1:42" x14ac:dyDescent="0.2">
      <c r="A1" s="1" t="s">
        <v>65</v>
      </c>
    </row>
    <row r="2" spans="1:42" x14ac:dyDescent="0.2">
      <c r="A2" t="str">
        <f>[1]!SNLTable(287,$B$7:$B$26,$C$4)</f>
        <v>SNLTable</v>
      </c>
    </row>
    <row r="3" spans="1:42" x14ac:dyDescent="0.2">
      <c r="A3" s="2" t="str">
        <f>[1]!SNLLabel(287,116383,"","")</f>
        <v xml:space="preserve">Entity Name </v>
      </c>
      <c r="B3" s="2" t="str">
        <f>[1]!SNLLabel(287,116149,"","")</f>
        <v xml:space="preserve">SNL Statutory Entity Key </v>
      </c>
      <c r="C3" s="2" t="str">
        <f>[1]!SNLLabel(287,221560,"MRY","")</f>
        <v>Direct Premiums Written ($000)</v>
      </c>
      <c r="D3" s="2" t="str">
        <f>[1]!SNLLabel(287,115540,"2005Y","")</f>
        <v>DBW: Premiums Written Amount ($000)</v>
      </c>
    </row>
    <row r="4" spans="1:42" x14ac:dyDescent="0.2">
      <c r="A4" s="3">
        <v>116383</v>
      </c>
      <c r="B4" s="3">
        <v>116149</v>
      </c>
      <c r="C4" s="3">
        <v>221560</v>
      </c>
      <c r="D4" s="3">
        <v>115540</v>
      </c>
    </row>
    <row r="5" spans="1:42" x14ac:dyDescent="0.2">
      <c r="A5" s="3"/>
      <c r="B5" s="3"/>
      <c r="C5" s="3" t="s">
        <v>41</v>
      </c>
      <c r="D5" s="3" t="s">
        <v>89</v>
      </c>
    </row>
    <row r="6" spans="1:42" x14ac:dyDescent="0.2">
      <c r="A6" s="3"/>
      <c r="B6" s="3"/>
      <c r="C6" s="3"/>
      <c r="D6" s="3" t="str">
        <f>[1]!SNLLabel(287,115498,,"&lt;&gt;140")</f>
        <v>AR: Total All Lines</v>
      </c>
      <c r="AP6" s="11"/>
    </row>
    <row r="7" spans="1:42" x14ac:dyDescent="0.2">
      <c r="A7" s="2" t="s">
        <v>2</v>
      </c>
      <c r="B7" s="3" t="s">
        <v>22</v>
      </c>
      <c r="C7" s="4">
        <v>58508587.284000002</v>
      </c>
      <c r="D7" s="5">
        <f>C7/1000000</f>
        <v>58.508587284000001</v>
      </c>
      <c r="F7" s="7" t="s">
        <v>45</v>
      </c>
      <c r="G7" s="8">
        <f t="shared" ref="G7:G26" si="0">D7</f>
        <v>58.508587284000001</v>
      </c>
    </row>
    <row r="8" spans="1:42" x14ac:dyDescent="0.2">
      <c r="A8" s="2" t="s">
        <v>5</v>
      </c>
      <c r="B8" s="3" t="s">
        <v>25</v>
      </c>
      <c r="C8" s="4">
        <v>29364558.791000001</v>
      </c>
      <c r="D8" s="5">
        <f t="shared" ref="D8:D26" si="1">C8/1000000</f>
        <v>29.364558791</v>
      </c>
      <c r="F8" s="7" t="s">
        <v>43</v>
      </c>
      <c r="G8" s="8">
        <f t="shared" si="0"/>
        <v>29.364558791</v>
      </c>
    </row>
    <row r="9" spans="1:42" x14ac:dyDescent="0.2">
      <c r="A9" s="2" t="s">
        <v>7</v>
      </c>
      <c r="B9" s="3" t="s">
        <v>27</v>
      </c>
      <c r="C9" s="4">
        <v>28892088.195</v>
      </c>
      <c r="D9" s="5">
        <f t="shared" si="1"/>
        <v>28.892088194999999</v>
      </c>
      <c r="F9" s="7" t="s">
        <v>49</v>
      </c>
      <c r="G9" s="8">
        <f t="shared" si="0"/>
        <v>28.892088194999999</v>
      </c>
    </row>
    <row r="10" spans="1:42" x14ac:dyDescent="0.2">
      <c r="A10" s="2" t="s">
        <v>1</v>
      </c>
      <c r="B10" s="3" t="s">
        <v>21</v>
      </c>
      <c r="C10" s="4">
        <v>26555514.655000001</v>
      </c>
      <c r="D10" s="5">
        <f t="shared" si="1"/>
        <v>26.555514655</v>
      </c>
      <c r="F10" s="7" t="s">
        <v>66</v>
      </c>
      <c r="G10" s="8">
        <f t="shared" si="0"/>
        <v>26.555514655</v>
      </c>
    </row>
    <row r="11" spans="1:42" x14ac:dyDescent="0.2">
      <c r="A11" s="2" t="s">
        <v>4</v>
      </c>
      <c r="B11" s="3" t="s">
        <v>24</v>
      </c>
      <c r="C11" s="4">
        <v>22790775.535</v>
      </c>
      <c r="D11" s="5">
        <f t="shared" si="1"/>
        <v>22.790775535000002</v>
      </c>
      <c r="F11" s="7" t="s">
        <v>47</v>
      </c>
      <c r="G11" s="8">
        <f t="shared" si="0"/>
        <v>22.790775535000002</v>
      </c>
    </row>
    <row r="12" spans="1:42" x14ac:dyDescent="0.2">
      <c r="A12" s="2" t="s">
        <v>15</v>
      </c>
      <c r="B12" s="3" t="s">
        <v>35</v>
      </c>
      <c r="C12" s="4">
        <v>20056859.938000001</v>
      </c>
      <c r="D12" s="5">
        <f t="shared" si="1"/>
        <v>20.056859938000002</v>
      </c>
      <c r="F12" s="7" t="s">
        <v>57</v>
      </c>
      <c r="G12" s="8">
        <f t="shared" si="0"/>
        <v>20.056859938000002</v>
      </c>
    </row>
    <row r="13" spans="1:42" x14ac:dyDescent="0.2">
      <c r="A13" s="2" t="s">
        <v>6</v>
      </c>
      <c r="B13" s="3" t="s">
        <v>26</v>
      </c>
      <c r="C13" s="4">
        <v>18935862.126000002</v>
      </c>
      <c r="D13" s="5">
        <f t="shared" si="1"/>
        <v>18.935862126000004</v>
      </c>
      <c r="F13" s="7" t="s">
        <v>48</v>
      </c>
      <c r="G13" s="8">
        <f t="shared" si="0"/>
        <v>18.935862126000004</v>
      </c>
    </row>
    <row r="14" spans="1:42" x14ac:dyDescent="0.2">
      <c r="A14" s="2" t="s">
        <v>3</v>
      </c>
      <c r="B14" s="3" t="s">
        <v>23</v>
      </c>
      <c r="C14" s="4">
        <v>18653980.745000001</v>
      </c>
      <c r="D14" s="5">
        <f t="shared" si="1"/>
        <v>18.653980745000002</v>
      </c>
      <c r="F14" s="7" t="s">
        <v>46</v>
      </c>
      <c r="G14" s="8">
        <f t="shared" si="0"/>
        <v>18.653980745000002</v>
      </c>
    </row>
    <row r="15" spans="1:42" x14ac:dyDescent="0.2">
      <c r="A15" s="2" t="s">
        <v>13</v>
      </c>
      <c r="B15" s="3" t="s">
        <v>33</v>
      </c>
      <c r="C15" s="4">
        <v>18611694.544</v>
      </c>
      <c r="D15" s="5">
        <f t="shared" si="1"/>
        <v>18.611694543999999</v>
      </c>
      <c r="F15" s="7" t="s">
        <v>55</v>
      </c>
      <c r="G15" s="8">
        <f t="shared" si="0"/>
        <v>18.611694543999999</v>
      </c>
    </row>
    <row r="16" spans="1:42" x14ac:dyDescent="0.2">
      <c r="A16" s="2" t="s">
        <v>11</v>
      </c>
      <c r="B16" s="3" t="s">
        <v>31</v>
      </c>
      <c r="C16" s="4">
        <v>15678175.775</v>
      </c>
      <c r="D16" s="5">
        <f t="shared" si="1"/>
        <v>15.678175775</v>
      </c>
      <c r="F16" s="7" t="s">
        <v>53</v>
      </c>
      <c r="G16" s="8">
        <f t="shared" si="0"/>
        <v>15.678175775</v>
      </c>
    </row>
    <row r="17" spans="1:7" x14ac:dyDescent="0.2">
      <c r="A17" s="2" t="s">
        <v>12</v>
      </c>
      <c r="B17" s="3" t="s">
        <v>32</v>
      </c>
      <c r="C17" s="4">
        <v>11293392.529999999</v>
      </c>
      <c r="D17" s="5">
        <f t="shared" si="1"/>
        <v>11.29339253</v>
      </c>
      <c r="F17" s="7" t="s">
        <v>54</v>
      </c>
      <c r="G17" s="8">
        <f t="shared" si="0"/>
        <v>11.29339253</v>
      </c>
    </row>
    <row r="18" spans="1:7" x14ac:dyDescent="0.2">
      <c r="A18" s="2" t="s">
        <v>9</v>
      </c>
      <c r="B18" s="3" t="s">
        <v>29</v>
      </c>
      <c r="C18" s="4">
        <v>10864926.097999999</v>
      </c>
      <c r="D18" s="5">
        <f t="shared" si="1"/>
        <v>10.864926098</v>
      </c>
      <c r="F18" s="7" t="s">
        <v>51</v>
      </c>
      <c r="G18" s="8">
        <f t="shared" si="0"/>
        <v>10.864926098</v>
      </c>
    </row>
    <row r="19" spans="1:7" x14ac:dyDescent="0.2">
      <c r="A19" s="2" t="s">
        <v>10</v>
      </c>
      <c r="B19" s="3" t="s">
        <v>30</v>
      </c>
      <c r="C19" s="4">
        <v>10194172.489</v>
      </c>
      <c r="D19" s="5">
        <f t="shared" si="1"/>
        <v>10.194172489</v>
      </c>
      <c r="F19" s="7" t="s">
        <v>67</v>
      </c>
      <c r="G19" s="8">
        <f t="shared" si="0"/>
        <v>10.194172489</v>
      </c>
    </row>
    <row r="20" spans="1:7" x14ac:dyDescent="0.2">
      <c r="A20" s="2" t="s">
        <v>14</v>
      </c>
      <c r="B20" s="3" t="s">
        <v>34</v>
      </c>
      <c r="C20" s="4">
        <v>9979584.688000001</v>
      </c>
      <c r="D20" s="5">
        <f t="shared" si="1"/>
        <v>9.979584688000001</v>
      </c>
      <c r="F20" s="7" t="s">
        <v>56</v>
      </c>
      <c r="G20" s="8">
        <f t="shared" si="0"/>
        <v>9.979584688000001</v>
      </c>
    </row>
    <row r="21" spans="1:7" x14ac:dyDescent="0.2">
      <c r="A21" s="2" t="s">
        <v>8</v>
      </c>
      <c r="B21" s="3" t="s">
        <v>28</v>
      </c>
      <c r="C21" s="4">
        <v>9137582.2770000007</v>
      </c>
      <c r="D21" s="5">
        <f t="shared" si="1"/>
        <v>9.1375822769999999</v>
      </c>
      <c r="F21" s="7" t="s">
        <v>50</v>
      </c>
      <c r="G21" s="8">
        <f t="shared" si="0"/>
        <v>9.1375822769999999</v>
      </c>
    </row>
    <row r="22" spans="1:7" x14ac:dyDescent="0.2">
      <c r="A22" s="2" t="s">
        <v>68</v>
      </c>
      <c r="B22" s="3" t="s">
        <v>72</v>
      </c>
      <c r="C22" s="4">
        <v>6851206.0389999999</v>
      </c>
      <c r="D22" s="5">
        <f t="shared" si="1"/>
        <v>6.851206039</v>
      </c>
      <c r="F22" s="7" t="s">
        <v>77</v>
      </c>
      <c r="G22" s="8">
        <f t="shared" si="0"/>
        <v>6.851206039</v>
      </c>
    </row>
    <row r="23" spans="1:7" x14ac:dyDescent="0.2">
      <c r="A23" s="2" t="s">
        <v>69</v>
      </c>
      <c r="B23" s="3" t="s">
        <v>73</v>
      </c>
      <c r="C23" s="4">
        <v>5796075.0669999998</v>
      </c>
      <c r="D23" s="5">
        <f t="shared" si="1"/>
        <v>5.7960750669999994</v>
      </c>
      <c r="F23" s="7" t="s">
        <v>76</v>
      </c>
      <c r="G23" s="8">
        <f t="shared" si="0"/>
        <v>5.7960750669999994</v>
      </c>
    </row>
    <row r="24" spans="1:7" x14ac:dyDescent="0.2">
      <c r="A24" s="2" t="s">
        <v>70</v>
      </c>
      <c r="B24" s="3" t="s">
        <v>74</v>
      </c>
      <c r="C24" s="4">
        <v>5513961.9410000006</v>
      </c>
      <c r="D24" s="5">
        <f t="shared" si="1"/>
        <v>5.5139619410000007</v>
      </c>
      <c r="F24" s="7" t="s">
        <v>78</v>
      </c>
      <c r="G24" s="8">
        <f t="shared" si="0"/>
        <v>5.5139619410000007</v>
      </c>
    </row>
    <row r="25" spans="1:7" x14ac:dyDescent="0.2">
      <c r="A25" s="2" t="s">
        <v>71</v>
      </c>
      <c r="B25" s="3" t="s">
        <v>75</v>
      </c>
      <c r="C25" s="4">
        <v>5207586.9759999998</v>
      </c>
      <c r="D25" s="5">
        <f t="shared" si="1"/>
        <v>5.207586976</v>
      </c>
      <c r="F25" s="7" t="s">
        <v>79</v>
      </c>
      <c r="G25" s="8">
        <f t="shared" si="0"/>
        <v>5.207586976</v>
      </c>
    </row>
    <row r="26" spans="1:7" x14ac:dyDescent="0.2">
      <c r="A26" s="2" t="s">
        <v>62</v>
      </c>
      <c r="B26" s="3" t="s">
        <v>63</v>
      </c>
      <c r="C26" s="4">
        <v>5073430.8780000005</v>
      </c>
      <c r="D26" s="5">
        <f t="shared" si="1"/>
        <v>5.0734308780000008</v>
      </c>
      <c r="F26" s="7" t="s">
        <v>64</v>
      </c>
      <c r="G26" s="8">
        <f t="shared" si="0"/>
        <v>5.0734308780000008</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workbookViewId="0">
      <selection activeCell="A35" sqref="A35"/>
    </sheetView>
  </sheetViews>
  <sheetFormatPr defaultRowHeight="11.25" x14ac:dyDescent="0.2"/>
  <cols>
    <col min="1" max="1" width="44.83203125" customWidth="1"/>
  </cols>
  <sheetData>
    <row r="1" spans="1:11" ht="15.75" x14ac:dyDescent="0.25">
      <c r="A1" s="26" t="s">
        <v>271</v>
      </c>
      <c r="B1" s="6"/>
      <c r="C1" s="6"/>
      <c r="D1" s="6"/>
      <c r="E1" s="6"/>
      <c r="F1" s="6"/>
      <c r="G1" s="6"/>
      <c r="H1" s="6"/>
      <c r="I1" s="6"/>
      <c r="J1" s="6"/>
      <c r="K1" s="6"/>
    </row>
    <row r="3" spans="1:11" ht="12" thickBot="1" x14ac:dyDescent="0.25">
      <c r="A3" s="21" t="s">
        <v>270</v>
      </c>
      <c r="B3" s="25" t="s">
        <v>260</v>
      </c>
      <c r="C3" s="25" t="s">
        <v>261</v>
      </c>
      <c r="D3" s="25" t="s">
        <v>262</v>
      </c>
      <c r="E3" s="25" t="s">
        <v>263</v>
      </c>
      <c r="F3" s="25" t="s">
        <v>264</v>
      </c>
      <c r="G3" s="39" t="s">
        <v>265</v>
      </c>
      <c r="H3" s="39" t="s">
        <v>266</v>
      </c>
      <c r="I3" s="39" t="s">
        <v>267</v>
      </c>
      <c r="J3" s="39" t="s">
        <v>268</v>
      </c>
      <c r="K3" s="39" t="s">
        <v>269</v>
      </c>
    </row>
    <row r="4" spans="1:11" x14ac:dyDescent="0.2">
      <c r="A4" t="s">
        <v>282</v>
      </c>
      <c r="B4" s="6">
        <v>1.5147139623785855</v>
      </c>
      <c r="C4" s="6">
        <v>1.4158061500450727</v>
      </c>
      <c r="D4" s="6">
        <v>3.3529387221056686</v>
      </c>
      <c r="E4" s="6">
        <v>4.4814263464500481</v>
      </c>
      <c r="F4" s="6">
        <v>4.645312738521608</v>
      </c>
      <c r="G4" s="42">
        <v>3.8520337637335729</v>
      </c>
      <c r="H4" s="42">
        <v>4.5154412381195517</v>
      </c>
      <c r="I4" s="42">
        <v>2.3099999999999858</v>
      </c>
      <c r="J4" s="42">
        <v>2.4500000000000015</v>
      </c>
      <c r="K4" s="42">
        <v>2.4499999999999971</v>
      </c>
    </row>
    <row r="5" spans="1:11" x14ac:dyDescent="0.2">
      <c r="A5" t="s">
        <v>181</v>
      </c>
      <c r="B5" s="6">
        <v>100.95830944988467</v>
      </c>
      <c r="C5" s="6">
        <v>102.00058544703241</v>
      </c>
      <c r="D5" s="6">
        <v>102.05281055509498</v>
      </c>
      <c r="E5" s="6">
        <v>101.59591549831545</v>
      </c>
      <c r="F5" s="6">
        <v>102.46346076782318</v>
      </c>
      <c r="G5" s="42">
        <v>103.18866482273489</v>
      </c>
      <c r="H5" s="42">
        <v>102.78729960819504</v>
      </c>
      <c r="I5" s="42">
        <v>102.44126794438021</v>
      </c>
      <c r="J5" s="42">
        <v>102.09189201602894</v>
      </c>
      <c r="K5" s="42">
        <v>101.7314077366141</v>
      </c>
    </row>
    <row r="6" spans="1:11" x14ac:dyDescent="0.2">
      <c r="B6" s="6"/>
      <c r="C6" s="6"/>
      <c r="D6" s="6"/>
      <c r="E6" s="6"/>
      <c r="F6" s="6"/>
      <c r="G6" s="43"/>
      <c r="H6" s="43"/>
      <c r="I6" s="43"/>
      <c r="J6" s="43"/>
      <c r="K6" s="43"/>
    </row>
    <row r="7" spans="1:11" x14ac:dyDescent="0.2">
      <c r="B7" s="6"/>
      <c r="C7" s="6"/>
      <c r="D7" s="6"/>
      <c r="E7" s="6"/>
      <c r="F7" s="6"/>
      <c r="G7" s="43"/>
      <c r="H7" s="43"/>
      <c r="I7" s="43"/>
      <c r="J7" s="43"/>
      <c r="K7" s="43"/>
    </row>
    <row r="8" spans="1:11" x14ac:dyDescent="0.2">
      <c r="B8" s="6"/>
      <c r="C8" s="6"/>
      <c r="D8" s="6"/>
      <c r="E8" s="6"/>
      <c r="F8" s="6"/>
      <c r="G8" s="43"/>
      <c r="H8" s="43"/>
      <c r="I8" s="43"/>
      <c r="J8" s="43"/>
      <c r="K8" s="43"/>
    </row>
    <row r="9" spans="1:11" x14ac:dyDescent="0.2">
      <c r="B9" s="6"/>
      <c r="C9" s="6"/>
      <c r="D9" s="6"/>
      <c r="E9" s="6"/>
      <c r="F9" s="6"/>
      <c r="G9" s="43"/>
      <c r="H9" s="43"/>
      <c r="I9" s="43"/>
      <c r="J9" s="43"/>
      <c r="K9" s="43"/>
    </row>
    <row r="10" spans="1:11" x14ac:dyDescent="0.2">
      <c r="B10" s="6"/>
      <c r="C10" s="6"/>
      <c r="D10" s="6"/>
      <c r="E10" s="6"/>
      <c r="F10" s="6"/>
      <c r="G10" s="43"/>
      <c r="H10" s="43"/>
      <c r="I10" s="43"/>
      <c r="J10" s="43"/>
      <c r="K10" s="43"/>
    </row>
    <row r="11" spans="1:11" x14ac:dyDescent="0.2">
      <c r="B11" s="6"/>
      <c r="C11" s="6"/>
      <c r="D11" s="6"/>
      <c r="E11" s="6"/>
      <c r="F11" s="6"/>
      <c r="G11" s="43"/>
      <c r="H11" s="43"/>
      <c r="I11" s="43"/>
      <c r="J11" s="43"/>
      <c r="K11" s="43"/>
    </row>
    <row r="12" spans="1:11" x14ac:dyDescent="0.2">
      <c r="B12" s="6"/>
      <c r="C12" s="6"/>
      <c r="D12" s="6"/>
      <c r="E12" s="6"/>
      <c r="F12" s="6"/>
      <c r="G12" s="43"/>
      <c r="H12" s="43"/>
      <c r="I12" s="43"/>
      <c r="J12" s="43"/>
      <c r="K12" s="43"/>
    </row>
    <row r="13" spans="1:11" x14ac:dyDescent="0.2">
      <c r="B13" s="6"/>
      <c r="C13" s="6"/>
      <c r="D13" s="6"/>
      <c r="E13" s="6"/>
      <c r="F13" s="6"/>
      <c r="G13" s="43"/>
      <c r="H13" s="43"/>
      <c r="I13" s="43"/>
      <c r="J13" s="43"/>
      <c r="K13" s="43"/>
    </row>
    <row r="14" spans="1:11" x14ac:dyDescent="0.2">
      <c r="B14" s="6"/>
      <c r="C14" s="6"/>
      <c r="D14" s="6"/>
      <c r="E14" s="6"/>
      <c r="F14" s="6"/>
      <c r="G14" s="43"/>
      <c r="H14" s="43"/>
      <c r="I14" s="43"/>
      <c r="J14" s="43"/>
      <c r="K14" s="43"/>
    </row>
    <row r="15" spans="1:11" x14ac:dyDescent="0.2">
      <c r="B15" s="6"/>
      <c r="C15" s="6"/>
      <c r="D15" s="6"/>
      <c r="E15" s="6"/>
      <c r="F15" s="6"/>
      <c r="G15" s="43"/>
      <c r="H15" s="43"/>
      <c r="I15" s="43"/>
      <c r="J15" s="43"/>
      <c r="K15" s="43"/>
    </row>
    <row r="16" spans="1:11" x14ac:dyDescent="0.2">
      <c r="B16" s="6"/>
      <c r="C16" s="6"/>
      <c r="D16" s="6"/>
      <c r="E16" s="6"/>
      <c r="F16" s="6"/>
      <c r="G16" s="43"/>
      <c r="H16" s="43"/>
      <c r="I16" s="43"/>
      <c r="J16" s="43"/>
      <c r="K16" s="43"/>
    </row>
    <row r="17" spans="1:11" x14ac:dyDescent="0.2">
      <c r="B17" s="6"/>
      <c r="C17" s="6"/>
      <c r="D17" s="6"/>
      <c r="E17" s="6"/>
      <c r="F17" s="6"/>
      <c r="G17" s="43"/>
      <c r="H17" s="43"/>
      <c r="I17" s="43"/>
      <c r="J17" s="43"/>
      <c r="K17" s="43"/>
    </row>
    <row r="18" spans="1:11" x14ac:dyDescent="0.2">
      <c r="B18" s="6"/>
      <c r="C18" s="6"/>
      <c r="D18" s="6"/>
      <c r="E18" s="6"/>
      <c r="F18" s="6"/>
      <c r="G18" s="43"/>
      <c r="H18" s="43"/>
      <c r="I18" s="43"/>
      <c r="J18" s="43"/>
      <c r="K18" s="43"/>
    </row>
    <row r="19" spans="1:11" x14ac:dyDescent="0.2">
      <c r="B19" s="6"/>
      <c r="C19" s="6"/>
      <c r="D19" s="6"/>
      <c r="E19" s="6"/>
      <c r="F19" s="6"/>
      <c r="G19" s="43"/>
      <c r="H19" s="43"/>
      <c r="I19" s="43"/>
      <c r="J19" s="43"/>
      <c r="K19" s="43"/>
    </row>
    <row r="20" spans="1:11" ht="12" thickBot="1" x14ac:dyDescent="0.25">
      <c r="A20" s="21" t="s">
        <v>163</v>
      </c>
      <c r="B20" s="25" t="s">
        <v>260</v>
      </c>
      <c r="C20" s="25" t="s">
        <v>261</v>
      </c>
      <c r="D20" s="25" t="s">
        <v>262</v>
      </c>
      <c r="E20" s="25" t="s">
        <v>263</v>
      </c>
      <c r="F20" s="25" t="s">
        <v>264</v>
      </c>
      <c r="G20" s="39" t="s">
        <v>265</v>
      </c>
      <c r="H20" s="39" t="s">
        <v>266</v>
      </c>
      <c r="I20" s="39" t="s">
        <v>267</v>
      </c>
      <c r="J20" s="39" t="s">
        <v>268</v>
      </c>
      <c r="K20" s="39" t="s">
        <v>269</v>
      </c>
    </row>
    <row r="21" spans="1:11" x14ac:dyDescent="0.2">
      <c r="A21" t="s">
        <v>282</v>
      </c>
      <c r="B21" s="6">
        <v>4.5013836786390105</v>
      </c>
      <c r="C21" s="6">
        <v>3.2465146372225875</v>
      </c>
      <c r="D21" s="6">
        <v>5.6452245671508683</v>
      </c>
      <c r="E21" s="6">
        <v>6.747578693971211</v>
      </c>
      <c r="F21" s="6">
        <v>5.0164978251283028</v>
      </c>
      <c r="G21" s="42">
        <v>3.4161754446558223</v>
      </c>
      <c r="H21" s="42">
        <v>3.2569999999999997</v>
      </c>
      <c r="I21" s="42">
        <v>2.6139999999999999</v>
      </c>
      <c r="J21" s="42">
        <v>1.9709999999999999</v>
      </c>
      <c r="K21" s="42">
        <v>1.3279999999999998</v>
      </c>
    </row>
    <row r="22" spans="1:11" x14ac:dyDescent="0.2">
      <c r="A22" t="s">
        <v>181</v>
      </c>
      <c r="B22" s="6">
        <v>107.02848352698601</v>
      </c>
      <c r="C22" s="6">
        <v>122.27340326991563</v>
      </c>
      <c r="D22" s="6">
        <v>104.13932214689363</v>
      </c>
      <c r="E22" s="6">
        <v>90.228597066132181</v>
      </c>
      <c r="F22" s="6">
        <v>92.559367492699167</v>
      </c>
      <c r="G22" s="42">
        <v>93.11010642050627</v>
      </c>
      <c r="H22" s="42">
        <v>94.582271271491507</v>
      </c>
      <c r="I22" s="42">
        <v>95.888926594707357</v>
      </c>
      <c r="J22" s="42">
        <v>97.627145237461221</v>
      </c>
      <c r="K22" s="42">
        <v>99.839957636113397</v>
      </c>
    </row>
    <row r="23" spans="1:11" x14ac:dyDescent="0.2">
      <c r="B23" s="6"/>
      <c r="C23" s="6"/>
      <c r="D23" s="6"/>
      <c r="E23" s="6"/>
      <c r="F23" s="6"/>
      <c r="G23" s="43"/>
      <c r="H23" s="43"/>
      <c r="I23" s="43"/>
      <c r="J23" s="43"/>
      <c r="K23" s="43"/>
    </row>
    <row r="24" spans="1:11" x14ac:dyDescent="0.2">
      <c r="B24" s="6"/>
      <c r="C24" s="6"/>
      <c r="D24" s="6"/>
      <c r="E24" s="6"/>
      <c r="F24" s="6"/>
      <c r="G24" s="43"/>
      <c r="H24" s="43"/>
      <c r="I24" s="43"/>
      <c r="J24" s="43"/>
      <c r="K24" s="43"/>
    </row>
    <row r="25" spans="1:11" x14ac:dyDescent="0.2">
      <c r="B25" s="6"/>
      <c r="C25" s="6"/>
      <c r="D25" s="6"/>
      <c r="E25" s="6"/>
      <c r="F25" s="6"/>
      <c r="G25" s="43"/>
      <c r="H25" s="43"/>
      <c r="I25" s="43"/>
      <c r="J25" s="43"/>
      <c r="K25" s="43"/>
    </row>
    <row r="26" spans="1:11" x14ac:dyDescent="0.2">
      <c r="B26" s="6"/>
      <c r="C26" s="6"/>
      <c r="D26" s="6"/>
      <c r="E26" s="6"/>
      <c r="F26" s="6"/>
      <c r="G26" s="43"/>
      <c r="H26" s="43"/>
      <c r="I26" s="43"/>
      <c r="J26" s="43"/>
      <c r="K26" s="43"/>
    </row>
    <row r="27" spans="1:11" x14ac:dyDescent="0.2">
      <c r="B27" s="6"/>
      <c r="C27" s="6"/>
      <c r="D27" s="6"/>
      <c r="E27" s="6"/>
      <c r="F27" s="6"/>
      <c r="G27" s="43"/>
      <c r="H27" s="43"/>
      <c r="I27" s="43"/>
      <c r="J27" s="43"/>
      <c r="K27" s="43"/>
    </row>
    <row r="28" spans="1:11" x14ac:dyDescent="0.2">
      <c r="B28" s="6"/>
      <c r="C28" s="6"/>
      <c r="D28" s="6"/>
      <c r="E28" s="6"/>
      <c r="F28" s="6"/>
      <c r="G28" s="43"/>
      <c r="H28" s="43"/>
      <c r="I28" s="43"/>
      <c r="J28" s="43"/>
      <c r="K28" s="43"/>
    </row>
    <row r="29" spans="1:11" x14ac:dyDescent="0.2">
      <c r="B29" s="6"/>
      <c r="C29" s="6"/>
      <c r="D29" s="6"/>
      <c r="E29" s="6"/>
      <c r="F29" s="6"/>
      <c r="G29" s="43"/>
      <c r="H29" s="43"/>
      <c r="I29" s="43"/>
      <c r="J29" s="43"/>
      <c r="K29" s="43"/>
    </row>
    <row r="30" spans="1:11" x14ac:dyDescent="0.2">
      <c r="B30" s="6"/>
      <c r="C30" s="6"/>
      <c r="D30" s="6"/>
      <c r="E30" s="6"/>
      <c r="F30" s="6"/>
      <c r="G30" s="43"/>
      <c r="H30" s="43"/>
      <c r="I30" s="43"/>
      <c r="J30" s="43"/>
      <c r="K30" s="43"/>
    </row>
    <row r="31" spans="1:11" x14ac:dyDescent="0.2">
      <c r="B31" s="6"/>
      <c r="C31" s="6"/>
      <c r="D31" s="6"/>
      <c r="E31" s="6"/>
      <c r="F31" s="6"/>
      <c r="G31" s="43"/>
      <c r="H31" s="43"/>
      <c r="I31" s="43"/>
      <c r="J31" s="43"/>
      <c r="K31" s="43"/>
    </row>
    <row r="32" spans="1:11" x14ac:dyDescent="0.2">
      <c r="B32" s="6"/>
      <c r="C32" s="6"/>
      <c r="D32" s="6"/>
      <c r="E32" s="6"/>
      <c r="F32" s="6"/>
      <c r="G32" s="43"/>
      <c r="H32" s="43"/>
      <c r="I32" s="43"/>
      <c r="J32" s="43"/>
      <c r="K32" s="43"/>
    </row>
    <row r="33" spans="1:30" x14ac:dyDescent="0.2">
      <c r="B33" s="6"/>
      <c r="C33" s="6"/>
      <c r="D33" s="6"/>
      <c r="E33" s="6"/>
      <c r="F33" s="6"/>
      <c r="G33" s="43"/>
      <c r="H33" s="43"/>
      <c r="I33" s="43"/>
      <c r="J33" s="43"/>
      <c r="K33" s="43"/>
    </row>
    <row r="34" spans="1:30" x14ac:dyDescent="0.2">
      <c r="B34" s="6"/>
      <c r="C34" s="6"/>
      <c r="D34" s="6"/>
      <c r="E34" s="6"/>
      <c r="F34" s="6"/>
      <c r="G34" s="43"/>
      <c r="H34" s="43"/>
      <c r="I34" s="43"/>
      <c r="J34" s="43"/>
      <c r="K34" s="43"/>
    </row>
    <row r="35" spans="1:30" x14ac:dyDescent="0.2">
      <c r="B35" s="6"/>
      <c r="C35" s="6"/>
      <c r="D35" s="6"/>
      <c r="E35" s="6"/>
      <c r="F35" s="6"/>
      <c r="G35" s="43"/>
      <c r="H35" s="43"/>
      <c r="I35" s="43"/>
      <c r="J35" s="43"/>
      <c r="K35" s="43"/>
    </row>
    <row r="36" spans="1:30" x14ac:dyDescent="0.2">
      <c r="B36" s="6"/>
      <c r="C36" s="6"/>
      <c r="D36" s="6"/>
      <c r="E36" s="6"/>
      <c r="F36" s="6"/>
      <c r="G36" s="43"/>
      <c r="H36" s="43"/>
      <c r="I36" s="43"/>
      <c r="J36" s="43"/>
      <c r="K36" s="43"/>
    </row>
    <row r="37" spans="1:30" ht="12" thickBot="1" x14ac:dyDescent="0.25">
      <c r="A37" s="21" t="s">
        <v>272</v>
      </c>
      <c r="B37" s="25" t="s">
        <v>260</v>
      </c>
      <c r="C37" s="25" t="s">
        <v>261</v>
      </c>
      <c r="D37" s="25" t="s">
        <v>262</v>
      </c>
      <c r="E37" s="25" t="s">
        <v>263</v>
      </c>
      <c r="F37" s="25" t="s">
        <v>264</v>
      </c>
      <c r="G37" s="39" t="s">
        <v>265</v>
      </c>
      <c r="H37" s="39" t="s">
        <v>266</v>
      </c>
      <c r="I37" s="39" t="s">
        <v>267</v>
      </c>
      <c r="J37" s="39" t="s">
        <v>268</v>
      </c>
      <c r="K37" s="39" t="s">
        <v>269</v>
      </c>
    </row>
    <row r="38" spans="1:30" x14ac:dyDescent="0.2">
      <c r="A38" t="s">
        <v>282</v>
      </c>
      <c r="B38" s="6">
        <v>2.4449266496112529</v>
      </c>
      <c r="C38" s="6">
        <v>1.9928850105800897</v>
      </c>
      <c r="D38" s="6">
        <v>4.088408651940977</v>
      </c>
      <c r="E38" s="6">
        <v>5.2121906186254447</v>
      </c>
      <c r="F38" s="6">
        <v>4.7784995917539863</v>
      </c>
      <c r="G38" s="42">
        <v>3.7380210093263568</v>
      </c>
      <c r="H38" s="42">
        <v>4.1296306253295914</v>
      </c>
      <c r="I38" s="42">
        <v>2.4205928721146766</v>
      </c>
      <c r="J38" s="42">
        <v>2.3211864445867354</v>
      </c>
      <c r="K38" s="42">
        <v>2.1272931464896594</v>
      </c>
    </row>
    <row r="39" spans="1:30" x14ac:dyDescent="0.2">
      <c r="A39" t="s">
        <v>181</v>
      </c>
      <c r="B39" s="6">
        <v>102.70167017542217</v>
      </c>
      <c r="C39" s="6">
        <v>107.77310236741086</v>
      </c>
      <c r="D39" s="6">
        <v>102.61756365754603</v>
      </c>
      <c r="E39" s="6">
        <v>98.302496496622709</v>
      </c>
      <c r="F39" s="6">
        <v>99.521344759653417</v>
      </c>
      <c r="G39" s="42">
        <v>100.18885045056949</v>
      </c>
      <c r="H39" s="42">
        <v>100.36262319999544</v>
      </c>
      <c r="I39" s="42">
        <v>100.51201545161143</v>
      </c>
      <c r="J39" s="42">
        <v>100.76591769621841</v>
      </c>
      <c r="K39" s="42">
        <v>101.14885197687816</v>
      </c>
    </row>
    <row r="40" spans="1:30" x14ac:dyDescent="0.2">
      <c r="G40" s="43"/>
      <c r="H40" s="43"/>
      <c r="I40" s="43"/>
      <c r="J40" s="43"/>
      <c r="K40" s="43"/>
    </row>
    <row r="41" spans="1:30" x14ac:dyDescent="0.2">
      <c r="G41" s="43"/>
      <c r="H41" s="43"/>
      <c r="I41" s="43"/>
      <c r="J41" s="43"/>
      <c r="K41" s="43"/>
    </row>
    <row r="42" spans="1:30" x14ac:dyDescent="0.2">
      <c r="G42" s="43"/>
      <c r="H42" s="43"/>
      <c r="I42" s="43"/>
      <c r="J42" s="43"/>
      <c r="K42" s="43"/>
    </row>
    <row r="43" spans="1:30" x14ac:dyDescent="0.2">
      <c r="G43" s="43"/>
      <c r="H43" s="43"/>
      <c r="I43" s="43"/>
      <c r="J43" s="43"/>
      <c r="K43" s="43"/>
    </row>
    <row r="44" spans="1:30" x14ac:dyDescent="0.2">
      <c r="G44" s="43"/>
      <c r="H44" s="43"/>
      <c r="I44" s="43"/>
      <c r="J44" s="43"/>
      <c r="K44" s="43"/>
      <c r="Q44" s="52"/>
      <c r="R44" s="52"/>
      <c r="S44" s="52"/>
      <c r="T44" s="52"/>
      <c r="U44" s="52"/>
      <c r="V44" s="52"/>
      <c r="W44" s="52"/>
      <c r="X44" s="52"/>
      <c r="Y44" s="52"/>
      <c r="Z44" s="52"/>
      <c r="AA44" s="52"/>
      <c r="AB44" s="52"/>
      <c r="AC44" s="52"/>
      <c r="AD44" s="52"/>
    </row>
    <row r="45" spans="1:30" x14ac:dyDescent="0.2">
      <c r="Q45" s="52"/>
      <c r="R45" s="52"/>
      <c r="S45" s="52"/>
      <c r="T45" s="52"/>
      <c r="U45" s="52"/>
      <c r="V45" s="52"/>
      <c r="W45" s="52"/>
      <c r="X45" s="52"/>
      <c r="Y45" s="52"/>
      <c r="Z45" s="52"/>
      <c r="AA45" s="52"/>
      <c r="AB45" s="52"/>
      <c r="AC45" s="52"/>
      <c r="AD45" s="52"/>
    </row>
    <row r="46" spans="1:30" x14ac:dyDescent="0.2">
      <c r="Q46" s="52"/>
      <c r="R46" s="52"/>
      <c r="S46" s="52"/>
      <c r="T46" s="52"/>
      <c r="U46" s="52"/>
      <c r="V46" s="52"/>
      <c r="W46" s="52"/>
      <c r="X46" s="52"/>
      <c r="Y46" s="52"/>
      <c r="Z46" s="52"/>
      <c r="AA46" s="52"/>
      <c r="AB46" s="52"/>
      <c r="AC46" s="52"/>
      <c r="AD46" s="52"/>
    </row>
    <row r="47" spans="1:30" x14ac:dyDescent="0.2">
      <c r="Q47" s="52"/>
      <c r="R47" s="52"/>
      <c r="S47" s="52"/>
      <c r="T47" s="53"/>
      <c r="U47" s="53"/>
      <c r="V47" s="53"/>
      <c r="W47" s="53"/>
      <c r="X47" s="53"/>
      <c r="Y47" s="53"/>
      <c r="Z47" s="53"/>
      <c r="AA47" s="52"/>
      <c r="AB47" s="52"/>
      <c r="AC47" s="52"/>
      <c r="AD47" s="52"/>
    </row>
    <row r="48" spans="1:30" x14ac:dyDescent="0.2">
      <c r="Q48" s="52"/>
      <c r="R48" s="52"/>
      <c r="S48" s="52"/>
      <c r="T48" s="54"/>
      <c r="U48" s="54"/>
      <c r="V48" s="54"/>
      <c r="W48" s="54"/>
      <c r="X48" s="54"/>
      <c r="Y48" s="54"/>
      <c r="Z48" s="53"/>
      <c r="AA48" s="52"/>
      <c r="AB48" s="52"/>
      <c r="AC48" s="52"/>
      <c r="AD48" s="52"/>
    </row>
    <row r="49" spans="17:30" x14ac:dyDescent="0.2">
      <c r="Q49" s="52"/>
      <c r="R49" s="52"/>
      <c r="S49" s="52"/>
      <c r="T49" s="54"/>
      <c r="U49" s="54"/>
      <c r="V49" s="54"/>
      <c r="W49" s="54"/>
      <c r="X49" s="54"/>
      <c r="Y49" s="54"/>
      <c r="Z49" s="53"/>
      <c r="AA49" s="52"/>
      <c r="AB49" s="52"/>
      <c r="AC49" s="52"/>
      <c r="AD49" s="52"/>
    </row>
    <row r="50" spans="17:30" x14ac:dyDescent="0.2">
      <c r="Q50" s="52"/>
      <c r="R50" s="52"/>
      <c r="S50" s="52"/>
      <c r="T50" s="54"/>
      <c r="U50" s="54"/>
      <c r="V50" s="54"/>
      <c r="W50" s="54"/>
      <c r="X50" s="54"/>
      <c r="Y50" s="54"/>
      <c r="Z50" s="53"/>
      <c r="AA50" s="52"/>
      <c r="AB50" s="52"/>
      <c r="AC50" s="52"/>
      <c r="AD50" s="52"/>
    </row>
    <row r="51" spans="17:30" x14ac:dyDescent="0.2">
      <c r="Q51" s="52"/>
      <c r="R51" s="52"/>
      <c r="S51" s="52"/>
      <c r="T51" s="52"/>
      <c r="U51" s="52"/>
      <c r="V51" s="52"/>
      <c r="W51" s="52"/>
      <c r="X51" s="52"/>
      <c r="Y51" s="52"/>
      <c r="Z51" s="52"/>
      <c r="AA51" s="52"/>
      <c r="AB51" s="52"/>
      <c r="AC51" s="52"/>
      <c r="AD51" s="52"/>
    </row>
    <row r="52" spans="17:30" x14ac:dyDescent="0.2">
      <c r="Q52" s="52"/>
      <c r="R52" s="52"/>
      <c r="S52" s="52"/>
      <c r="T52" s="52"/>
      <c r="U52" s="52"/>
      <c r="V52" s="52"/>
      <c r="W52" s="52"/>
      <c r="X52" s="52"/>
      <c r="Y52" s="52"/>
      <c r="Z52" s="52"/>
      <c r="AA52" s="52"/>
      <c r="AB52" s="52"/>
      <c r="AC52" s="52"/>
      <c r="AD52" s="52"/>
    </row>
    <row r="53" spans="17:30" x14ac:dyDescent="0.2">
      <c r="Q53" s="52"/>
      <c r="R53" s="52"/>
      <c r="S53" s="52"/>
      <c r="T53" s="52"/>
      <c r="U53" s="52"/>
      <c r="V53" s="52"/>
      <c r="W53" s="52"/>
      <c r="X53" s="52"/>
      <c r="Y53" s="52"/>
      <c r="Z53" s="52"/>
      <c r="AA53" s="52"/>
      <c r="AB53" s="52"/>
      <c r="AC53" s="52"/>
      <c r="AD53" s="52"/>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workbookViewId="0">
      <selection activeCell="A151" sqref="A151"/>
    </sheetView>
  </sheetViews>
  <sheetFormatPr defaultRowHeight="11.25" x14ac:dyDescent="0.2"/>
  <cols>
    <col min="1" max="1" width="44.83203125" customWidth="1"/>
  </cols>
  <sheetData>
    <row r="1" spans="1:11" ht="15.75" x14ac:dyDescent="0.25">
      <c r="A1" s="26" t="s">
        <v>273</v>
      </c>
      <c r="B1" s="6"/>
      <c r="C1" s="6"/>
      <c r="D1" s="6"/>
      <c r="E1" s="6"/>
      <c r="F1" s="6"/>
      <c r="G1" s="6"/>
      <c r="H1" s="6"/>
      <c r="I1" s="6"/>
      <c r="J1" s="6"/>
      <c r="K1" s="6"/>
    </row>
    <row r="3" spans="1:11" ht="12" thickBot="1" x14ac:dyDescent="0.25">
      <c r="A3" s="21" t="s">
        <v>274</v>
      </c>
      <c r="B3" s="25" t="s">
        <v>260</v>
      </c>
      <c r="C3" s="25" t="s">
        <v>261</v>
      </c>
      <c r="D3" s="25" t="s">
        <v>262</v>
      </c>
      <c r="E3" s="25" t="s">
        <v>263</v>
      </c>
      <c r="F3" s="25" t="s">
        <v>264</v>
      </c>
      <c r="G3" s="39" t="s">
        <v>265</v>
      </c>
      <c r="H3" s="39" t="s">
        <v>266</v>
      </c>
      <c r="I3" s="39" t="s">
        <v>267</v>
      </c>
      <c r="J3" s="39" t="s">
        <v>268</v>
      </c>
      <c r="K3" s="39" t="s">
        <v>269</v>
      </c>
    </row>
    <row r="4" spans="1:11" x14ac:dyDescent="0.2">
      <c r="A4" t="s">
        <v>282</v>
      </c>
      <c r="B4" s="6">
        <v>-0.95766484016354658</v>
      </c>
      <c r="C4" s="6">
        <v>2.5837192568091036</v>
      </c>
      <c r="D4" s="6">
        <v>6.7911648290490412</v>
      </c>
      <c r="E4" s="6">
        <v>8.3850831952362892</v>
      </c>
      <c r="F4" s="6">
        <v>7.2394233241728445</v>
      </c>
      <c r="G4" s="42">
        <v>5.9600000000000017</v>
      </c>
      <c r="H4" s="42">
        <v>2.4000000000000008</v>
      </c>
      <c r="I4" s="42">
        <v>2.7999999999999927</v>
      </c>
      <c r="J4" s="42">
        <v>2.7999999999999932</v>
      </c>
      <c r="K4" s="42">
        <v>2.4999999999999916</v>
      </c>
    </row>
    <row r="5" spans="1:11" x14ac:dyDescent="0.2">
      <c r="A5" t="s">
        <v>181</v>
      </c>
      <c r="B5" s="6">
        <v>109.38597319259863</v>
      </c>
      <c r="C5" s="6">
        <v>100.46930009285049</v>
      </c>
      <c r="D5" s="6">
        <v>104.05921744263652</v>
      </c>
      <c r="E5" s="6">
        <v>99.805368566534938</v>
      </c>
      <c r="F5" s="6">
        <v>97.529940189873699</v>
      </c>
      <c r="G5" s="42">
        <v>98.896236405685741</v>
      </c>
      <c r="H5" s="42">
        <v>100.57547845846094</v>
      </c>
      <c r="I5" s="42">
        <v>102.25670299227296</v>
      </c>
      <c r="J5" s="42">
        <v>102.2556129002254</v>
      </c>
      <c r="K5" s="42">
        <v>102.25373265442406</v>
      </c>
    </row>
    <row r="6" spans="1:11" x14ac:dyDescent="0.2">
      <c r="B6" s="6"/>
      <c r="C6" s="6"/>
      <c r="D6" s="6"/>
      <c r="E6" s="6"/>
      <c r="F6" s="6"/>
      <c r="G6" s="43"/>
      <c r="H6" s="43"/>
      <c r="I6" s="43"/>
      <c r="J6" s="43"/>
      <c r="K6" s="43"/>
    </row>
    <row r="7" spans="1:11" x14ac:dyDescent="0.2">
      <c r="B7" s="6"/>
      <c r="C7" s="6"/>
      <c r="D7" s="6"/>
      <c r="E7" s="6"/>
      <c r="F7" s="6"/>
      <c r="G7" s="43"/>
      <c r="H7" s="43"/>
      <c r="I7" s="43"/>
      <c r="J7" s="43"/>
      <c r="K7" s="43"/>
    </row>
    <row r="8" spans="1:11" x14ac:dyDescent="0.2">
      <c r="B8" s="6"/>
      <c r="C8" s="6"/>
      <c r="D8" s="6"/>
      <c r="E8" s="6"/>
      <c r="F8" s="6"/>
      <c r="G8" s="43"/>
      <c r="H8" s="43"/>
      <c r="I8" s="43"/>
      <c r="J8" s="43"/>
      <c r="K8" s="43"/>
    </row>
    <row r="9" spans="1:11" x14ac:dyDescent="0.2">
      <c r="B9" s="6"/>
      <c r="C9" s="6"/>
      <c r="D9" s="6"/>
      <c r="E9" s="6"/>
      <c r="F9" s="6"/>
      <c r="G9" s="43"/>
      <c r="H9" s="43"/>
      <c r="I9" s="43"/>
      <c r="J9" s="43"/>
      <c r="K9" s="43"/>
    </row>
    <row r="10" spans="1:11" x14ac:dyDescent="0.2">
      <c r="B10" s="6"/>
      <c r="C10" s="6"/>
      <c r="D10" s="6"/>
      <c r="E10" s="6"/>
      <c r="F10" s="6"/>
      <c r="G10" s="43"/>
      <c r="H10" s="43"/>
      <c r="I10" s="43"/>
      <c r="J10" s="43"/>
      <c r="K10" s="43"/>
    </row>
    <row r="11" spans="1:11" x14ac:dyDescent="0.2">
      <c r="B11" s="6"/>
      <c r="C11" s="6"/>
      <c r="D11" s="6"/>
      <c r="E11" s="6"/>
      <c r="F11" s="6"/>
      <c r="G11" s="43"/>
      <c r="H11" s="43"/>
      <c r="I11" s="43"/>
      <c r="J11" s="43"/>
      <c r="K11" s="43"/>
    </row>
    <row r="12" spans="1:11" x14ac:dyDescent="0.2">
      <c r="B12" s="6"/>
      <c r="C12" s="6"/>
      <c r="D12" s="6"/>
      <c r="E12" s="6"/>
      <c r="F12" s="6"/>
      <c r="G12" s="43"/>
      <c r="H12" s="43"/>
      <c r="I12" s="43"/>
      <c r="J12" s="43"/>
      <c r="K12" s="43"/>
    </row>
    <row r="13" spans="1:11" x14ac:dyDescent="0.2">
      <c r="B13" s="6"/>
      <c r="C13" s="6"/>
      <c r="D13" s="6"/>
      <c r="E13" s="6"/>
      <c r="F13" s="6"/>
      <c r="G13" s="43"/>
      <c r="H13" s="43"/>
      <c r="I13" s="43"/>
      <c r="J13" s="43"/>
      <c r="K13" s="43"/>
    </row>
    <row r="14" spans="1:11" x14ac:dyDescent="0.2">
      <c r="B14" s="6"/>
      <c r="C14" s="6"/>
      <c r="D14" s="6"/>
      <c r="E14" s="6"/>
      <c r="F14" s="6"/>
      <c r="G14" s="43"/>
      <c r="H14" s="43"/>
      <c r="I14" s="43"/>
      <c r="J14" s="43"/>
      <c r="K14" s="43"/>
    </row>
    <row r="15" spans="1:11" x14ac:dyDescent="0.2">
      <c r="B15" s="6"/>
      <c r="C15" s="6"/>
      <c r="D15" s="6"/>
      <c r="E15" s="6"/>
      <c r="F15" s="6"/>
      <c r="G15" s="43"/>
      <c r="H15" s="43"/>
      <c r="I15" s="43"/>
      <c r="J15" s="43"/>
      <c r="K15" s="43"/>
    </row>
    <row r="16" spans="1:11" x14ac:dyDescent="0.2">
      <c r="B16" s="6"/>
      <c r="C16" s="6"/>
      <c r="D16" s="6"/>
      <c r="E16" s="6"/>
      <c r="F16" s="6"/>
      <c r="G16" s="43"/>
      <c r="H16" s="43"/>
      <c r="I16" s="43"/>
      <c r="J16" s="43"/>
      <c r="K16" s="43"/>
    </row>
    <row r="17" spans="1:11" x14ac:dyDescent="0.2">
      <c r="B17" s="6"/>
      <c r="C17" s="6"/>
      <c r="D17" s="6"/>
      <c r="E17" s="6"/>
      <c r="F17" s="6"/>
      <c r="G17" s="43"/>
      <c r="H17" s="43"/>
      <c r="I17" s="43"/>
      <c r="J17" s="43"/>
      <c r="K17" s="43"/>
    </row>
    <row r="18" spans="1:11" x14ac:dyDescent="0.2">
      <c r="B18" s="6"/>
      <c r="C18" s="6"/>
      <c r="D18" s="6"/>
      <c r="E18" s="6"/>
      <c r="F18" s="6"/>
      <c r="G18" s="43"/>
      <c r="H18" s="43"/>
      <c r="I18" s="43"/>
      <c r="J18" s="43"/>
      <c r="K18" s="43"/>
    </row>
    <row r="19" spans="1:11" x14ac:dyDescent="0.2">
      <c r="B19" s="6"/>
      <c r="C19" s="6"/>
      <c r="D19" s="6"/>
      <c r="E19" s="6"/>
      <c r="F19" s="6"/>
      <c r="G19" s="43"/>
      <c r="H19" s="43"/>
      <c r="I19" s="43"/>
      <c r="J19" s="43"/>
      <c r="K19" s="43"/>
    </row>
    <row r="20" spans="1:11" ht="12" thickBot="1" x14ac:dyDescent="0.25">
      <c r="A20" s="21" t="s">
        <v>173</v>
      </c>
      <c r="B20" s="25" t="s">
        <v>260</v>
      </c>
      <c r="C20" s="25" t="s">
        <v>261</v>
      </c>
      <c r="D20" s="25" t="s">
        <v>262</v>
      </c>
      <c r="E20" s="25" t="s">
        <v>263</v>
      </c>
      <c r="F20" s="25" t="s">
        <v>264</v>
      </c>
      <c r="G20" s="39" t="s">
        <v>265</v>
      </c>
      <c r="H20" s="39" t="s">
        <v>266</v>
      </c>
      <c r="I20" s="39" t="s">
        <v>267</v>
      </c>
      <c r="J20" s="39" t="s">
        <v>268</v>
      </c>
      <c r="K20" s="39" t="s">
        <v>269</v>
      </c>
    </row>
    <row r="21" spans="1:11" x14ac:dyDescent="0.2">
      <c r="A21" t="s">
        <v>282</v>
      </c>
      <c r="B21" s="6">
        <v>-1.8886554058062954</v>
      </c>
      <c r="C21" s="6">
        <v>9.3989780500584352</v>
      </c>
      <c r="D21" s="6">
        <v>9.6167365914206915</v>
      </c>
      <c r="E21" s="6">
        <v>7.7237467462239344</v>
      </c>
      <c r="F21" s="6">
        <v>4.5355098777995755</v>
      </c>
      <c r="G21" s="42">
        <v>2.8999999999999972</v>
      </c>
      <c r="H21" s="42">
        <v>2.1749999999999972</v>
      </c>
      <c r="I21" s="42">
        <v>1.4499999999999971</v>
      </c>
      <c r="J21" s="42">
        <v>0.72499999999999709</v>
      </c>
      <c r="K21" s="42">
        <v>-2.886579864025407E-15</v>
      </c>
    </row>
    <row r="22" spans="1:11" x14ac:dyDescent="0.2">
      <c r="A22" t="s">
        <v>181</v>
      </c>
      <c r="B22" s="6">
        <v>115.56770423310063</v>
      </c>
      <c r="C22" s="6">
        <v>115.39903845044647</v>
      </c>
      <c r="D22" s="6">
        <v>108.71641274637285</v>
      </c>
      <c r="E22" s="6">
        <v>101.7415310827574</v>
      </c>
      <c r="F22" s="6">
        <v>100.51737924765655</v>
      </c>
      <c r="G22" s="42">
        <v>100.92055810463233</v>
      </c>
      <c r="H22" s="42">
        <v>100.77969444250233</v>
      </c>
      <c r="I22" s="42">
        <v>101.57925083882731</v>
      </c>
      <c r="J22" s="42">
        <v>102.96073694853531</v>
      </c>
      <c r="K22" s="42">
        <v>104.94956588592569</v>
      </c>
    </row>
    <row r="23" spans="1:11" x14ac:dyDescent="0.2">
      <c r="B23" s="6"/>
      <c r="C23" s="6"/>
      <c r="D23" s="6"/>
      <c r="E23" s="6"/>
      <c r="F23" s="6"/>
      <c r="G23" s="43"/>
      <c r="H23" s="43"/>
      <c r="I23" s="43"/>
      <c r="J23" s="43"/>
      <c r="K23" s="43"/>
    </row>
    <row r="24" spans="1:11" x14ac:dyDescent="0.2">
      <c r="B24" s="6"/>
      <c r="C24" s="6"/>
      <c r="D24" s="6"/>
      <c r="E24" s="6"/>
      <c r="F24" s="6"/>
      <c r="G24" s="43"/>
      <c r="H24" s="43"/>
      <c r="I24" s="43"/>
      <c r="J24" s="43"/>
      <c r="K24" s="43"/>
    </row>
    <row r="25" spans="1:11" x14ac:dyDescent="0.2">
      <c r="B25" s="6"/>
      <c r="C25" s="6"/>
      <c r="D25" s="6"/>
      <c r="E25" s="6"/>
      <c r="F25" s="6"/>
      <c r="G25" s="43"/>
      <c r="H25" s="43"/>
      <c r="I25" s="43"/>
      <c r="J25" s="43"/>
      <c r="K25" s="43"/>
    </row>
    <row r="26" spans="1:11" x14ac:dyDescent="0.2">
      <c r="B26" s="6"/>
      <c r="C26" s="6"/>
      <c r="D26" s="6"/>
      <c r="E26" s="6"/>
      <c r="F26" s="6"/>
      <c r="G26" s="43"/>
      <c r="H26" s="43"/>
      <c r="I26" s="43"/>
      <c r="J26" s="43"/>
      <c r="K26" s="43"/>
    </row>
    <row r="27" spans="1:11" x14ac:dyDescent="0.2">
      <c r="B27" s="6"/>
      <c r="C27" s="6"/>
      <c r="D27" s="6"/>
      <c r="E27" s="6"/>
      <c r="F27" s="6"/>
      <c r="G27" s="43"/>
      <c r="H27" s="43"/>
      <c r="I27" s="43"/>
      <c r="J27" s="43"/>
      <c r="K27" s="43"/>
    </row>
    <row r="28" spans="1:11" x14ac:dyDescent="0.2">
      <c r="B28" s="6"/>
      <c r="C28" s="6"/>
      <c r="D28" s="6"/>
      <c r="E28" s="6"/>
      <c r="F28" s="6"/>
      <c r="G28" s="43"/>
      <c r="H28" s="43"/>
      <c r="I28" s="43"/>
      <c r="J28" s="43"/>
      <c r="K28" s="43"/>
    </row>
    <row r="29" spans="1:11" x14ac:dyDescent="0.2">
      <c r="B29" s="6"/>
      <c r="C29" s="6"/>
      <c r="D29" s="6"/>
      <c r="E29" s="6"/>
      <c r="F29" s="6"/>
      <c r="G29" s="43"/>
      <c r="H29" s="43"/>
      <c r="I29" s="43"/>
      <c r="J29" s="43"/>
      <c r="K29" s="43"/>
    </row>
    <row r="30" spans="1:11" x14ac:dyDescent="0.2">
      <c r="B30" s="6"/>
      <c r="C30" s="6"/>
      <c r="D30" s="6"/>
      <c r="E30" s="6"/>
      <c r="F30" s="6"/>
      <c r="G30" s="43"/>
      <c r="H30" s="43"/>
      <c r="I30" s="43"/>
      <c r="J30" s="43"/>
      <c r="K30" s="43"/>
    </row>
    <row r="31" spans="1:11" x14ac:dyDescent="0.2">
      <c r="B31" s="6"/>
      <c r="C31" s="6"/>
      <c r="D31" s="6"/>
      <c r="E31" s="6"/>
      <c r="F31" s="6"/>
      <c r="G31" s="43"/>
      <c r="H31" s="43"/>
      <c r="I31" s="43"/>
      <c r="J31" s="43"/>
      <c r="K31" s="43"/>
    </row>
    <row r="32" spans="1:11" x14ac:dyDescent="0.2">
      <c r="B32" s="6"/>
      <c r="C32" s="6"/>
      <c r="D32" s="6"/>
      <c r="E32" s="6"/>
      <c r="F32" s="6"/>
      <c r="G32" s="43"/>
      <c r="H32" s="43"/>
      <c r="I32" s="43"/>
      <c r="J32" s="43"/>
      <c r="K32" s="43"/>
    </row>
    <row r="33" spans="1:11" x14ac:dyDescent="0.2">
      <c r="B33" s="6"/>
      <c r="C33" s="6"/>
      <c r="D33" s="6"/>
      <c r="E33" s="6"/>
      <c r="F33" s="6"/>
      <c r="G33" s="43"/>
      <c r="H33" s="43"/>
      <c r="I33" s="43"/>
      <c r="J33" s="43"/>
      <c r="K33" s="43"/>
    </row>
    <row r="34" spans="1:11" x14ac:dyDescent="0.2">
      <c r="B34" s="6"/>
      <c r="C34" s="6"/>
      <c r="D34" s="6"/>
      <c r="E34" s="6"/>
      <c r="F34" s="6"/>
      <c r="G34" s="43"/>
      <c r="H34" s="43"/>
      <c r="I34" s="43"/>
      <c r="J34" s="43"/>
      <c r="K34" s="43"/>
    </row>
    <row r="35" spans="1:11" x14ac:dyDescent="0.2">
      <c r="B35" s="6"/>
      <c r="C35" s="6"/>
      <c r="D35" s="6"/>
      <c r="E35" s="6"/>
      <c r="F35" s="6"/>
      <c r="G35" s="43"/>
      <c r="H35" s="43"/>
      <c r="I35" s="43"/>
      <c r="J35" s="43"/>
      <c r="K35" s="43"/>
    </row>
    <row r="36" spans="1:11" x14ac:dyDescent="0.2">
      <c r="B36" s="6"/>
      <c r="C36" s="6"/>
      <c r="D36" s="6"/>
      <c r="E36" s="6"/>
      <c r="F36" s="6"/>
      <c r="G36" s="43"/>
      <c r="H36" s="43"/>
      <c r="I36" s="43"/>
      <c r="J36" s="43"/>
      <c r="K36" s="43"/>
    </row>
    <row r="37" spans="1:11" ht="12" thickBot="1" x14ac:dyDescent="0.25">
      <c r="A37" s="21" t="s">
        <v>222</v>
      </c>
      <c r="B37" s="25" t="s">
        <v>260</v>
      </c>
      <c r="C37" s="25" t="s">
        <v>261</v>
      </c>
      <c r="D37" s="25" t="s">
        <v>262</v>
      </c>
      <c r="E37" s="25" t="s">
        <v>263</v>
      </c>
      <c r="F37" s="25" t="s">
        <v>264</v>
      </c>
      <c r="G37" s="39" t="s">
        <v>265</v>
      </c>
      <c r="H37" s="39" t="s">
        <v>266</v>
      </c>
      <c r="I37" s="39" t="s">
        <v>267</v>
      </c>
      <c r="J37" s="39" t="s">
        <v>268</v>
      </c>
      <c r="K37" s="39" t="s">
        <v>269</v>
      </c>
    </row>
    <row r="38" spans="1:11" x14ac:dyDescent="0.2">
      <c r="A38" t="s">
        <v>282</v>
      </c>
      <c r="B38" s="6">
        <v>-2.2462347849347339</v>
      </c>
      <c r="C38" s="6">
        <v>2.16896510641911</v>
      </c>
      <c r="D38" s="6">
        <v>6.6430623429264353</v>
      </c>
      <c r="E38" s="6">
        <v>4.9349068588872562</v>
      </c>
      <c r="F38" s="6">
        <v>3.3469242014624561</v>
      </c>
      <c r="G38" s="42">
        <v>2.2499999999999978</v>
      </c>
      <c r="H38" s="42">
        <v>2.2399999999999931</v>
      </c>
      <c r="I38" s="42">
        <v>2.7500000000000067</v>
      </c>
      <c r="J38" s="42">
        <v>2.499999999999992</v>
      </c>
      <c r="K38" s="42">
        <v>2.499999999999988</v>
      </c>
    </row>
    <row r="39" spans="1:11" x14ac:dyDescent="0.2">
      <c r="A39" t="s">
        <v>181</v>
      </c>
      <c r="B39" s="6">
        <v>100.59009847922503</v>
      </c>
      <c r="C39" s="6">
        <v>113.19990527240037</v>
      </c>
      <c r="D39" s="6">
        <v>106.73988509184214</v>
      </c>
      <c r="E39" s="6">
        <v>97.715694395729713</v>
      </c>
      <c r="F39" s="6">
        <v>99.532156967905905</v>
      </c>
      <c r="G39" s="42">
        <v>99.18869529130545</v>
      </c>
      <c r="H39" s="42">
        <v>99.422739732079975</v>
      </c>
      <c r="I39" s="42">
        <v>99.776560210321804</v>
      </c>
      <c r="J39" s="42">
        <v>99.937596970433859</v>
      </c>
      <c r="K39" s="42">
        <v>100.12375666171194</v>
      </c>
    </row>
    <row r="40" spans="1:11" x14ac:dyDescent="0.2">
      <c r="B40" s="6"/>
      <c r="C40" s="6"/>
      <c r="D40" s="6"/>
      <c r="E40" s="6"/>
      <c r="F40" s="6"/>
      <c r="G40" s="43"/>
      <c r="H40" s="43"/>
      <c r="I40" s="43"/>
      <c r="J40" s="43"/>
      <c r="K40" s="43"/>
    </row>
    <row r="41" spans="1:11" x14ac:dyDescent="0.2">
      <c r="B41" s="6"/>
      <c r="C41" s="6"/>
      <c r="D41" s="6"/>
      <c r="E41" s="6"/>
      <c r="F41" s="6"/>
      <c r="G41" s="43"/>
      <c r="H41" s="43"/>
      <c r="I41" s="43"/>
      <c r="J41" s="43"/>
      <c r="K41" s="43"/>
    </row>
    <row r="42" spans="1:11" x14ac:dyDescent="0.2">
      <c r="B42" s="6"/>
      <c r="C42" s="6"/>
      <c r="D42" s="6"/>
      <c r="E42" s="6"/>
      <c r="F42" s="6"/>
      <c r="G42" s="43"/>
      <c r="H42" s="43"/>
      <c r="I42" s="43"/>
      <c r="J42" s="43"/>
      <c r="K42" s="43"/>
    </row>
    <row r="43" spans="1:11" x14ac:dyDescent="0.2">
      <c r="B43" s="6"/>
      <c r="C43" s="6"/>
      <c r="D43" s="6"/>
      <c r="E43" s="6"/>
      <c r="F43" s="6"/>
      <c r="G43" s="43"/>
      <c r="H43" s="43"/>
      <c r="I43" s="43"/>
      <c r="J43" s="43"/>
      <c r="K43" s="43"/>
    </row>
    <row r="44" spans="1:11" x14ac:dyDescent="0.2">
      <c r="B44" s="6"/>
      <c r="C44" s="6"/>
      <c r="D44" s="6"/>
      <c r="E44" s="6"/>
      <c r="F44" s="6"/>
      <c r="G44" s="43"/>
      <c r="H44" s="43"/>
      <c r="I44" s="43"/>
      <c r="J44" s="43"/>
      <c r="K44" s="43"/>
    </row>
    <row r="45" spans="1:11" x14ac:dyDescent="0.2">
      <c r="B45" s="6"/>
      <c r="C45" s="6"/>
      <c r="D45" s="6"/>
      <c r="E45" s="6"/>
      <c r="F45" s="6"/>
      <c r="G45" s="43"/>
      <c r="H45" s="43"/>
      <c r="I45" s="43"/>
      <c r="J45" s="43"/>
      <c r="K45" s="43"/>
    </row>
    <row r="46" spans="1:11" x14ac:dyDescent="0.2">
      <c r="B46" s="6"/>
      <c r="C46" s="6"/>
      <c r="D46" s="6"/>
      <c r="E46" s="6"/>
      <c r="F46" s="6"/>
      <c r="G46" s="43"/>
      <c r="H46" s="43"/>
      <c r="I46" s="43"/>
      <c r="J46" s="43"/>
      <c r="K46" s="43"/>
    </row>
    <row r="47" spans="1:11" x14ac:dyDescent="0.2">
      <c r="B47" s="6"/>
      <c r="C47" s="6"/>
      <c r="D47" s="6"/>
      <c r="E47" s="6"/>
      <c r="F47" s="6"/>
      <c r="G47" s="43"/>
      <c r="H47" s="43"/>
      <c r="I47" s="43"/>
      <c r="J47" s="43"/>
      <c r="K47" s="43"/>
    </row>
    <row r="48" spans="1:11" x14ac:dyDescent="0.2">
      <c r="B48" s="6"/>
      <c r="C48" s="6"/>
      <c r="D48" s="6"/>
      <c r="E48" s="6"/>
      <c r="F48" s="6"/>
      <c r="G48" s="43"/>
      <c r="H48" s="43"/>
      <c r="I48" s="43"/>
      <c r="J48" s="43"/>
      <c r="K48" s="43"/>
    </row>
    <row r="49" spans="1:11" x14ac:dyDescent="0.2">
      <c r="B49" s="6"/>
      <c r="C49" s="6"/>
      <c r="D49" s="6"/>
      <c r="E49" s="6"/>
      <c r="F49" s="6"/>
      <c r="G49" s="43"/>
      <c r="H49" s="43"/>
      <c r="I49" s="43"/>
      <c r="J49" s="43"/>
      <c r="K49" s="43"/>
    </row>
    <row r="50" spans="1:11" x14ac:dyDescent="0.2">
      <c r="B50" s="6"/>
      <c r="C50" s="6"/>
      <c r="D50" s="6"/>
      <c r="E50" s="6"/>
      <c r="F50" s="6"/>
      <c r="G50" s="43"/>
      <c r="H50" s="43"/>
      <c r="I50" s="43"/>
      <c r="J50" s="43"/>
      <c r="K50" s="43"/>
    </row>
    <row r="51" spans="1:11" x14ac:dyDescent="0.2">
      <c r="B51" s="6"/>
      <c r="C51" s="6"/>
      <c r="D51" s="6"/>
      <c r="E51" s="6"/>
      <c r="F51" s="6"/>
      <c r="G51" s="43"/>
      <c r="H51" s="43"/>
      <c r="I51" s="43"/>
      <c r="J51" s="43"/>
      <c r="K51" s="43"/>
    </row>
    <row r="52" spans="1:11" x14ac:dyDescent="0.2">
      <c r="B52" s="6"/>
      <c r="C52" s="6"/>
      <c r="D52" s="6"/>
      <c r="E52" s="6"/>
      <c r="F52" s="6"/>
      <c r="G52" s="43"/>
      <c r="H52" s="43"/>
      <c r="I52" s="43"/>
      <c r="J52" s="43"/>
      <c r="K52" s="43"/>
    </row>
    <row r="53" spans="1:11" x14ac:dyDescent="0.2">
      <c r="B53" s="6"/>
      <c r="C53" s="6"/>
      <c r="D53" s="6"/>
      <c r="E53" s="6"/>
      <c r="F53" s="6"/>
      <c r="G53" s="43"/>
      <c r="H53" s="43"/>
      <c r="I53" s="43"/>
      <c r="J53" s="43"/>
      <c r="K53" s="43"/>
    </row>
    <row r="54" spans="1:11" ht="12" thickBot="1" x14ac:dyDescent="0.25">
      <c r="A54" s="21" t="s">
        <v>277</v>
      </c>
      <c r="B54" s="25" t="s">
        <v>260</v>
      </c>
      <c r="C54" s="25" t="s">
        <v>261</v>
      </c>
      <c r="D54" s="25" t="s">
        <v>262</v>
      </c>
      <c r="E54" s="25" t="s">
        <v>263</v>
      </c>
      <c r="F54" s="25" t="s">
        <v>264</v>
      </c>
      <c r="G54" s="39" t="s">
        <v>265</v>
      </c>
      <c r="H54" s="39" t="s">
        <v>266</v>
      </c>
      <c r="I54" s="39" t="s">
        <v>267</v>
      </c>
      <c r="J54" s="39" t="s">
        <v>268</v>
      </c>
      <c r="K54" s="39" t="s">
        <v>269</v>
      </c>
    </row>
    <row r="55" spans="1:11" x14ac:dyDescent="0.2">
      <c r="A55" t="s">
        <v>282</v>
      </c>
      <c r="B55" s="6">
        <v>-3.679247635778911</v>
      </c>
      <c r="C55" s="6">
        <v>0.77092020643725856</v>
      </c>
      <c r="D55" s="6">
        <v>5.0352780145445326</v>
      </c>
      <c r="E55" s="6">
        <v>7.9082547218614545</v>
      </c>
      <c r="F55" s="6">
        <v>8.7111817105684004</v>
      </c>
      <c r="G55" s="42">
        <v>8.818349116451575</v>
      </c>
      <c r="H55" s="42">
        <v>4.9653887685338836</v>
      </c>
      <c r="I55" s="42">
        <v>3.0615872390546501</v>
      </c>
      <c r="J55" s="42">
        <v>2.5000000000000062</v>
      </c>
      <c r="K55" s="42">
        <v>2.4999999999999938</v>
      </c>
    </row>
    <row r="56" spans="1:11" x14ac:dyDescent="0.2">
      <c r="A56" t="s">
        <v>181</v>
      </c>
      <c r="B56" s="6">
        <v>98.309045814794175</v>
      </c>
      <c r="C56" s="6">
        <v>103.6385472412863</v>
      </c>
      <c r="D56" s="6">
        <v>107.01451252208906</v>
      </c>
      <c r="E56" s="6">
        <v>107.19160232861088</v>
      </c>
      <c r="F56" s="6">
        <v>103.43142963654407</v>
      </c>
      <c r="G56" s="42">
        <v>106.44866693573105</v>
      </c>
      <c r="H56" s="42">
        <v>105.43690715478377</v>
      </c>
      <c r="I56" s="42">
        <v>104.77741309113289</v>
      </c>
      <c r="J56" s="42">
        <v>103.72023752295186</v>
      </c>
      <c r="K56" s="42">
        <v>102.6846149053424</v>
      </c>
    </row>
    <row r="57" spans="1:11" x14ac:dyDescent="0.2">
      <c r="G57" s="43"/>
      <c r="H57" s="43"/>
      <c r="I57" s="43"/>
      <c r="J57" s="43"/>
      <c r="K57" s="43"/>
    </row>
    <row r="58" spans="1:11" x14ac:dyDescent="0.2">
      <c r="G58" s="43"/>
      <c r="H58" s="43"/>
      <c r="I58" s="43"/>
      <c r="J58" s="43"/>
      <c r="K58" s="43"/>
    </row>
    <row r="59" spans="1:11" x14ac:dyDescent="0.2">
      <c r="G59" s="43"/>
      <c r="H59" s="43"/>
      <c r="I59" s="43"/>
      <c r="J59" s="43"/>
      <c r="K59" s="43"/>
    </row>
    <row r="60" spans="1:11" x14ac:dyDescent="0.2">
      <c r="G60" s="43"/>
      <c r="H60" s="43"/>
      <c r="I60" s="43"/>
      <c r="J60" s="43"/>
      <c r="K60" s="43"/>
    </row>
    <row r="61" spans="1:11" x14ac:dyDescent="0.2">
      <c r="G61" s="43"/>
      <c r="H61" s="43"/>
      <c r="I61" s="43"/>
      <c r="J61" s="43"/>
      <c r="K61" s="43"/>
    </row>
    <row r="71" spans="1:11" ht="12" thickBot="1" x14ac:dyDescent="0.25">
      <c r="A71" s="21" t="s">
        <v>171</v>
      </c>
      <c r="B71" s="25" t="s">
        <v>260</v>
      </c>
      <c r="C71" s="25" t="s">
        <v>261</v>
      </c>
      <c r="D71" s="25" t="s">
        <v>262</v>
      </c>
      <c r="E71" s="25" t="s">
        <v>263</v>
      </c>
      <c r="F71" s="25" t="s">
        <v>264</v>
      </c>
      <c r="G71" s="39" t="s">
        <v>265</v>
      </c>
      <c r="H71" s="39" t="s">
        <v>266</v>
      </c>
      <c r="I71" s="39" t="s">
        <v>267</v>
      </c>
      <c r="J71" s="39" t="s">
        <v>268</v>
      </c>
      <c r="K71" s="39" t="s">
        <v>269</v>
      </c>
    </row>
    <row r="72" spans="1:11" x14ac:dyDescent="0.2">
      <c r="A72" t="s">
        <v>282</v>
      </c>
      <c r="B72" s="6">
        <v>-1.3621090670465008</v>
      </c>
      <c r="C72" s="6">
        <v>14.750133390045084</v>
      </c>
      <c r="D72" s="6">
        <v>-0.15189930149520531</v>
      </c>
      <c r="E72" s="6">
        <v>4.0493639360492955</v>
      </c>
      <c r="F72" s="6">
        <v>-2.729040444050451</v>
      </c>
      <c r="G72" s="42">
        <v>-0.84000000000000097</v>
      </c>
      <c r="H72" s="42">
        <v>1.210000000000004</v>
      </c>
      <c r="I72" s="42">
        <v>2.3099999999999969</v>
      </c>
      <c r="J72" s="42">
        <v>2.4500000000000077</v>
      </c>
      <c r="K72" s="42">
        <v>2.4499999999999935</v>
      </c>
    </row>
    <row r="73" spans="1:11" x14ac:dyDescent="0.2">
      <c r="A73" t="s">
        <v>181</v>
      </c>
      <c r="B73" s="6">
        <v>83.140976527972597</v>
      </c>
      <c r="C73" s="6">
        <v>101.99044348242418</v>
      </c>
      <c r="D73" s="6">
        <v>103.17432800993217</v>
      </c>
      <c r="E73" s="6">
        <v>84.289135058662751</v>
      </c>
      <c r="F73" s="6">
        <v>87.184949985569304</v>
      </c>
      <c r="G73" s="42">
        <v>91.46380505600429</v>
      </c>
      <c r="H73" s="42">
        <v>95.252242130041097</v>
      </c>
      <c r="I73" s="42">
        <v>97.263796761498838</v>
      </c>
      <c r="J73" s="42">
        <v>98.930303550664249</v>
      </c>
      <c r="K73" s="42">
        <v>100.58579691968458</v>
      </c>
    </row>
    <row r="88" spans="1:11" ht="12" thickBot="1" x14ac:dyDescent="0.25">
      <c r="A88" s="21" t="s">
        <v>223</v>
      </c>
      <c r="B88" s="25" t="s">
        <v>260</v>
      </c>
      <c r="C88" s="25" t="s">
        <v>261</v>
      </c>
      <c r="D88" s="25" t="s">
        <v>262</v>
      </c>
      <c r="E88" s="25" t="s">
        <v>263</v>
      </c>
      <c r="F88" s="25" t="s">
        <v>264</v>
      </c>
      <c r="G88" s="39" t="s">
        <v>265</v>
      </c>
      <c r="H88" s="39" t="s">
        <v>266</v>
      </c>
      <c r="I88" s="39" t="s">
        <v>267</v>
      </c>
      <c r="J88" s="39" t="s">
        <v>268</v>
      </c>
      <c r="K88" s="39" t="s">
        <v>269</v>
      </c>
    </row>
    <row r="89" spans="1:11" x14ac:dyDescent="0.2">
      <c r="A89" t="s">
        <v>282</v>
      </c>
      <c r="B89" s="6">
        <v>-1.0255395733833927</v>
      </c>
      <c r="C89" s="6">
        <v>6.8558739237781845</v>
      </c>
      <c r="D89" s="6">
        <v>9.0222285935759157</v>
      </c>
      <c r="E89" s="6">
        <v>7.4160904952119484</v>
      </c>
      <c r="F89" s="6">
        <v>7.4899246689601418</v>
      </c>
      <c r="G89" s="42">
        <v>5.3500000000000112</v>
      </c>
      <c r="H89" s="42">
        <v>2.4000000000000057</v>
      </c>
      <c r="I89" s="42">
        <v>2.7999999999999972</v>
      </c>
      <c r="J89" s="42">
        <v>2.8000000000000091</v>
      </c>
      <c r="K89" s="42">
        <v>2.4999999999999942</v>
      </c>
    </row>
    <row r="90" spans="1:11" x14ac:dyDescent="0.2">
      <c r="A90" t="s">
        <v>181</v>
      </c>
      <c r="B90" s="6">
        <v>88.942981576292269</v>
      </c>
      <c r="C90" s="6">
        <v>97.964191303412534</v>
      </c>
      <c r="D90" s="6">
        <v>99.12366009527787</v>
      </c>
      <c r="E90" s="6">
        <v>87.012454956345138</v>
      </c>
      <c r="F90" s="6">
        <v>84.496312719959832</v>
      </c>
      <c r="G90" s="42">
        <v>85.830936128298589</v>
      </c>
      <c r="H90" s="42">
        <v>88.781871619574119</v>
      </c>
      <c r="I90" s="42">
        <v>91.743503139647544</v>
      </c>
      <c r="J90" s="42">
        <v>91.741005120012304</v>
      </c>
      <c r="K90" s="42">
        <v>91.738960547305211</v>
      </c>
    </row>
    <row r="105" spans="1:11" ht="12" thickBot="1" x14ac:dyDescent="0.25">
      <c r="A105" s="21" t="s">
        <v>224</v>
      </c>
      <c r="B105" s="25" t="s">
        <v>260</v>
      </c>
      <c r="C105" s="25" t="s">
        <v>261</v>
      </c>
      <c r="D105" s="25" t="s">
        <v>262</v>
      </c>
      <c r="E105" s="25" t="s">
        <v>263</v>
      </c>
      <c r="F105" s="25" t="s">
        <v>264</v>
      </c>
      <c r="G105" s="39" t="s">
        <v>265</v>
      </c>
      <c r="H105" s="39" t="s">
        <v>266</v>
      </c>
      <c r="I105" s="39" t="s">
        <v>267</v>
      </c>
      <c r="J105" s="39" t="s">
        <v>268</v>
      </c>
      <c r="K105" s="39" t="s">
        <v>269</v>
      </c>
    </row>
    <row r="106" spans="1:11" x14ac:dyDescent="0.2">
      <c r="A106" t="s">
        <v>282</v>
      </c>
      <c r="B106" s="6">
        <v>-1.3359428133545037</v>
      </c>
      <c r="C106" s="6">
        <v>-2.588486210674172</v>
      </c>
      <c r="D106" s="6">
        <v>-2.7038205432052598</v>
      </c>
      <c r="E106" s="6">
        <v>-1.7241991991505137</v>
      </c>
      <c r="F106" s="6">
        <v>-5.2738103363564814</v>
      </c>
      <c r="G106" s="42">
        <v>-3.099999999999997</v>
      </c>
      <c r="H106" s="42">
        <v>-2.3249999999999971</v>
      </c>
      <c r="I106" s="42">
        <v>-1.5499999999999972</v>
      </c>
      <c r="J106" s="42">
        <v>-0.77499999999999714</v>
      </c>
      <c r="K106" s="42">
        <v>2.886579864025407E-15</v>
      </c>
    </row>
    <row r="107" spans="1:11" x14ac:dyDescent="0.2">
      <c r="A107" t="s">
        <v>181</v>
      </c>
      <c r="B107" s="6">
        <v>88.872457717081119</v>
      </c>
      <c r="C107" s="6">
        <v>87.818255686244044</v>
      </c>
      <c r="D107" s="6">
        <v>93.031243862931049</v>
      </c>
      <c r="E107" s="6">
        <v>89.332896166194246</v>
      </c>
      <c r="F107" s="6">
        <v>94.500893825080297</v>
      </c>
      <c r="G107" s="42">
        <v>98.036226610089244</v>
      </c>
      <c r="H107" s="42">
        <v>97.453126288564292</v>
      </c>
      <c r="I107" s="42">
        <v>96.893880505726429</v>
      </c>
      <c r="J107" s="42">
        <v>96.341681232097883</v>
      </c>
      <c r="K107" s="42">
        <v>95.572053140537633</v>
      </c>
    </row>
    <row r="121" spans="1:11" ht="12" thickBot="1" x14ac:dyDescent="0.25">
      <c r="A121" s="21" t="s">
        <v>275</v>
      </c>
      <c r="B121" s="25" t="s">
        <v>260</v>
      </c>
      <c r="C121" s="25" t="s">
        <v>261</v>
      </c>
      <c r="D121" s="25" t="s">
        <v>262</v>
      </c>
      <c r="E121" s="25" t="s">
        <v>263</v>
      </c>
      <c r="F121" s="25" t="s">
        <v>264</v>
      </c>
      <c r="G121" s="39" t="s">
        <v>265</v>
      </c>
      <c r="H121" s="39" t="s">
        <v>266</v>
      </c>
      <c r="I121" s="39" t="s">
        <v>267</v>
      </c>
      <c r="J121" s="39" t="s">
        <v>268</v>
      </c>
      <c r="K121" s="39" t="s">
        <v>269</v>
      </c>
    </row>
    <row r="122" spans="1:11" x14ac:dyDescent="0.2">
      <c r="A122" t="s">
        <v>282</v>
      </c>
      <c r="B122" s="6">
        <v>-1.6236808859397951</v>
      </c>
      <c r="C122" s="6">
        <v>5.3777874578204123</v>
      </c>
      <c r="D122" s="6">
        <v>5.1309253057773647</v>
      </c>
      <c r="E122" s="6">
        <v>5.8439114541911339</v>
      </c>
      <c r="F122" s="6">
        <v>3.9788345033717887</v>
      </c>
      <c r="G122" s="42">
        <v>3.628300277679001</v>
      </c>
      <c r="H122" s="42">
        <v>2.2888015943798705</v>
      </c>
      <c r="I122" s="42">
        <v>2.3433898495878962</v>
      </c>
      <c r="J122" s="42">
        <v>2.1586899179463788</v>
      </c>
      <c r="K122" s="42">
        <v>1.9617619211804813</v>
      </c>
    </row>
    <row r="123" spans="1:11" x14ac:dyDescent="0.2">
      <c r="A123" t="s">
        <v>181</v>
      </c>
      <c r="B123" s="6">
        <v>98.838030389433996</v>
      </c>
      <c r="C123" s="6">
        <v>104.49706130356434</v>
      </c>
      <c r="D123" s="6">
        <v>101.49096043680908</v>
      </c>
      <c r="E123" s="6">
        <v>94.478105229482054</v>
      </c>
      <c r="F123" s="6">
        <v>94.056535620333406</v>
      </c>
      <c r="G123" s="42">
        <v>96.022136666208894</v>
      </c>
      <c r="H123" s="42">
        <v>96.724757647357933</v>
      </c>
      <c r="I123" s="42">
        <v>97.582175855452633</v>
      </c>
      <c r="J123" s="42">
        <v>97.784093809758332</v>
      </c>
      <c r="K123" s="42">
        <v>98.207292514466545</v>
      </c>
    </row>
    <row r="138" spans="1:11" ht="12" thickBot="1" x14ac:dyDescent="0.25">
      <c r="A138" s="21" t="s">
        <v>276</v>
      </c>
      <c r="B138" s="25" t="s">
        <v>260</v>
      </c>
      <c r="C138" s="25" t="s">
        <v>261</v>
      </c>
      <c r="D138" s="25" t="s">
        <v>262</v>
      </c>
      <c r="E138" s="25" t="s">
        <v>263</v>
      </c>
      <c r="F138" s="25" t="s">
        <v>264</v>
      </c>
      <c r="G138" s="39" t="s">
        <v>265</v>
      </c>
      <c r="H138" s="39" t="s">
        <v>266</v>
      </c>
      <c r="I138" s="39" t="s">
        <v>267</v>
      </c>
      <c r="J138" s="39" t="s">
        <v>268</v>
      </c>
      <c r="K138" s="39" t="s">
        <v>269</v>
      </c>
    </row>
    <row r="139" spans="1:11" x14ac:dyDescent="0.2">
      <c r="A139" t="s">
        <v>282</v>
      </c>
      <c r="B139" s="6">
        <v>-2.0181765695412772</v>
      </c>
      <c r="C139" s="6">
        <v>4.920628579092206</v>
      </c>
      <c r="D139" s="6">
        <v>4.7712620945052739</v>
      </c>
      <c r="E139" s="6">
        <v>5.786317180712401</v>
      </c>
      <c r="F139" s="6">
        <v>3.8404431610807173</v>
      </c>
      <c r="G139" s="42">
        <v>3.661119500349983</v>
      </c>
      <c r="H139" s="42">
        <v>2.3815006866331361</v>
      </c>
      <c r="I139" s="42">
        <v>2.4686289170614062</v>
      </c>
      <c r="J139" s="42">
        <v>2.2429832605880504</v>
      </c>
      <c r="K139" s="42">
        <v>2.0920804490151355</v>
      </c>
    </row>
    <row r="140" spans="1:11" x14ac:dyDescent="0.2">
      <c r="A140" t="s">
        <v>181</v>
      </c>
      <c r="B140" s="6">
        <v>102.50920701498721</v>
      </c>
      <c r="C140" s="6">
        <v>107.84455741771986</v>
      </c>
      <c r="D140" s="6">
        <v>103.4826324752422</v>
      </c>
      <c r="E140" s="6">
        <v>93.459097376397764</v>
      </c>
      <c r="F140" s="6">
        <v>93.320104503840582</v>
      </c>
      <c r="G140" s="42">
        <v>95.353993877889621</v>
      </c>
      <c r="H140" s="42">
        <v>96.083696417399551</v>
      </c>
      <c r="I140" s="42">
        <v>96.891634202417279</v>
      </c>
      <c r="J140" s="42">
        <v>97.013999059251972</v>
      </c>
      <c r="K140" s="42">
        <v>97.343689717996881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11.25" x14ac:dyDescent="0.2"/>
  <cols>
    <col min="1" max="1" width="92.83203125" customWidth="1"/>
  </cols>
  <sheetData>
    <row r="1" spans="1:1" ht="116.25" customHeight="1" x14ac:dyDescent="0.2">
      <c r="A1" s="55" t="s">
        <v>293</v>
      </c>
    </row>
    <row r="2" spans="1:1" x14ac:dyDescent="0.2">
      <c r="A2" s="55"/>
    </row>
    <row r="3" spans="1:1" ht="93.75" customHeight="1" x14ac:dyDescent="0.2">
      <c r="A3" s="56" t="s">
        <v>297</v>
      </c>
    </row>
    <row r="4" spans="1:1" x14ac:dyDescent="0.2">
      <c r="A4" s="55"/>
    </row>
    <row r="5" spans="1:1" x14ac:dyDescent="0.2">
      <c r="A5" s="55" t="s">
        <v>294</v>
      </c>
    </row>
    <row r="6" spans="1:1" x14ac:dyDescent="0.2">
      <c r="A6" s="55"/>
    </row>
    <row r="7" spans="1:1" x14ac:dyDescent="0.2">
      <c r="A7" s="55"/>
    </row>
    <row r="8" spans="1:1" x14ac:dyDescent="0.2">
      <c r="A8" s="55"/>
    </row>
    <row r="9" spans="1:1" x14ac:dyDescent="0.2">
      <c r="A9" s="5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workbookViewId="0">
      <selection activeCell="C18" sqref="C18"/>
    </sheetView>
  </sheetViews>
  <sheetFormatPr defaultRowHeight="11.25" x14ac:dyDescent="0.2"/>
  <cols>
    <col min="1" max="1" width="43.83203125" customWidth="1"/>
    <col min="2" max="12" width="14.33203125" customWidth="1"/>
    <col min="13" max="23" width="9.33203125" style="9"/>
  </cols>
  <sheetData>
    <row r="1" spans="1:23" x14ac:dyDescent="0.2">
      <c r="A1" t="str">
        <f>[1]!SNLTable(287,$B$6:$B$40,$C$3:$L$3)</f>
        <v>SNLTable</v>
      </c>
      <c r="C1" s="12"/>
      <c r="D1" s="12"/>
      <c r="E1" s="12"/>
      <c r="F1" s="12"/>
      <c r="G1" s="12"/>
      <c r="H1" s="12"/>
      <c r="I1" s="12"/>
      <c r="J1" s="12"/>
      <c r="K1" s="12"/>
      <c r="L1" s="12"/>
      <c r="M1" s="15"/>
      <c r="N1" s="15"/>
      <c r="O1" s="15"/>
      <c r="P1" s="15"/>
      <c r="Q1" s="15"/>
      <c r="R1" s="15"/>
      <c r="S1" s="15"/>
      <c r="T1" s="15"/>
      <c r="U1" s="15"/>
      <c r="V1" s="15"/>
      <c r="W1" s="15"/>
    </row>
    <row r="2" spans="1:23" x14ac:dyDescent="0.2">
      <c r="A2" s="2" t="str">
        <f>[1]!SNLLabel(287,116383,"","")</f>
        <v xml:space="preserve">Entity Name </v>
      </c>
      <c r="B2" s="2" t="str">
        <f>[1]!SNLLabel(287,116149,"","")</f>
        <v xml:space="preserve">SNL Statutory Entity Key </v>
      </c>
      <c r="C2" s="2" t="str">
        <f>[1]!SNLLabel(287,115540,"2005Y","")</f>
        <v>DBW: Premiums Written Amount ($000)</v>
      </c>
      <c r="D2" s="2" t="str">
        <f>[1]!SNLLabel(287,115540,"2005Y","")</f>
        <v>DBW: Premiums Written Amount ($000)</v>
      </c>
      <c r="E2" s="2" t="str">
        <f>[1]!SNLLabel(287,115540,"2005Y","")</f>
        <v>DBW: Premiums Written Amount ($000)</v>
      </c>
      <c r="F2" s="2" t="str">
        <f>[1]!SNLLabel(287,115540,"2005Y","")</f>
        <v>DBW: Premiums Written Amount ($000)</v>
      </c>
      <c r="G2" s="2" t="str">
        <f>[1]!SNLLabel(287,115540,"2005Y","")</f>
        <v>DBW: Premiums Written Amount ($000)</v>
      </c>
      <c r="H2" s="2" t="str">
        <f>[1]!SNLLabel(287,115540,"2005Y","")</f>
        <v>DBW: Premiums Written Amount ($000)</v>
      </c>
      <c r="I2" s="2" t="str">
        <f>[1]!SNLLabel(287,115540,"2005Y","")</f>
        <v>DBW: Premiums Written Amount ($000)</v>
      </c>
      <c r="J2" s="2" t="str">
        <f>[1]!SNLLabel(287,115540,"2005Y","")</f>
        <v>DBW: Premiums Written Amount ($000)</v>
      </c>
      <c r="K2" s="2" t="str">
        <f>[1]!SNLLabel(287,115540,"2005Y","")</f>
        <v>DBW: Premiums Written Amount ($000)</v>
      </c>
      <c r="L2" s="2" t="str">
        <f>[1]!SNLLabel(287,115540,"2005Y","")</f>
        <v>DBW: Premiums Written Amount ($000)</v>
      </c>
      <c r="M2" s="7"/>
      <c r="N2" s="7"/>
      <c r="O2" s="7"/>
      <c r="P2" s="7"/>
      <c r="Q2" s="7"/>
      <c r="R2" s="7"/>
      <c r="S2" s="7"/>
      <c r="T2" s="7"/>
      <c r="U2" s="7"/>
      <c r="V2" s="7"/>
      <c r="W2" s="7"/>
    </row>
    <row r="3" spans="1:23" x14ac:dyDescent="0.2">
      <c r="A3" s="3">
        <v>116383</v>
      </c>
      <c r="B3" s="3">
        <v>116149</v>
      </c>
      <c r="C3" s="3">
        <v>115540</v>
      </c>
      <c r="D3" s="3">
        <v>115540</v>
      </c>
      <c r="E3" s="3">
        <v>115540</v>
      </c>
      <c r="F3" s="3">
        <v>115540</v>
      </c>
      <c r="G3" s="3">
        <v>115540</v>
      </c>
      <c r="H3" s="3">
        <v>115540</v>
      </c>
      <c r="I3" s="3">
        <v>115540</v>
      </c>
      <c r="J3" s="3">
        <v>115540</v>
      </c>
      <c r="K3" s="3">
        <v>115540</v>
      </c>
      <c r="L3" s="3">
        <v>115540</v>
      </c>
      <c r="M3" s="16"/>
      <c r="N3" s="16"/>
      <c r="O3" s="16"/>
      <c r="P3" s="16"/>
      <c r="Q3" s="16"/>
      <c r="R3" s="16"/>
      <c r="S3" s="16"/>
      <c r="T3" s="16"/>
      <c r="U3" s="16"/>
      <c r="V3" s="16"/>
      <c r="W3" s="16"/>
    </row>
    <row r="4" spans="1:23" x14ac:dyDescent="0.2">
      <c r="A4" s="3"/>
      <c r="B4" s="3"/>
      <c r="C4" s="3" t="s">
        <v>80</v>
      </c>
      <c r="D4" s="3" t="s">
        <v>81</v>
      </c>
      <c r="E4" s="3" t="s">
        <v>82</v>
      </c>
      <c r="F4" s="3" t="s">
        <v>83</v>
      </c>
      <c r="G4" s="3" t="s">
        <v>84</v>
      </c>
      <c r="H4" s="3" t="s">
        <v>85</v>
      </c>
      <c r="I4" s="3" t="s">
        <v>86</v>
      </c>
      <c r="J4" s="3" t="s">
        <v>87</v>
      </c>
      <c r="K4" s="3" t="s">
        <v>88</v>
      </c>
      <c r="L4" s="3" t="s">
        <v>89</v>
      </c>
      <c r="M4" s="16"/>
      <c r="N4" s="16" t="s">
        <v>80</v>
      </c>
      <c r="O4" s="16" t="s">
        <v>81</v>
      </c>
      <c r="P4" s="16" t="s">
        <v>82</v>
      </c>
      <c r="Q4" s="16" t="s">
        <v>83</v>
      </c>
      <c r="R4" s="16" t="s">
        <v>84</v>
      </c>
      <c r="S4" s="16" t="s">
        <v>85</v>
      </c>
      <c r="T4" s="16" t="s">
        <v>86</v>
      </c>
      <c r="U4" s="16" t="s">
        <v>87</v>
      </c>
      <c r="V4" s="16" t="s">
        <v>88</v>
      </c>
      <c r="W4" s="16" t="s">
        <v>89</v>
      </c>
    </row>
    <row r="5" spans="1:23" x14ac:dyDescent="0.2">
      <c r="A5" s="3"/>
      <c r="B5" s="3"/>
      <c r="C5" s="3" t="str">
        <f>[1]!SNLLabel(287,115498,,"&lt;&gt;140")</f>
        <v>AR: Total All Lines</v>
      </c>
      <c r="D5" s="3" t="str">
        <f>[1]!SNLLabel(287,115498,,"&lt;&gt;140")</f>
        <v>AR: Total All Lines</v>
      </c>
      <c r="E5" s="3" t="str">
        <f>[1]!SNLLabel(287,115498,,"&lt;&gt;140")</f>
        <v>AR: Total All Lines</v>
      </c>
      <c r="F5" s="3" t="str">
        <f>[1]!SNLLabel(287,115498,,"&lt;&gt;140")</f>
        <v>AR: Total All Lines</v>
      </c>
      <c r="G5" s="3" t="str">
        <f>[1]!SNLLabel(287,115498,,"&lt;&gt;140")</f>
        <v>AR: Total All Lines</v>
      </c>
      <c r="H5" s="3" t="str">
        <f>[1]!SNLLabel(287,115498,,"&lt;&gt;140")</f>
        <v>AR: Total All Lines</v>
      </c>
      <c r="I5" s="3" t="str">
        <f>[1]!SNLLabel(287,115498,,"&lt;&gt;140")</f>
        <v>AR: Total All Lines</v>
      </c>
      <c r="J5" s="3" t="str">
        <f>[1]!SNLLabel(287,115498,,"&lt;&gt;140")</f>
        <v>AR: Total All Lines</v>
      </c>
      <c r="K5" s="3" t="str">
        <f>[1]!SNLLabel(287,115498,,"&lt;&gt;140")</f>
        <v>AR: Total All Lines</v>
      </c>
      <c r="L5" s="3" t="str">
        <f>[1]!SNLLabel(287,115498,,"&lt;&gt;140")</f>
        <v>AR: Total All Lines</v>
      </c>
      <c r="M5" s="7" t="s">
        <v>160</v>
      </c>
      <c r="N5" s="16">
        <f>C40/1000000</f>
        <v>478.56410799999998</v>
      </c>
      <c r="O5" s="16">
        <f t="shared" ref="O5:W5" si="0">D40/1000000</f>
        <v>495.63376299999999</v>
      </c>
      <c r="P5" s="16">
        <f t="shared" si="0"/>
        <v>498.78117099999997</v>
      </c>
      <c r="Q5" s="16">
        <f t="shared" si="0"/>
        <v>488.91077100000001</v>
      </c>
      <c r="R5" s="16">
        <f t="shared" si="0"/>
        <v>474.92557699999998</v>
      </c>
      <c r="S5" s="16">
        <f t="shared" si="0"/>
        <v>476.42651999999998</v>
      </c>
      <c r="T5" s="16">
        <f t="shared" si="0"/>
        <v>494.74875700000001</v>
      </c>
      <c r="U5" s="16">
        <f t="shared" si="0"/>
        <v>515.88284499999997</v>
      </c>
      <c r="V5" s="16">
        <f t="shared" si="0"/>
        <v>538.45922700000006</v>
      </c>
      <c r="W5" s="16">
        <f t="shared" si="0"/>
        <v>563.648597</v>
      </c>
    </row>
    <row r="6" spans="1:23" x14ac:dyDescent="0.2">
      <c r="A6" s="2" t="s">
        <v>92</v>
      </c>
      <c r="B6" s="3" t="s">
        <v>93</v>
      </c>
      <c r="C6" s="4">
        <v>701956</v>
      </c>
      <c r="D6" s="4">
        <v>743095</v>
      </c>
      <c r="E6" s="4">
        <v>751916</v>
      </c>
      <c r="F6" s="4">
        <v>756894</v>
      </c>
      <c r="G6" s="4">
        <v>634389</v>
      </c>
      <c r="H6" s="4">
        <v>596191</v>
      </c>
      <c r="I6" s="4">
        <v>729912</v>
      </c>
      <c r="J6" s="4">
        <v>906405</v>
      </c>
      <c r="K6" s="4">
        <v>1031357</v>
      </c>
      <c r="L6" s="4">
        <v>1140962</v>
      </c>
      <c r="M6" s="7" t="s">
        <v>285</v>
      </c>
      <c r="N6" s="16">
        <f>C41/1000000</f>
        <v>473.52084600000001</v>
      </c>
      <c r="O6" s="16">
        <f t="shared" ref="O6:W6" si="1">D41/1000000</f>
        <v>490.55573399999997</v>
      </c>
      <c r="P6" s="16">
        <f t="shared" si="1"/>
        <v>493.93948399999999</v>
      </c>
      <c r="Q6" s="16">
        <f t="shared" si="1"/>
        <v>483.87069400000001</v>
      </c>
      <c r="R6" s="16">
        <f t="shared" si="1"/>
        <v>470.38134500000001</v>
      </c>
      <c r="S6" s="16">
        <f t="shared" si="1"/>
        <v>471.83906400000001</v>
      </c>
      <c r="T6" s="16">
        <f t="shared" si="1"/>
        <v>488.090554</v>
      </c>
      <c r="U6" s="16">
        <f t="shared" si="1"/>
        <v>509.33194600000002</v>
      </c>
      <c r="V6" s="16">
        <f t="shared" si="1"/>
        <v>536.65393600000004</v>
      </c>
      <c r="W6" s="16">
        <f t="shared" si="1"/>
        <v>558.49134200000003</v>
      </c>
    </row>
    <row r="7" spans="1:23" x14ac:dyDescent="0.2">
      <c r="A7" s="2" t="s">
        <v>94</v>
      </c>
      <c r="B7" s="3" t="s">
        <v>95</v>
      </c>
      <c r="C7" s="4">
        <v>418348</v>
      </c>
      <c r="D7" s="4">
        <v>449794</v>
      </c>
      <c r="E7" s="4">
        <v>588877</v>
      </c>
      <c r="F7" s="4">
        <v>403123</v>
      </c>
      <c r="G7" s="4">
        <v>312908</v>
      </c>
      <c r="H7" s="4">
        <v>327373</v>
      </c>
      <c r="I7" s="4">
        <v>365196</v>
      </c>
      <c r="J7" s="4">
        <v>399849</v>
      </c>
      <c r="K7" s="4">
        <v>436160</v>
      </c>
      <c r="L7" s="4">
        <v>452442</v>
      </c>
    </row>
    <row r="8" spans="1:23" x14ac:dyDescent="0.2">
      <c r="A8" s="2" t="s">
        <v>96</v>
      </c>
      <c r="B8" s="3" t="s">
        <v>97</v>
      </c>
      <c r="C8" s="4">
        <v>212679</v>
      </c>
      <c r="D8" s="4">
        <v>261869</v>
      </c>
      <c r="E8" s="4">
        <v>271634</v>
      </c>
      <c r="F8" s="4">
        <v>226534</v>
      </c>
      <c r="G8" s="4">
        <v>181942</v>
      </c>
      <c r="H8" s="4">
        <v>152321</v>
      </c>
      <c r="I8" s="4">
        <v>159159</v>
      </c>
      <c r="J8" s="4">
        <v>167296</v>
      </c>
      <c r="K8" s="4">
        <v>185313</v>
      </c>
      <c r="L8" s="4">
        <v>199493</v>
      </c>
    </row>
    <row r="9" spans="1:23" x14ac:dyDescent="0.2">
      <c r="A9" s="2" t="s">
        <v>98</v>
      </c>
      <c r="B9" s="3" t="s">
        <v>99</v>
      </c>
      <c r="C9" s="4">
        <v>253463</v>
      </c>
      <c r="D9" s="4">
        <v>292473</v>
      </c>
      <c r="E9" s="4">
        <v>280521</v>
      </c>
      <c r="F9" s="4">
        <v>231185</v>
      </c>
      <c r="G9" s="4">
        <v>172576</v>
      </c>
      <c r="H9" s="4">
        <v>144029</v>
      </c>
      <c r="I9" s="4">
        <v>146333</v>
      </c>
      <c r="J9" s="4">
        <v>174287</v>
      </c>
      <c r="K9" s="4">
        <v>191677</v>
      </c>
      <c r="L9" s="4">
        <v>210423</v>
      </c>
    </row>
    <row r="10" spans="1:23" x14ac:dyDescent="0.2">
      <c r="A10" s="2" t="s">
        <v>100</v>
      </c>
      <c r="B10" s="3" t="s">
        <v>101</v>
      </c>
      <c r="C10" s="4">
        <v>140353</v>
      </c>
      <c r="D10" s="4">
        <v>143890</v>
      </c>
      <c r="E10" s="4">
        <v>141502</v>
      </c>
      <c r="F10" s="4">
        <v>129017</v>
      </c>
      <c r="G10" s="4">
        <v>110135</v>
      </c>
      <c r="H10" s="4">
        <v>109670</v>
      </c>
      <c r="I10" s="4">
        <v>138736</v>
      </c>
      <c r="J10" s="4">
        <v>136517</v>
      </c>
      <c r="K10" s="4">
        <v>166965</v>
      </c>
      <c r="L10" s="4">
        <v>186835</v>
      </c>
    </row>
    <row r="11" spans="1:23" x14ac:dyDescent="0.2">
      <c r="A11" s="2" t="s">
        <v>102</v>
      </c>
      <c r="B11" s="3" t="s">
        <v>103</v>
      </c>
      <c r="C11" s="4">
        <v>87674</v>
      </c>
      <c r="D11" s="4">
        <v>87442</v>
      </c>
      <c r="E11" s="4">
        <v>69973</v>
      </c>
      <c r="F11" s="4">
        <v>53125</v>
      </c>
      <c r="G11" s="4">
        <v>37216</v>
      </c>
      <c r="H11" s="4">
        <v>31673</v>
      </c>
      <c r="I11" s="4">
        <v>33858</v>
      </c>
      <c r="J11" s="4">
        <v>36995</v>
      </c>
      <c r="K11" s="4">
        <v>49907</v>
      </c>
      <c r="L11" s="4">
        <v>65967</v>
      </c>
    </row>
    <row r="12" spans="1:23" x14ac:dyDescent="0.2">
      <c r="A12" s="2" t="s">
        <v>104</v>
      </c>
      <c r="B12" s="3" t="s">
        <v>105</v>
      </c>
      <c r="C12" s="4">
        <v>166507</v>
      </c>
      <c r="D12" s="4">
        <v>149205</v>
      </c>
      <c r="E12" s="4">
        <v>130871</v>
      </c>
      <c r="F12" s="4">
        <v>111837</v>
      </c>
      <c r="G12" s="4">
        <v>91451</v>
      </c>
      <c r="H12" s="4">
        <v>85054</v>
      </c>
      <c r="I12" s="4">
        <v>89678</v>
      </c>
      <c r="J12" s="4">
        <v>101367</v>
      </c>
      <c r="K12" s="4">
        <v>113064</v>
      </c>
      <c r="L12" s="4">
        <v>124954</v>
      </c>
    </row>
    <row r="13" spans="1:23" x14ac:dyDescent="0.2">
      <c r="A13" s="2" t="s">
        <v>106</v>
      </c>
      <c r="B13" s="3" t="s">
        <v>107</v>
      </c>
      <c r="C13" s="4" t="s">
        <v>158</v>
      </c>
      <c r="D13" s="4" t="s">
        <v>158</v>
      </c>
      <c r="E13" s="4" t="s">
        <v>158</v>
      </c>
      <c r="F13" s="4" t="s">
        <v>158</v>
      </c>
      <c r="G13" s="4" t="s">
        <v>158</v>
      </c>
      <c r="H13" s="4" t="s">
        <v>158</v>
      </c>
      <c r="I13" s="4">
        <v>364238</v>
      </c>
      <c r="J13" s="4">
        <v>414982</v>
      </c>
      <c r="K13" s="4">
        <v>478230</v>
      </c>
      <c r="L13" s="4">
        <v>571694</v>
      </c>
    </row>
    <row r="14" spans="1:23" x14ac:dyDescent="0.2">
      <c r="A14" s="2" t="s">
        <v>108</v>
      </c>
      <c r="B14" s="3" t="s">
        <v>109</v>
      </c>
      <c r="C14" s="4" t="s">
        <v>158</v>
      </c>
      <c r="D14" s="4" t="s">
        <v>158</v>
      </c>
      <c r="E14" s="4" t="s">
        <v>158</v>
      </c>
      <c r="F14" s="4" t="s">
        <v>158</v>
      </c>
      <c r="G14" s="4" t="s">
        <v>158</v>
      </c>
      <c r="H14" s="4" t="s">
        <v>158</v>
      </c>
      <c r="I14" s="4" t="s">
        <v>158</v>
      </c>
      <c r="J14" s="4" t="s">
        <v>158</v>
      </c>
      <c r="K14" s="4" t="s">
        <v>158</v>
      </c>
      <c r="L14" s="4">
        <v>221399</v>
      </c>
    </row>
    <row r="15" spans="1:23" x14ac:dyDescent="0.2">
      <c r="A15" s="2" t="s">
        <v>110</v>
      </c>
      <c r="B15" s="3" t="s">
        <v>111</v>
      </c>
      <c r="C15" s="4">
        <v>87140</v>
      </c>
      <c r="D15" s="4">
        <v>89369</v>
      </c>
      <c r="E15" s="4">
        <v>84254</v>
      </c>
      <c r="F15" s="4">
        <v>82369</v>
      </c>
      <c r="G15" s="4">
        <v>68934</v>
      </c>
      <c r="H15" s="4">
        <v>61629</v>
      </c>
      <c r="I15" s="4">
        <v>66258</v>
      </c>
      <c r="J15" s="4">
        <v>79216</v>
      </c>
      <c r="K15" s="4">
        <v>92929</v>
      </c>
      <c r="L15" s="4">
        <v>86149</v>
      </c>
    </row>
    <row r="16" spans="1:23" x14ac:dyDescent="0.2">
      <c r="A16" s="2" t="s">
        <v>112</v>
      </c>
      <c r="B16" s="3" t="s">
        <v>113</v>
      </c>
      <c r="C16" s="4" t="s">
        <v>158</v>
      </c>
      <c r="D16" s="4" t="s">
        <v>158</v>
      </c>
      <c r="E16" s="4" t="s">
        <v>158</v>
      </c>
      <c r="F16" s="4" t="s">
        <v>158</v>
      </c>
      <c r="G16" s="4" t="s">
        <v>158</v>
      </c>
      <c r="H16" s="4" t="s">
        <v>158</v>
      </c>
      <c r="I16" s="4">
        <v>5763</v>
      </c>
      <c r="J16" s="4">
        <v>4716</v>
      </c>
      <c r="K16" s="4">
        <v>4824</v>
      </c>
      <c r="L16" s="4">
        <v>3999</v>
      </c>
    </row>
    <row r="17" spans="1:12" x14ac:dyDescent="0.2">
      <c r="A17" s="2" t="s">
        <v>114</v>
      </c>
      <c r="B17" s="3" t="s">
        <v>115</v>
      </c>
      <c r="C17" s="4" t="s">
        <v>158</v>
      </c>
      <c r="D17" s="4" t="s">
        <v>158</v>
      </c>
      <c r="E17" s="4" t="s">
        <v>158</v>
      </c>
      <c r="F17" s="4" t="s">
        <v>158</v>
      </c>
      <c r="G17" s="4" t="s">
        <v>158</v>
      </c>
      <c r="H17" s="4">
        <v>73924</v>
      </c>
      <c r="I17" s="4">
        <v>83066</v>
      </c>
      <c r="J17" s="4">
        <v>102383</v>
      </c>
      <c r="K17" s="4">
        <v>122682</v>
      </c>
      <c r="L17" s="4">
        <v>133206</v>
      </c>
    </row>
    <row r="18" spans="1:12" x14ac:dyDescent="0.2">
      <c r="A18" s="2" t="s">
        <v>116</v>
      </c>
      <c r="B18" s="3" t="s">
        <v>117</v>
      </c>
      <c r="C18" s="4">
        <v>2715971</v>
      </c>
      <c r="D18" s="4">
        <v>2591934</v>
      </c>
      <c r="E18" s="4">
        <v>2262929</v>
      </c>
      <c r="F18" s="4">
        <v>2770742</v>
      </c>
      <c r="G18" s="4">
        <v>2659237</v>
      </c>
      <c r="H18" s="4">
        <v>2785015</v>
      </c>
      <c r="I18" s="4">
        <v>3201824</v>
      </c>
      <c r="J18" s="4">
        <v>2873449</v>
      </c>
      <c r="K18" s="4">
        <v>-2286158</v>
      </c>
      <c r="L18" s="4">
        <v>395</v>
      </c>
    </row>
    <row r="19" spans="1:12" x14ac:dyDescent="0.2">
      <c r="A19" s="2" t="s">
        <v>118</v>
      </c>
      <c r="B19" s="3" t="s">
        <v>119</v>
      </c>
      <c r="C19" s="4" t="s">
        <v>158</v>
      </c>
      <c r="D19" s="4" t="s">
        <v>158</v>
      </c>
      <c r="E19" s="4" t="s">
        <v>158</v>
      </c>
      <c r="F19" s="4" t="s">
        <v>158</v>
      </c>
      <c r="G19" s="4" t="s">
        <v>158</v>
      </c>
      <c r="H19" s="4" t="s">
        <v>158</v>
      </c>
      <c r="I19" s="4">
        <v>7029</v>
      </c>
      <c r="J19" s="4">
        <v>4993</v>
      </c>
      <c r="K19" s="4">
        <v>4427</v>
      </c>
      <c r="L19" s="4">
        <v>1241</v>
      </c>
    </row>
    <row r="20" spans="1:12" x14ac:dyDescent="0.2">
      <c r="A20" s="2" t="s">
        <v>17</v>
      </c>
      <c r="B20" s="3" t="s">
        <v>37</v>
      </c>
      <c r="C20" s="4" t="s">
        <v>158</v>
      </c>
      <c r="D20" s="4" t="s">
        <v>158</v>
      </c>
      <c r="E20" s="4" t="s">
        <v>158</v>
      </c>
      <c r="F20" s="4" t="s">
        <v>158</v>
      </c>
      <c r="G20" s="4" t="s">
        <v>158</v>
      </c>
      <c r="H20" s="4" t="s">
        <v>158</v>
      </c>
      <c r="I20" s="4">
        <v>1011147</v>
      </c>
      <c r="J20" s="4">
        <v>903787</v>
      </c>
      <c r="K20" s="4">
        <v>1112518</v>
      </c>
      <c r="L20" s="4">
        <v>1529579</v>
      </c>
    </row>
    <row r="21" spans="1:12" x14ac:dyDescent="0.2">
      <c r="A21" s="2" t="s">
        <v>120</v>
      </c>
      <c r="B21" s="3" t="s">
        <v>121</v>
      </c>
      <c r="C21" s="4" t="s">
        <v>158</v>
      </c>
      <c r="D21" s="4" t="s">
        <v>158</v>
      </c>
      <c r="E21" s="4" t="s">
        <v>158</v>
      </c>
      <c r="F21" s="4" t="s">
        <v>158</v>
      </c>
      <c r="G21" s="4" t="s">
        <v>158</v>
      </c>
      <c r="H21" s="4" t="s">
        <v>158</v>
      </c>
      <c r="I21" s="4" t="s">
        <v>158</v>
      </c>
      <c r="J21" s="4" t="s">
        <v>158</v>
      </c>
      <c r="K21" s="4" t="s">
        <v>158</v>
      </c>
      <c r="L21" s="4" t="s">
        <v>158</v>
      </c>
    </row>
    <row r="22" spans="1:12" x14ac:dyDescent="0.2">
      <c r="A22" s="2" t="s">
        <v>122</v>
      </c>
      <c r="B22" s="3" t="s">
        <v>123</v>
      </c>
      <c r="C22" s="4" t="s">
        <v>158</v>
      </c>
      <c r="D22" s="4" t="s">
        <v>158</v>
      </c>
      <c r="E22" s="4" t="s">
        <v>158</v>
      </c>
      <c r="F22" s="4" t="s">
        <v>158</v>
      </c>
      <c r="G22" s="4" t="s">
        <v>158</v>
      </c>
      <c r="H22" s="4" t="s">
        <v>158</v>
      </c>
      <c r="I22" s="4" t="s">
        <v>158</v>
      </c>
      <c r="J22" s="4" t="s">
        <v>158</v>
      </c>
      <c r="K22" s="4" t="s">
        <v>158</v>
      </c>
      <c r="L22" s="4" t="s">
        <v>158</v>
      </c>
    </row>
    <row r="23" spans="1:12" x14ac:dyDescent="0.2">
      <c r="A23" s="2" t="s">
        <v>124</v>
      </c>
      <c r="B23" s="3" t="s">
        <v>125</v>
      </c>
      <c r="C23" s="4" t="s">
        <v>158</v>
      </c>
      <c r="D23" s="4" t="s">
        <v>158</v>
      </c>
      <c r="E23" s="4" t="s">
        <v>158</v>
      </c>
      <c r="F23" s="4" t="s">
        <v>158</v>
      </c>
      <c r="G23" s="4" t="s">
        <v>158</v>
      </c>
      <c r="H23" s="4" t="s">
        <v>158</v>
      </c>
      <c r="I23" s="4" t="s">
        <v>158</v>
      </c>
      <c r="J23" s="4" t="s">
        <v>158</v>
      </c>
      <c r="K23" s="4" t="s">
        <v>158</v>
      </c>
      <c r="L23" s="4" t="s">
        <v>158</v>
      </c>
    </row>
    <row r="24" spans="1:12" x14ac:dyDescent="0.2">
      <c r="A24" s="2" t="s">
        <v>126</v>
      </c>
      <c r="B24" s="3" t="s">
        <v>127</v>
      </c>
      <c r="C24" s="4" t="s">
        <v>158</v>
      </c>
      <c r="D24" s="4" t="s">
        <v>158</v>
      </c>
      <c r="E24" s="4" t="s">
        <v>158</v>
      </c>
      <c r="F24" s="4" t="s">
        <v>158</v>
      </c>
      <c r="G24" s="4" t="s">
        <v>158</v>
      </c>
      <c r="H24" s="4" t="s">
        <v>158</v>
      </c>
      <c r="I24" s="4" t="s">
        <v>158</v>
      </c>
      <c r="J24" s="4" t="s">
        <v>158</v>
      </c>
      <c r="K24" s="4" t="s">
        <v>158</v>
      </c>
      <c r="L24" s="4" t="s">
        <v>158</v>
      </c>
    </row>
    <row r="25" spans="1:12" x14ac:dyDescent="0.2">
      <c r="A25" s="2" t="s">
        <v>128</v>
      </c>
      <c r="B25" s="3" t="s">
        <v>129</v>
      </c>
      <c r="C25" s="4" t="s">
        <v>158</v>
      </c>
      <c r="D25" s="4" t="s">
        <v>158</v>
      </c>
      <c r="E25" s="4" t="s">
        <v>158</v>
      </c>
      <c r="F25" s="4" t="s">
        <v>158</v>
      </c>
      <c r="G25" s="4" t="s">
        <v>158</v>
      </c>
      <c r="H25" s="4" t="s">
        <v>158</v>
      </c>
      <c r="I25" s="4">
        <v>76184</v>
      </c>
      <c r="J25" s="4">
        <v>69642</v>
      </c>
      <c r="K25" s="4" t="s">
        <v>158</v>
      </c>
      <c r="L25" s="4" t="s">
        <v>158</v>
      </c>
    </row>
    <row r="26" spans="1:12" x14ac:dyDescent="0.2">
      <c r="A26" s="2" t="s">
        <v>130</v>
      </c>
      <c r="B26" s="3" t="s">
        <v>131</v>
      </c>
      <c r="C26" s="4" t="s">
        <v>158</v>
      </c>
      <c r="D26" s="4" t="s">
        <v>158</v>
      </c>
      <c r="E26" s="4" t="s">
        <v>158</v>
      </c>
      <c r="F26" s="4" t="s">
        <v>158</v>
      </c>
      <c r="G26" s="4" t="s">
        <v>158</v>
      </c>
      <c r="H26" s="4" t="s">
        <v>158</v>
      </c>
      <c r="I26" s="4" t="s">
        <v>158</v>
      </c>
      <c r="J26" s="4" t="s">
        <v>158</v>
      </c>
      <c r="K26" s="4" t="s">
        <v>158</v>
      </c>
      <c r="L26" s="4" t="s">
        <v>158</v>
      </c>
    </row>
    <row r="27" spans="1:12" x14ac:dyDescent="0.2">
      <c r="A27" s="2" t="s">
        <v>132</v>
      </c>
      <c r="B27" s="3" t="s">
        <v>133</v>
      </c>
      <c r="C27" s="4" t="s">
        <v>158</v>
      </c>
      <c r="D27" s="4" t="s">
        <v>158</v>
      </c>
      <c r="E27" s="4" t="s">
        <v>158</v>
      </c>
      <c r="F27" s="4" t="s">
        <v>158</v>
      </c>
      <c r="G27" s="4" t="s">
        <v>158</v>
      </c>
      <c r="H27" s="4" t="s">
        <v>158</v>
      </c>
      <c r="I27" s="4" t="s">
        <v>158</v>
      </c>
      <c r="J27" s="4" t="s">
        <v>158</v>
      </c>
      <c r="K27" s="4" t="s">
        <v>158</v>
      </c>
      <c r="L27" s="4" t="s">
        <v>158</v>
      </c>
    </row>
    <row r="28" spans="1:12" x14ac:dyDescent="0.2">
      <c r="A28" s="2" t="s">
        <v>157</v>
      </c>
      <c r="B28" s="3" t="s">
        <v>134</v>
      </c>
      <c r="C28" s="4">
        <v>259171</v>
      </c>
      <c r="D28" s="4">
        <v>268958</v>
      </c>
      <c r="E28" s="4">
        <v>259210</v>
      </c>
      <c r="F28" s="4">
        <v>275251</v>
      </c>
      <c r="G28" s="4">
        <v>275444</v>
      </c>
      <c r="H28" s="4">
        <v>220577</v>
      </c>
      <c r="I28" s="4">
        <v>179822</v>
      </c>
      <c r="J28" s="4">
        <v>175015</v>
      </c>
      <c r="K28" s="4">
        <v>101396</v>
      </c>
      <c r="L28" s="4">
        <v>228517</v>
      </c>
    </row>
    <row r="29" spans="1:12" x14ac:dyDescent="0.2">
      <c r="A29" s="2" t="s">
        <v>135</v>
      </c>
      <c r="B29" s="3" t="s">
        <v>136</v>
      </c>
      <c r="C29" s="4" t="s">
        <v>158</v>
      </c>
      <c r="D29" s="4" t="s">
        <v>158</v>
      </c>
      <c r="E29" s="4" t="s">
        <v>158</v>
      </c>
      <c r="F29" s="4" t="s">
        <v>158</v>
      </c>
      <c r="G29" s="4" t="s">
        <v>158</v>
      </c>
      <c r="H29" s="4" t="s">
        <v>158</v>
      </c>
      <c r="I29" s="4" t="s">
        <v>158</v>
      </c>
      <c r="J29" s="4" t="s">
        <v>158</v>
      </c>
      <c r="K29" s="4" t="s">
        <v>158</v>
      </c>
      <c r="L29" s="4" t="s">
        <v>158</v>
      </c>
    </row>
    <row r="30" spans="1:12" x14ac:dyDescent="0.2">
      <c r="A30" s="2" t="s">
        <v>137</v>
      </c>
      <c r="B30" s="3" t="s">
        <v>138</v>
      </c>
      <c r="C30" s="4" t="s">
        <v>158</v>
      </c>
      <c r="D30" s="4" t="s">
        <v>158</v>
      </c>
      <c r="E30" s="4" t="s">
        <v>158</v>
      </c>
      <c r="F30" s="4" t="s">
        <v>158</v>
      </c>
      <c r="G30" s="4" t="s">
        <v>158</v>
      </c>
      <c r="H30" s="4" t="s">
        <v>158</v>
      </c>
      <c r="I30" s="4" t="s">
        <v>158</v>
      </c>
      <c r="J30" s="4" t="s">
        <v>158</v>
      </c>
      <c r="K30" s="4" t="s">
        <v>158</v>
      </c>
      <c r="L30" s="4" t="s">
        <v>158</v>
      </c>
    </row>
    <row r="31" spans="1:12" x14ac:dyDescent="0.2">
      <c r="A31" s="2" t="s">
        <v>139</v>
      </c>
      <c r="B31" s="3" t="s">
        <v>140</v>
      </c>
      <c r="C31" s="4" t="s">
        <v>158</v>
      </c>
      <c r="D31" s="4" t="s">
        <v>158</v>
      </c>
      <c r="E31" s="4" t="s">
        <v>158</v>
      </c>
      <c r="F31" s="4" t="s">
        <v>158</v>
      </c>
      <c r="G31" s="4" t="s">
        <v>158</v>
      </c>
      <c r="H31" s="4" t="s">
        <v>158</v>
      </c>
      <c r="I31" s="4" t="s">
        <v>158</v>
      </c>
      <c r="J31" s="4" t="s">
        <v>158</v>
      </c>
      <c r="K31" s="4" t="s">
        <v>158</v>
      </c>
      <c r="L31" s="4" t="s">
        <v>158</v>
      </c>
    </row>
    <row r="32" spans="1:12" x14ac:dyDescent="0.2">
      <c r="A32" s="2" t="s">
        <v>141</v>
      </c>
      <c r="B32" s="3" t="s">
        <v>142</v>
      </c>
      <c r="C32" s="4" t="s">
        <v>158</v>
      </c>
      <c r="D32" s="4" t="s">
        <v>158</v>
      </c>
      <c r="E32" s="4" t="s">
        <v>158</v>
      </c>
      <c r="F32" s="4" t="s">
        <v>158</v>
      </c>
      <c r="G32" s="4" t="s">
        <v>158</v>
      </c>
      <c r="H32" s="4" t="s">
        <v>158</v>
      </c>
      <c r="I32" s="4" t="s">
        <v>158</v>
      </c>
      <c r="J32" s="4" t="s">
        <v>158</v>
      </c>
      <c r="K32" s="4" t="s">
        <v>158</v>
      </c>
      <c r="L32" s="4" t="s">
        <v>158</v>
      </c>
    </row>
    <row r="33" spans="1:23" x14ac:dyDescent="0.2">
      <c r="A33" s="2" t="s">
        <v>143</v>
      </c>
      <c r="B33" s="3" t="s">
        <v>144</v>
      </c>
      <c r="C33" s="4" t="s">
        <v>158</v>
      </c>
      <c r="D33" s="4" t="s">
        <v>158</v>
      </c>
      <c r="E33" s="4" t="s">
        <v>158</v>
      </c>
      <c r="F33" s="4" t="s">
        <v>158</v>
      </c>
      <c r="G33" s="4" t="s">
        <v>158</v>
      </c>
      <c r="H33" s="4" t="s">
        <v>158</v>
      </c>
      <c r="I33" s="4" t="s">
        <v>158</v>
      </c>
      <c r="J33" s="4" t="s">
        <v>158</v>
      </c>
      <c r="K33" s="4" t="s">
        <v>158</v>
      </c>
      <c r="L33" s="4" t="s">
        <v>158</v>
      </c>
    </row>
    <row r="34" spans="1:23" x14ac:dyDescent="0.2">
      <c r="A34" s="2" t="s">
        <v>145</v>
      </c>
      <c r="B34" s="3" t="s">
        <v>146</v>
      </c>
      <c r="C34" s="4" t="s">
        <v>158</v>
      </c>
      <c r="D34" s="4" t="s">
        <v>158</v>
      </c>
      <c r="E34" s="4" t="s">
        <v>158</v>
      </c>
      <c r="F34" s="4" t="s">
        <v>158</v>
      </c>
      <c r="G34" s="4" t="s">
        <v>158</v>
      </c>
      <c r="H34" s="4" t="s">
        <v>158</v>
      </c>
      <c r="I34" s="4" t="s">
        <v>158</v>
      </c>
      <c r="J34" s="4" t="s">
        <v>158</v>
      </c>
      <c r="K34" s="4" t="s">
        <v>158</v>
      </c>
      <c r="L34" s="4" t="s">
        <v>158</v>
      </c>
    </row>
    <row r="35" spans="1:23" x14ac:dyDescent="0.2">
      <c r="A35" s="2" t="s">
        <v>147</v>
      </c>
      <c r="B35" s="3" t="s">
        <v>148</v>
      </c>
      <c r="C35" s="4" t="s">
        <v>158</v>
      </c>
      <c r="D35" s="4" t="s">
        <v>158</v>
      </c>
      <c r="E35" s="4" t="s">
        <v>158</v>
      </c>
      <c r="F35" s="4" t="s">
        <v>158</v>
      </c>
      <c r="G35" s="4" t="s">
        <v>158</v>
      </c>
      <c r="H35" s="4" t="s">
        <v>158</v>
      </c>
      <c r="I35" s="4" t="s">
        <v>158</v>
      </c>
      <c r="J35" s="4" t="s">
        <v>158</v>
      </c>
      <c r="K35" s="4" t="s">
        <v>158</v>
      </c>
      <c r="L35" s="4" t="s">
        <v>158</v>
      </c>
    </row>
    <row r="36" spans="1:23" x14ac:dyDescent="0.2">
      <c r="A36" s="2" t="s">
        <v>149</v>
      </c>
      <c r="B36" s="3" t="s">
        <v>150</v>
      </c>
      <c r="C36" s="4" t="s">
        <v>158</v>
      </c>
      <c r="D36" s="4" t="s">
        <v>158</v>
      </c>
      <c r="E36" s="4" t="s">
        <v>158</v>
      </c>
      <c r="F36" s="4" t="s">
        <v>158</v>
      </c>
      <c r="G36" s="4" t="s">
        <v>158</v>
      </c>
      <c r="H36" s="4" t="s">
        <v>158</v>
      </c>
      <c r="I36" s="4" t="s">
        <v>158</v>
      </c>
      <c r="J36" s="4" t="s">
        <v>158</v>
      </c>
      <c r="K36" s="4" t="s">
        <v>158</v>
      </c>
      <c r="L36" s="4" t="s">
        <v>158</v>
      </c>
    </row>
    <row r="37" spans="1:23" x14ac:dyDescent="0.2">
      <c r="A37" s="2" t="s">
        <v>151</v>
      </c>
      <c r="B37" s="3" t="s">
        <v>152</v>
      </c>
      <c r="C37" s="4" t="s">
        <v>158</v>
      </c>
      <c r="D37" s="4" t="s">
        <v>158</v>
      </c>
      <c r="E37" s="4" t="s">
        <v>158</v>
      </c>
      <c r="F37" s="4" t="s">
        <v>158</v>
      </c>
      <c r="G37" s="4" t="s">
        <v>158</v>
      </c>
      <c r="H37" s="4" t="s">
        <v>158</v>
      </c>
      <c r="I37" s="4" t="s">
        <v>158</v>
      </c>
      <c r="J37" s="4" t="s">
        <v>158</v>
      </c>
      <c r="K37" s="4" t="s">
        <v>158</v>
      </c>
      <c r="L37" s="4" t="s">
        <v>158</v>
      </c>
    </row>
    <row r="38" spans="1:23" x14ac:dyDescent="0.2">
      <c r="A38" s="2" t="s">
        <v>153</v>
      </c>
      <c r="B38" s="3" t="s">
        <v>154</v>
      </c>
      <c r="C38" s="4" t="s">
        <v>158</v>
      </c>
      <c r="D38" s="4" t="s">
        <v>158</v>
      </c>
      <c r="E38" s="4" t="s">
        <v>158</v>
      </c>
      <c r="F38" s="4" t="s">
        <v>158</v>
      </c>
      <c r="G38" s="4" t="s">
        <v>158</v>
      </c>
      <c r="H38" s="4" t="s">
        <v>158</v>
      </c>
      <c r="I38" s="4" t="s">
        <v>158</v>
      </c>
      <c r="J38" s="4" t="s">
        <v>158</v>
      </c>
      <c r="K38" s="4" t="s">
        <v>158</v>
      </c>
      <c r="L38" s="4" t="s">
        <v>158</v>
      </c>
    </row>
    <row r="39" spans="1:23" x14ac:dyDescent="0.2">
      <c r="A39" s="2" t="s">
        <v>155</v>
      </c>
      <c r="B39" s="3" t="s">
        <v>156</v>
      </c>
      <c r="C39" s="4" t="s">
        <v>158</v>
      </c>
      <c r="D39" s="4" t="s">
        <v>158</v>
      </c>
      <c r="E39" s="4" t="s">
        <v>158</v>
      </c>
      <c r="F39" s="4" t="s">
        <v>158</v>
      </c>
      <c r="G39" s="4" t="s">
        <v>158</v>
      </c>
      <c r="H39" s="4" t="s">
        <v>158</v>
      </c>
      <c r="I39" s="4" t="s">
        <v>158</v>
      </c>
      <c r="J39" s="4" t="s">
        <v>158</v>
      </c>
      <c r="K39" s="4" t="s">
        <v>158</v>
      </c>
      <c r="L39" s="4" t="s">
        <v>158</v>
      </c>
    </row>
    <row r="40" spans="1:23" x14ac:dyDescent="0.2">
      <c r="A40" s="2" t="s">
        <v>90</v>
      </c>
      <c r="B40" s="3" t="s">
        <v>91</v>
      </c>
      <c r="C40" s="4">
        <v>478564108</v>
      </c>
      <c r="D40" s="4">
        <v>495633763</v>
      </c>
      <c r="E40" s="4">
        <v>498781171</v>
      </c>
      <c r="F40" s="4">
        <v>488910771</v>
      </c>
      <c r="G40" s="4">
        <v>474925577</v>
      </c>
      <c r="H40" s="4">
        <v>476426520</v>
      </c>
      <c r="I40" s="4">
        <v>494748757</v>
      </c>
      <c r="J40" s="4">
        <v>515882845</v>
      </c>
      <c r="K40" s="4">
        <v>538459227</v>
      </c>
      <c r="L40" s="4">
        <v>563648597</v>
      </c>
      <c r="M40" s="17"/>
      <c r="N40" s="17"/>
      <c r="O40" s="17"/>
      <c r="P40" s="17"/>
      <c r="Q40" s="17"/>
      <c r="R40" s="17"/>
      <c r="S40" s="17"/>
      <c r="T40" s="17"/>
      <c r="U40" s="17"/>
      <c r="V40" s="17"/>
      <c r="W40" s="17"/>
    </row>
    <row r="41" spans="1:23" x14ac:dyDescent="0.2">
      <c r="A41" s="2" t="s">
        <v>159</v>
      </c>
      <c r="C41" s="12">
        <f>C40-SUM(C6:C39)</f>
        <v>473520846</v>
      </c>
      <c r="D41" s="12">
        <f t="shared" ref="D41:L41" si="2">D40-SUM(D6:D39)</f>
        <v>490555734</v>
      </c>
      <c r="E41" s="12">
        <f t="shared" si="2"/>
        <v>493939484</v>
      </c>
      <c r="F41" s="12">
        <f t="shared" si="2"/>
        <v>483870694</v>
      </c>
      <c r="G41" s="12">
        <f t="shared" si="2"/>
        <v>470381345</v>
      </c>
      <c r="H41" s="12">
        <f t="shared" si="2"/>
        <v>471839064</v>
      </c>
      <c r="I41" s="12">
        <f t="shared" si="2"/>
        <v>488090554</v>
      </c>
      <c r="J41" s="12">
        <f t="shared" si="2"/>
        <v>509331946</v>
      </c>
      <c r="K41" s="12">
        <f t="shared" si="2"/>
        <v>536653936</v>
      </c>
      <c r="L41" s="12">
        <f t="shared" si="2"/>
        <v>558491342</v>
      </c>
    </row>
    <row r="43" spans="1:23" x14ac:dyDescent="0.2">
      <c r="C43" s="4"/>
    </row>
    <row r="44" spans="1:23" ht="12.75" x14ac:dyDescent="0.2">
      <c r="B44" s="49" t="s">
        <v>278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A16" sqref="A16"/>
    </sheetView>
  </sheetViews>
  <sheetFormatPr defaultRowHeight="11.25" x14ac:dyDescent="0.2"/>
  <cols>
    <col min="1" max="1" width="43.33203125" customWidth="1"/>
    <col min="2" max="2" width="21.83203125" bestFit="1" customWidth="1"/>
    <col min="3" max="5" width="33.33203125" customWidth="1"/>
    <col min="7" max="7" width="9.33203125" style="9"/>
    <col min="8" max="8" width="10.33203125" style="9" customWidth="1"/>
    <col min="9" max="11" width="10.33203125" customWidth="1"/>
    <col min="12" max="13" width="33.33203125" bestFit="1" customWidth="1"/>
  </cols>
  <sheetData>
    <row r="1" spans="1:13" x14ac:dyDescent="0.2">
      <c r="A1" t="str">
        <f>[1]!SNLTable(287,$B$6:$B$40,$C$3:$L$3)</f>
        <v>SNLTable</v>
      </c>
      <c r="C1" s="12"/>
      <c r="D1" s="12"/>
      <c r="E1" s="12"/>
    </row>
    <row r="2" spans="1:13" x14ac:dyDescent="0.2">
      <c r="A2" s="2" t="str">
        <f>[1]!SNLLabel(287,116383,"","")</f>
        <v xml:space="preserve">Entity Name </v>
      </c>
      <c r="B2" s="2" t="str">
        <f>[1]!SNLLabel(287,116149,"","")</f>
        <v xml:space="preserve">SNL Statutory Entity Key </v>
      </c>
      <c r="C2" s="2" t="str">
        <f>[1]!SNLLabel(287,115540,"MRY",4)</f>
        <v>DBW: Premiums Written Amount ($000)</v>
      </c>
      <c r="D2" s="2" t="str">
        <f>[1]!SNLLabel(287,115540,"MRY",5)</f>
        <v>DBW: Premiums Written Amount ($000)</v>
      </c>
      <c r="E2" s="2" t="str">
        <f>[1]!SNLLabel(287,115540,"MRY",194)</f>
        <v>DBW: Premiums Written Amount ($000)</v>
      </c>
      <c r="I2" s="2"/>
      <c r="J2" s="2"/>
      <c r="K2" s="2"/>
      <c r="L2" s="2"/>
      <c r="M2" s="2"/>
    </row>
    <row r="3" spans="1:13" x14ac:dyDescent="0.2">
      <c r="A3" s="3">
        <v>116383</v>
      </c>
      <c r="B3" s="3">
        <v>116149</v>
      </c>
      <c r="C3" s="3">
        <v>115540</v>
      </c>
      <c r="D3" s="3">
        <v>115540</v>
      </c>
      <c r="E3" s="3">
        <v>115540</v>
      </c>
      <c r="I3" s="3"/>
      <c r="J3" s="3"/>
      <c r="K3" s="3"/>
      <c r="L3" s="3"/>
      <c r="M3" s="3"/>
    </row>
    <row r="4" spans="1:13" x14ac:dyDescent="0.2">
      <c r="A4" s="3"/>
      <c r="B4" s="3"/>
      <c r="C4" s="3" t="s">
        <v>41</v>
      </c>
      <c r="D4" s="3" t="s">
        <v>41</v>
      </c>
      <c r="E4" s="3" t="s">
        <v>41</v>
      </c>
      <c r="I4" s="3"/>
      <c r="J4" s="3"/>
      <c r="K4" s="3"/>
      <c r="L4" s="3"/>
      <c r="M4" s="3"/>
    </row>
    <row r="5" spans="1:13" x14ac:dyDescent="0.2">
      <c r="A5" s="3"/>
      <c r="B5" s="3"/>
      <c r="C5" s="3" t="str">
        <f>[1]!SNLLabel(287,115540,,"&lt;&gt;4")</f>
        <v>AR: Farmowners MP</v>
      </c>
      <c r="D5" s="3" t="str">
        <f>[1]!SNLLabel(287,115540,,"&lt;&gt;5")</f>
        <v>AR: Homeowners MP</v>
      </c>
      <c r="E5" s="3" t="str">
        <f>[1]!SNLLabel(287,115540,,"&lt;&gt;194")</f>
        <v>Minor: Private Auto (State)</v>
      </c>
      <c r="I5" s="3"/>
      <c r="J5" s="3"/>
      <c r="K5" s="3"/>
      <c r="L5" s="3"/>
      <c r="M5" s="3"/>
    </row>
    <row r="6" spans="1:13" x14ac:dyDescent="0.2">
      <c r="A6" s="2" t="s">
        <v>92</v>
      </c>
      <c r="B6" s="3" t="s">
        <v>93</v>
      </c>
      <c r="C6" s="4">
        <v>0</v>
      </c>
      <c r="D6" s="4">
        <v>0</v>
      </c>
      <c r="E6" s="4">
        <v>0</v>
      </c>
      <c r="F6" s="13"/>
      <c r="G6" s="18" t="s">
        <v>162</v>
      </c>
      <c r="H6" s="19">
        <f>E41/(SUM(C41:E41))</f>
        <v>0.67943097155428556</v>
      </c>
      <c r="I6" s="2"/>
      <c r="J6" s="3"/>
      <c r="K6" s="4"/>
      <c r="L6" s="4"/>
      <c r="M6" s="4"/>
    </row>
    <row r="7" spans="1:13" x14ac:dyDescent="0.2">
      <c r="A7" s="2" t="s">
        <v>94</v>
      </c>
      <c r="B7" s="3" t="s">
        <v>95</v>
      </c>
      <c r="C7" s="4">
        <v>0</v>
      </c>
      <c r="D7" s="4">
        <v>0</v>
      </c>
      <c r="E7" s="4">
        <v>0</v>
      </c>
      <c r="F7" s="13"/>
      <c r="G7" s="18" t="s">
        <v>163</v>
      </c>
      <c r="H7" s="19">
        <f>D41/(SUM(C41:E41))</f>
        <v>0.30662527311971038</v>
      </c>
      <c r="I7" s="13"/>
      <c r="J7" s="13"/>
      <c r="K7" s="4"/>
      <c r="L7" s="4"/>
    </row>
    <row r="8" spans="1:13" x14ac:dyDescent="0.2">
      <c r="A8" s="2" t="s">
        <v>96</v>
      </c>
      <c r="B8" s="3" t="s">
        <v>97</v>
      </c>
      <c r="C8" s="4">
        <v>0</v>
      </c>
      <c r="D8" s="4">
        <v>0</v>
      </c>
      <c r="E8" s="4">
        <v>0</v>
      </c>
      <c r="F8" s="13"/>
      <c r="G8" s="18" t="s">
        <v>161</v>
      </c>
      <c r="H8" s="19">
        <f>C41/(SUM(C41:E41))</f>
        <v>1.3943755326004132E-2</v>
      </c>
      <c r="I8" s="13"/>
      <c r="J8" s="13"/>
      <c r="K8" s="4"/>
      <c r="L8" s="4"/>
    </row>
    <row r="9" spans="1:13" x14ac:dyDescent="0.2">
      <c r="A9" s="2" t="s">
        <v>98</v>
      </c>
      <c r="B9" s="3" t="s">
        <v>99</v>
      </c>
      <c r="C9" s="4">
        <v>0</v>
      </c>
      <c r="D9" s="4">
        <v>0</v>
      </c>
      <c r="E9" s="4">
        <v>0</v>
      </c>
      <c r="F9" s="13"/>
      <c r="G9" s="18"/>
      <c r="H9" s="18"/>
      <c r="I9" s="13"/>
      <c r="J9" s="13"/>
      <c r="K9" s="4"/>
      <c r="L9" s="4"/>
    </row>
    <row r="10" spans="1:13" x14ac:dyDescent="0.2">
      <c r="A10" s="2" t="s">
        <v>100</v>
      </c>
      <c r="B10" s="3" t="s">
        <v>101</v>
      </c>
      <c r="C10" s="4">
        <v>0</v>
      </c>
      <c r="D10" s="4">
        <v>0</v>
      </c>
      <c r="E10" s="4">
        <v>0</v>
      </c>
      <c r="F10" s="13"/>
      <c r="G10" s="18"/>
      <c r="H10" s="18"/>
      <c r="I10" s="13"/>
      <c r="J10" s="13"/>
      <c r="K10" s="4"/>
      <c r="L10" s="4"/>
    </row>
    <row r="11" spans="1:13" x14ac:dyDescent="0.2">
      <c r="A11" s="2" t="s">
        <v>102</v>
      </c>
      <c r="B11" s="3" t="s">
        <v>103</v>
      </c>
      <c r="C11" s="4">
        <v>0</v>
      </c>
      <c r="D11" s="4">
        <v>0</v>
      </c>
      <c r="E11" s="4">
        <v>0</v>
      </c>
      <c r="F11" s="13"/>
      <c r="G11" s="18"/>
      <c r="H11" s="18"/>
      <c r="I11" s="13"/>
      <c r="J11" s="13"/>
      <c r="K11" s="4"/>
      <c r="L11" s="4"/>
    </row>
    <row r="12" spans="1:13" x14ac:dyDescent="0.2">
      <c r="A12" s="2" t="s">
        <v>104</v>
      </c>
      <c r="B12" s="3" t="s">
        <v>105</v>
      </c>
      <c r="C12" s="4">
        <v>0</v>
      </c>
      <c r="D12" s="4">
        <v>0</v>
      </c>
      <c r="E12" s="4">
        <v>0</v>
      </c>
      <c r="F12" s="13"/>
      <c r="G12" s="18"/>
      <c r="H12" s="18"/>
      <c r="I12" s="13"/>
      <c r="J12" s="13"/>
      <c r="K12" s="4"/>
      <c r="L12" s="4"/>
    </row>
    <row r="13" spans="1:13" x14ac:dyDescent="0.2">
      <c r="A13" s="2" t="s">
        <v>106</v>
      </c>
      <c r="B13" s="3" t="s">
        <v>107</v>
      </c>
      <c r="C13" s="4">
        <v>0</v>
      </c>
      <c r="D13" s="4">
        <v>0</v>
      </c>
      <c r="E13" s="4">
        <v>0</v>
      </c>
      <c r="F13" s="13"/>
      <c r="G13" s="18"/>
      <c r="H13" s="18"/>
      <c r="I13" s="13"/>
      <c r="J13" s="13"/>
      <c r="K13" s="4"/>
      <c r="L13" s="4"/>
    </row>
    <row r="14" spans="1:13" x14ac:dyDescent="0.2">
      <c r="A14" s="2" t="s">
        <v>108</v>
      </c>
      <c r="B14" s="3" t="s">
        <v>109</v>
      </c>
      <c r="C14" s="4">
        <v>0</v>
      </c>
      <c r="D14" s="4">
        <v>0</v>
      </c>
      <c r="E14" s="4">
        <v>0</v>
      </c>
      <c r="F14" s="13"/>
      <c r="G14" s="18"/>
      <c r="H14" s="18"/>
      <c r="I14" s="13"/>
      <c r="J14" s="13"/>
      <c r="K14" s="4"/>
      <c r="L14" s="4"/>
    </row>
    <row r="15" spans="1:13" x14ac:dyDescent="0.2">
      <c r="A15" s="2" t="s">
        <v>110</v>
      </c>
      <c r="B15" s="3" t="s">
        <v>111</v>
      </c>
      <c r="C15" s="4">
        <v>0</v>
      </c>
      <c r="D15" s="4">
        <v>0</v>
      </c>
      <c r="E15" s="4">
        <v>0</v>
      </c>
      <c r="F15" s="13"/>
      <c r="G15" s="18"/>
      <c r="H15" s="18"/>
      <c r="I15" s="13"/>
      <c r="J15" s="13"/>
      <c r="K15" s="4"/>
      <c r="L15" s="4"/>
    </row>
    <row r="16" spans="1:13" x14ac:dyDescent="0.2">
      <c r="A16" s="2" t="s">
        <v>112</v>
      </c>
      <c r="B16" s="3" t="s">
        <v>113</v>
      </c>
      <c r="C16" s="4">
        <v>0</v>
      </c>
      <c r="D16" s="4">
        <v>0</v>
      </c>
      <c r="E16" s="4">
        <v>0</v>
      </c>
      <c r="F16" s="13"/>
      <c r="G16" s="18"/>
      <c r="H16" s="18"/>
      <c r="I16" s="13"/>
      <c r="J16" s="13"/>
      <c r="K16" s="4"/>
      <c r="L16" s="4"/>
    </row>
    <row r="17" spans="1:12" x14ac:dyDescent="0.2">
      <c r="A17" s="2" t="s">
        <v>114</v>
      </c>
      <c r="B17" s="3" t="s">
        <v>115</v>
      </c>
      <c r="C17" s="4">
        <v>0</v>
      </c>
      <c r="D17" s="4">
        <v>92933</v>
      </c>
      <c r="E17" s="4">
        <v>0</v>
      </c>
      <c r="F17" s="13"/>
      <c r="G17" s="18"/>
      <c r="H17" s="18"/>
      <c r="I17" s="13"/>
      <c r="J17" s="13"/>
      <c r="K17" s="4"/>
      <c r="L17" s="4"/>
    </row>
    <row r="18" spans="1:12" x14ac:dyDescent="0.2">
      <c r="A18" s="2" t="s">
        <v>116</v>
      </c>
      <c r="B18" s="3" t="s">
        <v>117</v>
      </c>
      <c r="C18" s="4">
        <v>0</v>
      </c>
      <c r="D18" s="4">
        <v>-6</v>
      </c>
      <c r="E18" s="4">
        <v>-4</v>
      </c>
      <c r="F18" s="13"/>
      <c r="G18" s="18"/>
      <c r="H18" s="18"/>
      <c r="I18" s="13"/>
      <c r="J18" s="13"/>
      <c r="K18" s="4"/>
      <c r="L18" s="4"/>
    </row>
    <row r="19" spans="1:12" x14ac:dyDescent="0.2">
      <c r="A19" s="2" t="s">
        <v>118</v>
      </c>
      <c r="B19" s="3" t="s">
        <v>119</v>
      </c>
      <c r="C19" s="4">
        <v>0</v>
      </c>
      <c r="D19" s="4">
        <v>0</v>
      </c>
      <c r="E19" s="4">
        <v>0</v>
      </c>
      <c r="F19" s="13"/>
      <c r="G19" s="18"/>
      <c r="H19" s="18"/>
      <c r="I19" s="13"/>
      <c r="J19" s="13"/>
      <c r="K19" s="4"/>
      <c r="L19" s="4"/>
    </row>
    <row r="20" spans="1:12" x14ac:dyDescent="0.2">
      <c r="A20" s="2" t="s">
        <v>17</v>
      </c>
      <c r="B20" s="3" t="s">
        <v>37</v>
      </c>
      <c r="C20" s="4">
        <v>0</v>
      </c>
      <c r="D20" s="4">
        <v>0</v>
      </c>
      <c r="E20" s="4">
        <v>0</v>
      </c>
      <c r="F20" s="13"/>
      <c r="G20" s="18"/>
      <c r="H20" s="18"/>
      <c r="I20" s="13"/>
      <c r="J20" s="13"/>
      <c r="K20" s="4"/>
      <c r="L20" s="4"/>
    </row>
    <row r="21" spans="1:12" x14ac:dyDescent="0.2">
      <c r="A21" s="2" t="s">
        <v>120</v>
      </c>
      <c r="B21" s="3" t="s">
        <v>121</v>
      </c>
      <c r="C21" s="4" t="s">
        <v>158</v>
      </c>
      <c r="D21" s="4" t="s">
        <v>158</v>
      </c>
      <c r="E21" s="4" t="s">
        <v>158</v>
      </c>
      <c r="F21" s="13"/>
      <c r="G21" s="18"/>
      <c r="H21" s="18"/>
      <c r="I21" s="13"/>
      <c r="J21" s="13"/>
      <c r="K21" s="4"/>
      <c r="L21" s="4"/>
    </row>
    <row r="22" spans="1:12" x14ac:dyDescent="0.2">
      <c r="A22" s="2" t="s">
        <v>122</v>
      </c>
      <c r="B22" s="3" t="s">
        <v>123</v>
      </c>
      <c r="C22" s="4" t="s">
        <v>158</v>
      </c>
      <c r="D22" s="4" t="s">
        <v>158</v>
      </c>
      <c r="E22" s="4" t="s">
        <v>158</v>
      </c>
      <c r="F22" s="13"/>
      <c r="G22" s="18"/>
      <c r="H22" s="18"/>
      <c r="I22" s="13"/>
      <c r="J22" s="13"/>
      <c r="K22" s="4"/>
      <c r="L22" s="4"/>
    </row>
    <row r="23" spans="1:12" x14ac:dyDescent="0.2">
      <c r="A23" s="2" t="s">
        <v>124</v>
      </c>
      <c r="B23" s="3" t="s">
        <v>125</v>
      </c>
      <c r="C23" s="4" t="s">
        <v>158</v>
      </c>
      <c r="D23" s="4" t="s">
        <v>158</v>
      </c>
      <c r="E23" s="4" t="s">
        <v>158</v>
      </c>
      <c r="F23" s="13"/>
      <c r="G23" s="18"/>
      <c r="H23" s="18"/>
      <c r="I23" s="13"/>
      <c r="J23" s="13"/>
      <c r="K23" s="4"/>
      <c r="L23" s="4"/>
    </row>
    <row r="24" spans="1:12" x14ac:dyDescent="0.2">
      <c r="A24" s="2" t="s">
        <v>126</v>
      </c>
      <c r="B24" s="3" t="s">
        <v>127</v>
      </c>
      <c r="C24" s="4" t="s">
        <v>158</v>
      </c>
      <c r="D24" s="4" t="s">
        <v>158</v>
      </c>
      <c r="E24" s="4" t="s">
        <v>158</v>
      </c>
      <c r="F24" s="13"/>
      <c r="G24" s="18"/>
      <c r="H24" s="18"/>
      <c r="I24" s="13"/>
      <c r="J24" s="13"/>
      <c r="K24" s="4"/>
      <c r="L24" s="4"/>
    </row>
    <row r="25" spans="1:12" x14ac:dyDescent="0.2">
      <c r="A25" s="2" t="s">
        <v>128</v>
      </c>
      <c r="B25" s="3" t="s">
        <v>129</v>
      </c>
      <c r="C25" s="4">
        <v>0</v>
      </c>
      <c r="D25" s="4">
        <v>0</v>
      </c>
      <c r="E25" s="4">
        <v>0</v>
      </c>
      <c r="F25" s="13"/>
      <c r="G25" s="18"/>
      <c r="H25" s="18"/>
      <c r="I25" s="13"/>
      <c r="J25" s="13"/>
      <c r="K25" s="4"/>
      <c r="L25" s="4"/>
    </row>
    <row r="26" spans="1:12" x14ac:dyDescent="0.2">
      <c r="A26" s="2" t="s">
        <v>130</v>
      </c>
      <c r="B26" s="3" t="s">
        <v>131</v>
      </c>
      <c r="C26" s="4" t="s">
        <v>158</v>
      </c>
      <c r="D26" s="4" t="s">
        <v>158</v>
      </c>
      <c r="E26" s="4" t="s">
        <v>158</v>
      </c>
      <c r="F26" s="13"/>
      <c r="G26" s="18"/>
      <c r="H26" s="18"/>
      <c r="I26" s="13"/>
      <c r="J26" s="13"/>
      <c r="K26" s="4"/>
      <c r="L26" s="4"/>
    </row>
    <row r="27" spans="1:12" x14ac:dyDescent="0.2">
      <c r="A27" s="2" t="s">
        <v>132</v>
      </c>
      <c r="B27" s="3" t="s">
        <v>133</v>
      </c>
      <c r="C27" s="4" t="s">
        <v>158</v>
      </c>
      <c r="D27" s="4" t="s">
        <v>158</v>
      </c>
      <c r="E27" s="4" t="s">
        <v>158</v>
      </c>
      <c r="F27" s="13"/>
      <c r="G27" s="18"/>
      <c r="H27" s="18"/>
      <c r="I27" s="13"/>
      <c r="J27" s="13"/>
      <c r="K27" s="4"/>
      <c r="L27" s="4"/>
    </row>
    <row r="28" spans="1:12" x14ac:dyDescent="0.2">
      <c r="A28" s="2" t="s">
        <v>157</v>
      </c>
      <c r="B28" s="3" t="s">
        <v>134</v>
      </c>
      <c r="C28" s="4">
        <v>0</v>
      </c>
      <c r="D28" s="4">
        <v>0</v>
      </c>
      <c r="E28" s="4">
        <v>0</v>
      </c>
      <c r="F28" s="13"/>
      <c r="G28" s="18"/>
      <c r="H28" s="18"/>
      <c r="I28" s="13"/>
      <c r="J28" s="13"/>
      <c r="K28" s="4"/>
      <c r="L28" s="4"/>
    </row>
    <row r="29" spans="1:12" x14ac:dyDescent="0.2">
      <c r="A29" s="2" t="s">
        <v>135</v>
      </c>
      <c r="B29" s="3" t="s">
        <v>136</v>
      </c>
      <c r="C29" s="4" t="s">
        <v>158</v>
      </c>
      <c r="D29" s="4" t="s">
        <v>158</v>
      </c>
      <c r="E29" s="4" t="s">
        <v>158</v>
      </c>
      <c r="F29" s="13"/>
      <c r="G29" s="18"/>
      <c r="H29" s="18"/>
      <c r="I29" s="13"/>
      <c r="J29" s="13"/>
      <c r="K29" s="4"/>
      <c r="L29" s="4"/>
    </row>
    <row r="30" spans="1:12" x14ac:dyDescent="0.2">
      <c r="A30" s="2" t="s">
        <v>137</v>
      </c>
      <c r="B30" s="3" t="s">
        <v>138</v>
      </c>
      <c r="C30" s="4" t="s">
        <v>158</v>
      </c>
      <c r="D30" s="4" t="s">
        <v>158</v>
      </c>
      <c r="E30" s="4" t="s">
        <v>158</v>
      </c>
      <c r="F30" s="13"/>
      <c r="G30" s="18"/>
      <c r="H30" s="18"/>
      <c r="I30" s="13"/>
      <c r="J30" s="13"/>
      <c r="K30" s="4"/>
      <c r="L30" s="4"/>
    </row>
    <row r="31" spans="1:12" x14ac:dyDescent="0.2">
      <c r="A31" s="2" t="s">
        <v>139</v>
      </c>
      <c r="B31" s="3" t="s">
        <v>140</v>
      </c>
      <c r="C31" s="4" t="s">
        <v>158</v>
      </c>
      <c r="D31" s="4" t="s">
        <v>158</v>
      </c>
      <c r="E31" s="4" t="s">
        <v>158</v>
      </c>
      <c r="F31" s="13"/>
      <c r="G31" s="18"/>
      <c r="H31" s="18"/>
      <c r="I31" s="13"/>
      <c r="J31" s="13"/>
      <c r="K31" s="4"/>
      <c r="L31" s="4"/>
    </row>
    <row r="32" spans="1:12" x14ac:dyDescent="0.2">
      <c r="A32" s="2" t="s">
        <v>141</v>
      </c>
      <c r="B32" s="3" t="s">
        <v>142</v>
      </c>
      <c r="C32" s="4" t="s">
        <v>158</v>
      </c>
      <c r="D32" s="4" t="s">
        <v>158</v>
      </c>
      <c r="E32" s="4" t="s">
        <v>158</v>
      </c>
      <c r="F32" s="13"/>
      <c r="G32" s="18"/>
      <c r="H32" s="18"/>
      <c r="I32" s="13"/>
      <c r="J32" s="13"/>
      <c r="K32" s="4"/>
      <c r="L32" s="4"/>
    </row>
    <row r="33" spans="1:12" x14ac:dyDescent="0.2">
      <c r="A33" s="2" t="s">
        <v>143</v>
      </c>
      <c r="B33" s="3" t="s">
        <v>144</v>
      </c>
      <c r="C33" s="4" t="s">
        <v>158</v>
      </c>
      <c r="D33" s="4" t="s">
        <v>158</v>
      </c>
      <c r="E33" s="4" t="s">
        <v>158</v>
      </c>
      <c r="F33" s="13"/>
      <c r="G33" s="18"/>
      <c r="H33" s="18"/>
      <c r="I33" s="13"/>
      <c r="J33" s="13"/>
      <c r="K33" s="4"/>
      <c r="L33" s="4"/>
    </row>
    <row r="34" spans="1:12" x14ac:dyDescent="0.2">
      <c r="A34" s="2" t="s">
        <v>145</v>
      </c>
      <c r="B34" s="3" t="s">
        <v>146</v>
      </c>
      <c r="C34" s="4" t="s">
        <v>158</v>
      </c>
      <c r="D34" s="4" t="s">
        <v>158</v>
      </c>
      <c r="E34" s="4" t="s">
        <v>158</v>
      </c>
      <c r="F34" s="13"/>
      <c r="G34" s="18"/>
      <c r="H34" s="18"/>
      <c r="I34" s="13"/>
      <c r="J34" s="13"/>
      <c r="K34" s="4"/>
      <c r="L34" s="4"/>
    </row>
    <row r="35" spans="1:12" x14ac:dyDescent="0.2">
      <c r="A35" s="2" t="s">
        <v>147</v>
      </c>
      <c r="B35" s="3" t="s">
        <v>148</v>
      </c>
      <c r="C35" s="4" t="s">
        <v>158</v>
      </c>
      <c r="D35" s="4" t="s">
        <v>158</v>
      </c>
      <c r="E35" s="4" t="s">
        <v>158</v>
      </c>
      <c r="F35" s="13"/>
      <c r="G35" s="18"/>
      <c r="H35" s="18"/>
      <c r="I35" s="13"/>
      <c r="J35" s="13"/>
      <c r="K35" s="4"/>
      <c r="L35" s="4"/>
    </row>
    <row r="36" spans="1:12" x14ac:dyDescent="0.2">
      <c r="A36" s="2" t="s">
        <v>149</v>
      </c>
      <c r="B36" s="3" t="s">
        <v>150</v>
      </c>
      <c r="C36" s="4" t="s">
        <v>158</v>
      </c>
      <c r="D36" s="4" t="s">
        <v>158</v>
      </c>
      <c r="E36" s="4" t="s">
        <v>158</v>
      </c>
      <c r="F36" s="13"/>
      <c r="G36" s="18"/>
      <c r="H36" s="18"/>
      <c r="I36" s="13"/>
      <c r="J36" s="13"/>
      <c r="K36" s="4"/>
      <c r="L36" s="4"/>
    </row>
    <row r="37" spans="1:12" x14ac:dyDescent="0.2">
      <c r="A37" s="2" t="s">
        <v>151</v>
      </c>
      <c r="B37" s="3" t="s">
        <v>152</v>
      </c>
      <c r="C37" s="4" t="s">
        <v>158</v>
      </c>
      <c r="D37" s="4" t="s">
        <v>158</v>
      </c>
      <c r="E37" s="4" t="s">
        <v>158</v>
      </c>
      <c r="F37" s="13"/>
      <c r="G37" s="18"/>
      <c r="H37" s="18"/>
      <c r="I37" s="13"/>
      <c r="J37" s="13"/>
      <c r="K37" s="4"/>
      <c r="L37" s="4"/>
    </row>
    <row r="38" spans="1:12" x14ac:dyDescent="0.2">
      <c r="A38" s="2" t="s">
        <v>153</v>
      </c>
      <c r="B38" s="3" t="s">
        <v>154</v>
      </c>
      <c r="C38" s="4" t="s">
        <v>158</v>
      </c>
      <c r="D38" s="4" t="s">
        <v>158</v>
      </c>
      <c r="E38" s="4" t="s">
        <v>158</v>
      </c>
      <c r="F38" s="13"/>
      <c r="G38" s="18"/>
      <c r="H38" s="18"/>
      <c r="I38" s="13"/>
      <c r="J38" s="13"/>
      <c r="K38" s="4"/>
      <c r="L38" s="4"/>
    </row>
    <row r="39" spans="1:12" x14ac:dyDescent="0.2">
      <c r="A39" s="2" t="s">
        <v>155</v>
      </c>
      <c r="B39" s="3" t="s">
        <v>156</v>
      </c>
      <c r="C39" s="4" t="s">
        <v>158</v>
      </c>
      <c r="D39" s="4" t="s">
        <v>158</v>
      </c>
      <c r="E39" s="4" t="s">
        <v>158</v>
      </c>
      <c r="F39" s="13"/>
      <c r="G39" s="18"/>
      <c r="H39" s="18"/>
      <c r="I39" s="13"/>
      <c r="J39" s="13"/>
      <c r="K39" s="4"/>
      <c r="L39" s="4"/>
    </row>
    <row r="40" spans="1:12" x14ac:dyDescent="0.2">
      <c r="A40" s="2" t="s">
        <v>90</v>
      </c>
      <c r="B40" s="3" t="s">
        <v>91</v>
      </c>
      <c r="C40" s="4">
        <v>3906248</v>
      </c>
      <c r="D40" s="4">
        <v>85991907</v>
      </c>
      <c r="E40" s="4">
        <v>190337951</v>
      </c>
      <c r="F40" s="13"/>
      <c r="G40" s="18"/>
      <c r="H40" s="18"/>
      <c r="I40" s="13"/>
      <c r="J40" s="13"/>
      <c r="K40" s="13"/>
      <c r="L40" s="13"/>
    </row>
    <row r="41" spans="1:12" x14ac:dyDescent="0.2">
      <c r="A41" s="2" t="s">
        <v>159</v>
      </c>
      <c r="C41" s="12">
        <f>C40-SUM(C6:C39)</f>
        <v>3906248</v>
      </c>
      <c r="D41" s="12">
        <f>D40-SUM(D6:D39)</f>
        <v>85898980</v>
      </c>
      <c r="E41" s="12">
        <f>E40-SUM(E6:E39)</f>
        <v>190337955</v>
      </c>
    </row>
    <row r="47" spans="1:12" ht="12.75" x14ac:dyDescent="0.2">
      <c r="B47" s="50" t="s">
        <v>279</v>
      </c>
    </row>
    <row r="48" spans="1:12" ht="12.75" x14ac:dyDescent="0.2">
      <c r="B48" s="50" t="s">
        <v>280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workbookViewId="0">
      <selection activeCell="C9" sqref="C9"/>
    </sheetView>
  </sheetViews>
  <sheetFormatPr defaultRowHeight="11.25" x14ac:dyDescent="0.2"/>
  <cols>
    <col min="1" max="1" width="43.33203125" customWidth="1"/>
    <col min="2" max="2" width="21.83203125" bestFit="1" customWidth="1"/>
    <col min="3" max="6" width="33.33203125" customWidth="1"/>
    <col min="7" max="8" width="33.33203125" bestFit="1" customWidth="1"/>
    <col min="9" max="11" width="33.33203125" customWidth="1"/>
    <col min="12" max="14" width="33.33203125" bestFit="1" customWidth="1"/>
    <col min="15" max="15" width="33.33203125" style="10" bestFit="1" customWidth="1"/>
    <col min="16" max="16" width="33.33203125" style="44" bestFit="1" customWidth="1"/>
    <col min="17" max="24" width="33.33203125" bestFit="1" customWidth="1"/>
  </cols>
  <sheetData>
    <row r="1" spans="1:24" x14ac:dyDescent="0.2">
      <c r="A1" t="str">
        <f>[1]!SNLTable(287,$B$6:$B$40,$C$3:$N$3)</f>
        <v>SNLTable</v>
      </c>
    </row>
    <row r="2" spans="1:24" x14ac:dyDescent="0.2">
      <c r="A2" s="2" t="str">
        <f>[1]!SNLLabel(287,116383,"","")</f>
        <v xml:space="preserve">Entity Name </v>
      </c>
      <c r="B2" s="2" t="str">
        <f>[1]!SNLLabel(287,116149,"","")</f>
        <v xml:space="preserve">SNL Statutory Entity Key </v>
      </c>
      <c r="C2" s="2" t="str">
        <f>[1]!SNLLabel(287,115540,"MRY",25)</f>
        <v>DBW: Premiums Written Amount ($000)</v>
      </c>
      <c r="D2" s="2" t="str">
        <f>[1]!SNLLabel(287,115540,"MRY",25)</f>
        <v>DBW: Premiums Written Amount ($000)</v>
      </c>
      <c r="E2" s="2" t="str">
        <f>[1]!SNLLabel(287,115540,"MRY",10)</f>
        <v>DBW: Premiums Written Amount ($000)</v>
      </c>
      <c r="F2" s="2" t="str">
        <f>[1]!SNLLabel(287,115540,"MRY",78)</f>
        <v>DBW: Premiums Written Amount ($000)</v>
      </c>
      <c r="G2" s="2" t="str">
        <f>[1]!SNLLabel(287,115540,"MRY",7)</f>
        <v>DBW: Premiums Written Amount ($000)</v>
      </c>
      <c r="H2" s="2" t="str">
        <f>[1]!SNLLabel(287,115540,"MRY",17)</f>
        <v>DBW: Premiums Written Amount ($000)</v>
      </c>
      <c r="I2" s="2" t="str">
        <f>[1]!SNLLabel(287,115540,"MRY",185)</f>
        <v>DBW: Premiums Written Amount ($000)</v>
      </c>
      <c r="J2" s="2" t="str">
        <f>[1]!SNLLabel(287,115540,"MRY",100)</f>
        <v>DBW: Premiums Written Amount ($000)</v>
      </c>
      <c r="K2" s="2" t="str">
        <f>[1]!SNLLabel(287,115540,"MRY",186)</f>
        <v>DBW: Premiums Written Amount ($000)</v>
      </c>
      <c r="L2" s="2" t="str">
        <f>[1]!SNLLabel(287,115540,"MRY",189)</f>
        <v>DBW: Premiums Written Amount ($000)</v>
      </c>
      <c r="M2" s="2" t="str">
        <f>[1]!SNLLabel(287,115540,"MRY",190)</f>
        <v>DBW: Premiums Written Amount ($000)</v>
      </c>
      <c r="N2" s="2" t="str">
        <f>[1]!SNLLabel(287,115540,"MRY",188)</f>
        <v>DBW: Premiums Written Amount ($000)</v>
      </c>
    </row>
    <row r="3" spans="1:24" x14ac:dyDescent="0.2">
      <c r="A3" s="3">
        <v>116383</v>
      </c>
      <c r="B3" s="3">
        <v>116149</v>
      </c>
      <c r="C3" s="3">
        <v>115540</v>
      </c>
      <c r="D3" s="3">
        <v>115540</v>
      </c>
      <c r="E3" s="3">
        <v>115540</v>
      </c>
      <c r="F3" s="3">
        <v>115540</v>
      </c>
      <c r="G3" s="3">
        <v>115540</v>
      </c>
      <c r="H3" s="3">
        <v>115540</v>
      </c>
      <c r="I3" s="3">
        <v>115540</v>
      </c>
      <c r="J3" s="3">
        <v>115540</v>
      </c>
      <c r="K3" s="3">
        <v>115540</v>
      </c>
      <c r="L3" s="3">
        <v>115540</v>
      </c>
      <c r="M3" s="3">
        <v>115540</v>
      </c>
      <c r="N3" s="3">
        <v>115540</v>
      </c>
    </row>
    <row r="4" spans="1:24" x14ac:dyDescent="0.2">
      <c r="A4" s="3"/>
      <c r="B4" s="3"/>
      <c r="C4" s="3" t="s">
        <v>41</v>
      </c>
      <c r="D4" s="3" t="s">
        <v>41</v>
      </c>
      <c r="E4" s="3" t="s">
        <v>41</v>
      </c>
      <c r="F4" s="3" t="s">
        <v>41</v>
      </c>
      <c r="G4" s="3" t="s">
        <v>41</v>
      </c>
      <c r="H4" s="3" t="s">
        <v>41</v>
      </c>
      <c r="I4" s="3" t="s">
        <v>41</v>
      </c>
      <c r="J4" s="3" t="s">
        <v>41</v>
      </c>
      <c r="K4" s="3" t="s">
        <v>41</v>
      </c>
      <c r="L4" s="3" t="s">
        <v>41</v>
      </c>
      <c r="M4" s="3" t="s">
        <v>41</v>
      </c>
      <c r="N4" s="3" t="s">
        <v>41</v>
      </c>
    </row>
    <row r="5" spans="1:24" x14ac:dyDescent="0.2">
      <c r="A5" s="3"/>
      <c r="B5" s="3"/>
      <c r="C5" s="3" t="str">
        <f>[1]!SNLLabel(287,115540,,"&lt;&gt;25")</f>
        <v>AR: Aircraft</v>
      </c>
      <c r="D5" s="3" t="str">
        <f>[1]!SNLLabel(287,115540,,"&lt;&gt;6")</f>
        <v>AR: Comm'l Multi Prl</v>
      </c>
      <c r="E5" s="3" t="str">
        <f>[1]!SNLLabel(287,115540,,"&lt;&gt;10")</f>
        <v>AR: Financial Guaranty</v>
      </c>
      <c r="F5" s="3" t="str">
        <f>[1]!SNLLabel(287,115540,,"&lt;&gt;78")</f>
        <v>AR: Med Prof Liab</v>
      </c>
      <c r="G5" s="3" t="str">
        <f>[1]!SNLLabel(287,115540,,"&lt;&gt;7")</f>
        <v>AR: Mrtg Guaranty</v>
      </c>
      <c r="H5" s="3" t="str">
        <f>[1]!SNLLabel(287,115540,,"&lt;&gt;17")</f>
        <v>AR: Workers' Comp</v>
      </c>
      <c r="I5" s="3" t="str">
        <f>[1]!SNLLabel(287,115540,,"&lt;&gt;185")</f>
        <v>Minor: Comm'l Auto St</v>
      </c>
      <c r="J5" s="3" t="str">
        <f>[1]!SNLLabel(287,115540,,"&lt;&gt;100")</f>
        <v>AR: Fidelity &amp; Surety</v>
      </c>
      <c r="K5" s="3" t="str">
        <f>[1]!SNLLabel(287,115540,,"&lt;&gt;186")</f>
        <v>Minor: Fire &amp; Allied Cmbnd</v>
      </c>
      <c r="L5" s="3" t="str">
        <f>[1]!SNLLabel(287,115540,,"&lt;&gt;189")</f>
        <v>Minor: Marine Lines Cmbnd</v>
      </c>
      <c r="M5" s="3" t="str">
        <f>[1]!SNLLabel(287,115540,,"&lt;&gt;190")</f>
        <v>Minor: Oth Comm'l</v>
      </c>
      <c r="N5" s="3" t="str">
        <f>[1]!SNLLabel(287,115540,,"&lt;&gt;188")</f>
        <v>Minor: Oth, Prod Liab Cmbnd</v>
      </c>
    </row>
    <row r="6" spans="1:24" x14ac:dyDescent="0.2">
      <c r="A6" s="2" t="s">
        <v>92</v>
      </c>
      <c r="B6" s="3" t="s">
        <v>93</v>
      </c>
      <c r="C6" s="4">
        <v>0</v>
      </c>
      <c r="D6" s="4">
        <v>0</v>
      </c>
      <c r="E6" s="4">
        <v>0</v>
      </c>
      <c r="F6" s="4">
        <v>0</v>
      </c>
      <c r="G6" s="4">
        <v>0</v>
      </c>
      <c r="H6" s="4">
        <v>1140962</v>
      </c>
      <c r="I6" s="4">
        <v>0</v>
      </c>
      <c r="J6" s="4">
        <v>0</v>
      </c>
      <c r="K6" s="4">
        <v>0</v>
      </c>
      <c r="L6" s="4">
        <v>0</v>
      </c>
      <c r="M6" s="4">
        <v>0</v>
      </c>
      <c r="N6" s="4">
        <v>0</v>
      </c>
      <c r="O6" s="45"/>
      <c r="P6" s="46"/>
      <c r="Q6" s="4"/>
      <c r="R6" s="4"/>
      <c r="S6" s="4"/>
      <c r="T6" s="4"/>
      <c r="U6" s="4"/>
      <c r="V6" s="4"/>
      <c r="W6" s="4"/>
      <c r="X6" s="4"/>
    </row>
    <row r="7" spans="1:24" x14ac:dyDescent="0.2">
      <c r="A7" s="2" t="s">
        <v>94</v>
      </c>
      <c r="B7" s="3" t="s">
        <v>95</v>
      </c>
      <c r="C7" s="4">
        <v>0</v>
      </c>
      <c r="D7" s="4">
        <v>0</v>
      </c>
      <c r="E7" s="4">
        <v>0</v>
      </c>
      <c r="F7" s="4">
        <v>0</v>
      </c>
      <c r="G7" s="4">
        <v>0</v>
      </c>
      <c r="H7" s="4">
        <v>452442</v>
      </c>
      <c r="I7" s="4">
        <v>0</v>
      </c>
      <c r="J7" s="4">
        <v>0</v>
      </c>
      <c r="K7" s="4">
        <v>0</v>
      </c>
      <c r="L7" s="4">
        <v>0</v>
      </c>
      <c r="M7" s="4">
        <v>0</v>
      </c>
      <c r="N7" s="4">
        <v>0</v>
      </c>
      <c r="O7" s="47" t="s">
        <v>164</v>
      </c>
      <c r="P7" s="48">
        <f>C41/(SUM(C41:N41))</f>
        <v>6.0828563613156807E-3</v>
      </c>
    </row>
    <row r="8" spans="1:24" x14ac:dyDescent="0.2">
      <c r="A8" s="2" t="s">
        <v>96</v>
      </c>
      <c r="B8" s="3" t="s">
        <v>97</v>
      </c>
      <c r="C8" s="4">
        <v>0</v>
      </c>
      <c r="D8" s="4">
        <v>0</v>
      </c>
      <c r="E8" s="4">
        <v>0</v>
      </c>
      <c r="F8" s="4">
        <v>0</v>
      </c>
      <c r="G8" s="4">
        <v>0</v>
      </c>
      <c r="H8" s="4">
        <v>199493</v>
      </c>
      <c r="I8" s="4">
        <v>0</v>
      </c>
      <c r="J8" s="4">
        <v>0</v>
      </c>
      <c r="K8" s="4">
        <v>0</v>
      </c>
      <c r="L8" s="4">
        <v>0</v>
      </c>
      <c r="M8" s="4">
        <v>0</v>
      </c>
      <c r="N8" s="4">
        <v>0</v>
      </c>
      <c r="O8" s="47" t="s">
        <v>222</v>
      </c>
      <c r="P8" s="48">
        <f>D41/(SUM(C41:N41))</f>
        <v>0.1438280682713643</v>
      </c>
    </row>
    <row r="9" spans="1:24" x14ac:dyDescent="0.2">
      <c r="A9" s="2" t="s">
        <v>98</v>
      </c>
      <c r="B9" s="3" t="s">
        <v>99</v>
      </c>
      <c r="C9" s="4">
        <v>0</v>
      </c>
      <c r="D9" s="4">
        <v>0</v>
      </c>
      <c r="E9" s="4">
        <v>0</v>
      </c>
      <c r="F9" s="4">
        <v>0</v>
      </c>
      <c r="G9" s="4">
        <v>0</v>
      </c>
      <c r="H9" s="4">
        <v>210423</v>
      </c>
      <c r="I9" s="4">
        <v>0</v>
      </c>
      <c r="J9" s="4">
        <v>0</v>
      </c>
      <c r="K9" s="4">
        <v>0</v>
      </c>
      <c r="L9" s="4">
        <v>0</v>
      </c>
      <c r="M9" s="4">
        <v>0</v>
      </c>
      <c r="N9" s="4">
        <v>0</v>
      </c>
      <c r="O9" s="47" t="s">
        <v>165</v>
      </c>
      <c r="P9" s="48">
        <f>E41/(SUM(C41:N41))</f>
        <v>1.9510219996541165E-3</v>
      </c>
    </row>
    <row r="10" spans="1:24" x14ac:dyDescent="0.2">
      <c r="A10" s="2" t="s">
        <v>100</v>
      </c>
      <c r="B10" s="3" t="s">
        <v>101</v>
      </c>
      <c r="C10" s="4">
        <v>0</v>
      </c>
      <c r="D10" s="4">
        <v>0</v>
      </c>
      <c r="E10" s="4">
        <v>0</v>
      </c>
      <c r="F10" s="4">
        <v>0</v>
      </c>
      <c r="G10" s="4">
        <v>0</v>
      </c>
      <c r="H10" s="4">
        <v>186835</v>
      </c>
      <c r="I10" s="4">
        <v>0</v>
      </c>
      <c r="J10" s="4">
        <v>0</v>
      </c>
      <c r="K10" s="4">
        <v>0</v>
      </c>
      <c r="L10" s="4">
        <v>0</v>
      </c>
      <c r="M10" s="4">
        <v>0</v>
      </c>
      <c r="N10" s="4">
        <v>0</v>
      </c>
      <c r="O10" s="10" t="s">
        <v>166</v>
      </c>
      <c r="P10" s="48">
        <f>F41/(SUM(C41:N41))</f>
        <v>3.4194383720264468E-2</v>
      </c>
    </row>
    <row r="11" spans="1:24" x14ac:dyDescent="0.2">
      <c r="A11" s="2" t="s">
        <v>102</v>
      </c>
      <c r="B11" s="3" t="s">
        <v>103</v>
      </c>
      <c r="C11" s="4">
        <v>0</v>
      </c>
      <c r="D11" s="4">
        <v>0</v>
      </c>
      <c r="E11" s="4">
        <v>0</v>
      </c>
      <c r="F11" s="4">
        <v>0</v>
      </c>
      <c r="G11" s="4">
        <v>0</v>
      </c>
      <c r="H11" s="4">
        <v>65967</v>
      </c>
      <c r="I11" s="4">
        <v>0</v>
      </c>
      <c r="J11" s="4">
        <v>0</v>
      </c>
      <c r="K11" s="4">
        <v>0</v>
      </c>
      <c r="L11" s="4">
        <v>0</v>
      </c>
      <c r="M11" s="4">
        <v>0</v>
      </c>
      <c r="N11" s="4">
        <v>0</v>
      </c>
      <c r="O11" s="10" t="s">
        <v>167</v>
      </c>
      <c r="P11" s="44">
        <f>G41/(SUM(C41:N41))</f>
        <v>1.6650508750174823E-2</v>
      </c>
    </row>
    <row r="12" spans="1:24" x14ac:dyDescent="0.2">
      <c r="A12" s="2" t="s">
        <v>104</v>
      </c>
      <c r="B12" s="3" t="s">
        <v>105</v>
      </c>
      <c r="C12" s="4">
        <v>0</v>
      </c>
      <c r="D12" s="4">
        <v>0</v>
      </c>
      <c r="E12" s="4">
        <v>0</v>
      </c>
      <c r="F12" s="4">
        <v>0</v>
      </c>
      <c r="G12" s="4">
        <v>0</v>
      </c>
      <c r="H12" s="4">
        <v>124954</v>
      </c>
      <c r="I12" s="4">
        <v>0</v>
      </c>
      <c r="J12" s="4">
        <v>0</v>
      </c>
      <c r="K12" s="4">
        <v>0</v>
      </c>
      <c r="L12" s="4">
        <v>0</v>
      </c>
      <c r="M12" s="4">
        <v>0</v>
      </c>
      <c r="N12" s="4">
        <v>0</v>
      </c>
      <c r="O12" s="10" t="s">
        <v>174</v>
      </c>
      <c r="P12" s="44">
        <f>H41/(SUM(C41:N41))</f>
        <v>0.17331681871125917</v>
      </c>
    </row>
    <row r="13" spans="1:24" x14ac:dyDescent="0.2">
      <c r="A13" s="2" t="s">
        <v>106</v>
      </c>
      <c r="B13" s="3" t="s">
        <v>107</v>
      </c>
      <c r="C13" s="4">
        <v>0</v>
      </c>
      <c r="D13" s="4">
        <v>0</v>
      </c>
      <c r="E13" s="4">
        <v>0</v>
      </c>
      <c r="F13" s="4">
        <v>0</v>
      </c>
      <c r="G13" s="4">
        <v>0</v>
      </c>
      <c r="H13" s="4">
        <v>571694</v>
      </c>
      <c r="I13" s="4">
        <v>0</v>
      </c>
      <c r="J13" s="4">
        <v>0</v>
      </c>
      <c r="K13" s="4">
        <v>0</v>
      </c>
      <c r="L13" s="4">
        <v>0</v>
      </c>
      <c r="M13" s="4">
        <v>0</v>
      </c>
      <c r="N13" s="4">
        <v>0</v>
      </c>
      <c r="O13" s="10" t="s">
        <v>173</v>
      </c>
      <c r="P13" s="44">
        <f>I41/(SUM(C41:N41))</f>
        <v>0.10733702849200882</v>
      </c>
    </row>
    <row r="14" spans="1:24" x14ac:dyDescent="0.2">
      <c r="A14" s="2" t="s">
        <v>108</v>
      </c>
      <c r="B14" s="3" t="s">
        <v>109</v>
      </c>
      <c r="C14" s="4">
        <v>0</v>
      </c>
      <c r="D14" s="4">
        <v>0</v>
      </c>
      <c r="E14" s="4">
        <v>0</v>
      </c>
      <c r="F14" s="4">
        <v>0</v>
      </c>
      <c r="G14" s="4">
        <v>0</v>
      </c>
      <c r="H14" s="4">
        <v>221399</v>
      </c>
      <c r="I14" s="4">
        <v>0</v>
      </c>
      <c r="J14" s="4">
        <v>0</v>
      </c>
      <c r="K14" s="4">
        <v>0</v>
      </c>
      <c r="L14" s="4">
        <v>0</v>
      </c>
      <c r="M14" s="4">
        <v>0</v>
      </c>
      <c r="N14" s="4">
        <v>0</v>
      </c>
      <c r="O14" s="10" t="s">
        <v>172</v>
      </c>
      <c r="P14" s="44">
        <f>J41/(SUM(C41:N41))</f>
        <v>2.4732194514435663E-2</v>
      </c>
    </row>
    <row r="15" spans="1:24" x14ac:dyDescent="0.2">
      <c r="A15" s="2" t="s">
        <v>110</v>
      </c>
      <c r="B15" s="3" t="s">
        <v>111</v>
      </c>
      <c r="C15" s="4">
        <v>0</v>
      </c>
      <c r="D15" s="4">
        <v>0</v>
      </c>
      <c r="E15" s="4">
        <v>0</v>
      </c>
      <c r="F15" s="4">
        <v>0</v>
      </c>
      <c r="G15" s="4">
        <v>0</v>
      </c>
      <c r="H15" s="4">
        <v>86149</v>
      </c>
      <c r="I15" s="4">
        <v>0</v>
      </c>
      <c r="J15" s="4">
        <v>0</v>
      </c>
      <c r="K15" s="4">
        <v>0</v>
      </c>
      <c r="L15" s="4">
        <v>0</v>
      </c>
      <c r="M15" s="4">
        <v>0</v>
      </c>
      <c r="N15" s="4">
        <v>0</v>
      </c>
      <c r="O15" s="10" t="s">
        <v>171</v>
      </c>
      <c r="P15" s="44">
        <f>K41/(SUM(C41:N41))</f>
        <v>0.14991720648657775</v>
      </c>
    </row>
    <row r="16" spans="1:24" x14ac:dyDescent="0.2">
      <c r="A16" s="2" t="s">
        <v>112</v>
      </c>
      <c r="B16" s="3" t="s">
        <v>113</v>
      </c>
      <c r="C16" s="4">
        <v>0</v>
      </c>
      <c r="D16" s="4">
        <v>0</v>
      </c>
      <c r="E16" s="4">
        <v>0</v>
      </c>
      <c r="F16" s="4">
        <v>3999</v>
      </c>
      <c r="G16" s="4">
        <v>0</v>
      </c>
      <c r="H16" s="4">
        <v>0</v>
      </c>
      <c r="I16" s="4">
        <v>0</v>
      </c>
      <c r="J16" s="4">
        <v>0</v>
      </c>
      <c r="K16" s="4">
        <v>0</v>
      </c>
      <c r="L16" s="4">
        <v>0</v>
      </c>
      <c r="M16" s="4">
        <v>0</v>
      </c>
      <c r="N16" s="4">
        <v>0</v>
      </c>
      <c r="O16" s="10" t="s">
        <v>170</v>
      </c>
      <c r="P16" s="44">
        <f>L41/(SUM(C41:N41))</f>
        <v>8.3706877366308677E-2</v>
      </c>
    </row>
    <row r="17" spans="1:16" x14ac:dyDescent="0.2">
      <c r="A17" s="2" t="s">
        <v>114</v>
      </c>
      <c r="B17" s="3" t="s">
        <v>115</v>
      </c>
      <c r="C17" s="4">
        <v>0</v>
      </c>
      <c r="D17" s="4">
        <v>0</v>
      </c>
      <c r="E17" s="4">
        <v>0</v>
      </c>
      <c r="F17" s="4">
        <v>0</v>
      </c>
      <c r="G17" s="4">
        <v>0</v>
      </c>
      <c r="H17" s="4">
        <v>0</v>
      </c>
      <c r="I17" s="4">
        <v>0</v>
      </c>
      <c r="J17" s="4">
        <v>0</v>
      </c>
      <c r="K17" s="4">
        <v>40273</v>
      </c>
      <c r="L17" s="4">
        <v>0</v>
      </c>
      <c r="M17" s="4">
        <v>0</v>
      </c>
      <c r="N17" s="4">
        <v>0</v>
      </c>
      <c r="O17" s="10" t="s">
        <v>169</v>
      </c>
      <c r="P17" s="44">
        <f>M41/(SUM(C41:N41))</f>
        <v>2.8886121774647798E-2</v>
      </c>
    </row>
    <row r="18" spans="1:16" x14ac:dyDescent="0.2">
      <c r="A18" s="2" t="s">
        <v>116</v>
      </c>
      <c r="B18" s="3" t="s">
        <v>117</v>
      </c>
      <c r="C18" s="4">
        <v>0</v>
      </c>
      <c r="D18" s="4">
        <v>0</v>
      </c>
      <c r="E18" s="4">
        <v>0</v>
      </c>
      <c r="F18" s="4">
        <v>0</v>
      </c>
      <c r="G18" s="4">
        <v>0</v>
      </c>
      <c r="H18" s="4">
        <v>279</v>
      </c>
      <c r="I18" s="4">
        <v>246</v>
      </c>
      <c r="J18" s="4">
        <v>0</v>
      </c>
      <c r="K18" s="4">
        <v>0</v>
      </c>
      <c r="L18" s="4">
        <v>0</v>
      </c>
      <c r="M18" s="4">
        <v>0</v>
      </c>
      <c r="N18" s="4">
        <v>-119</v>
      </c>
      <c r="O18" s="10" t="s">
        <v>168</v>
      </c>
      <c r="P18" s="44">
        <f>N41/(SUM(C41:N41))</f>
        <v>0.22939691355198871</v>
      </c>
    </row>
    <row r="19" spans="1:16" x14ac:dyDescent="0.2">
      <c r="A19" s="2" t="s">
        <v>118</v>
      </c>
      <c r="B19" s="3" t="s">
        <v>119</v>
      </c>
      <c r="C19" s="4">
        <v>0</v>
      </c>
      <c r="D19" s="4">
        <v>0</v>
      </c>
      <c r="E19" s="4">
        <v>0</v>
      </c>
      <c r="F19" s="4">
        <v>1243</v>
      </c>
      <c r="G19" s="4">
        <v>0</v>
      </c>
      <c r="H19" s="4">
        <v>0</v>
      </c>
      <c r="I19" s="4">
        <v>0</v>
      </c>
      <c r="J19" s="4">
        <v>0</v>
      </c>
      <c r="K19" s="4">
        <v>0</v>
      </c>
      <c r="L19" s="4">
        <v>0</v>
      </c>
      <c r="M19" s="4">
        <v>0</v>
      </c>
      <c r="N19" s="4">
        <v>-2</v>
      </c>
    </row>
    <row r="20" spans="1:16" x14ac:dyDescent="0.2">
      <c r="A20" s="2" t="s">
        <v>17</v>
      </c>
      <c r="B20" s="3" t="s">
        <v>37</v>
      </c>
      <c r="C20" s="4">
        <v>0</v>
      </c>
      <c r="D20" s="4">
        <v>0</v>
      </c>
      <c r="E20" s="4">
        <v>0</v>
      </c>
      <c r="F20" s="4">
        <v>0</v>
      </c>
      <c r="G20" s="4">
        <v>0</v>
      </c>
      <c r="H20" s="4">
        <v>1528879</v>
      </c>
      <c r="I20" s="4">
        <v>0</v>
      </c>
      <c r="J20" s="4">
        <v>0</v>
      </c>
      <c r="K20" s="4">
        <v>0</v>
      </c>
      <c r="L20" s="4">
        <v>0</v>
      </c>
      <c r="M20" s="4">
        <v>0</v>
      </c>
      <c r="N20" s="4">
        <v>700</v>
      </c>
    </row>
    <row r="21" spans="1:16" x14ac:dyDescent="0.2">
      <c r="A21" s="2" t="s">
        <v>120</v>
      </c>
      <c r="B21" s="3" t="s">
        <v>121</v>
      </c>
      <c r="C21" s="4" t="s">
        <v>158</v>
      </c>
      <c r="D21" s="4" t="s">
        <v>158</v>
      </c>
      <c r="E21" s="4" t="s">
        <v>158</v>
      </c>
      <c r="F21" s="4" t="s">
        <v>158</v>
      </c>
      <c r="G21" s="4" t="s">
        <v>158</v>
      </c>
      <c r="H21" s="4" t="s">
        <v>158</v>
      </c>
      <c r="I21" s="4" t="s">
        <v>158</v>
      </c>
      <c r="J21" s="4" t="s">
        <v>158</v>
      </c>
      <c r="K21" s="4" t="s">
        <v>158</v>
      </c>
      <c r="L21" s="4" t="s">
        <v>158</v>
      </c>
      <c r="M21" s="4" t="s">
        <v>158</v>
      </c>
      <c r="N21" s="4" t="s">
        <v>158</v>
      </c>
    </row>
    <row r="22" spans="1:16" x14ac:dyDescent="0.2">
      <c r="A22" s="2" t="s">
        <v>122</v>
      </c>
      <c r="B22" s="3" t="s">
        <v>123</v>
      </c>
      <c r="C22" s="4" t="s">
        <v>158</v>
      </c>
      <c r="D22" s="4" t="s">
        <v>158</v>
      </c>
      <c r="E22" s="4" t="s">
        <v>158</v>
      </c>
      <c r="F22" s="4" t="s">
        <v>158</v>
      </c>
      <c r="G22" s="4" t="s">
        <v>158</v>
      </c>
      <c r="H22" s="4" t="s">
        <v>158</v>
      </c>
      <c r="I22" s="4" t="s">
        <v>158</v>
      </c>
      <c r="J22" s="4" t="s">
        <v>158</v>
      </c>
      <c r="K22" s="4" t="s">
        <v>158</v>
      </c>
      <c r="L22" s="4" t="s">
        <v>158</v>
      </c>
      <c r="M22" s="4" t="s">
        <v>158</v>
      </c>
      <c r="N22" s="4" t="s">
        <v>158</v>
      </c>
    </row>
    <row r="23" spans="1:16" x14ac:dyDescent="0.2">
      <c r="A23" s="2" t="s">
        <v>124</v>
      </c>
      <c r="B23" s="3" t="s">
        <v>125</v>
      </c>
      <c r="C23" s="4" t="s">
        <v>158</v>
      </c>
      <c r="D23" s="4" t="s">
        <v>158</v>
      </c>
      <c r="E23" s="4" t="s">
        <v>158</v>
      </c>
      <c r="F23" s="4" t="s">
        <v>158</v>
      </c>
      <c r="G23" s="4" t="s">
        <v>158</v>
      </c>
      <c r="H23" s="4" t="s">
        <v>158</v>
      </c>
      <c r="I23" s="4" t="s">
        <v>158</v>
      </c>
      <c r="J23" s="4" t="s">
        <v>158</v>
      </c>
      <c r="K23" s="4" t="s">
        <v>158</v>
      </c>
      <c r="L23" s="4" t="s">
        <v>158</v>
      </c>
      <c r="M23" s="4" t="s">
        <v>158</v>
      </c>
      <c r="N23" s="4" t="s">
        <v>158</v>
      </c>
    </row>
    <row r="24" spans="1:16" x14ac:dyDescent="0.2">
      <c r="A24" s="2" t="s">
        <v>126</v>
      </c>
      <c r="B24" s="3" t="s">
        <v>127</v>
      </c>
      <c r="C24" s="4" t="s">
        <v>158</v>
      </c>
      <c r="D24" s="4" t="s">
        <v>158</v>
      </c>
      <c r="E24" s="4" t="s">
        <v>158</v>
      </c>
      <c r="F24" s="4" t="s">
        <v>158</v>
      </c>
      <c r="G24" s="4" t="s">
        <v>158</v>
      </c>
      <c r="H24" s="4" t="s">
        <v>158</v>
      </c>
      <c r="I24" s="4" t="s">
        <v>158</v>
      </c>
      <c r="J24" s="4" t="s">
        <v>158</v>
      </c>
      <c r="K24" s="4" t="s">
        <v>158</v>
      </c>
      <c r="L24" s="4" t="s">
        <v>158</v>
      </c>
      <c r="M24" s="4" t="s">
        <v>158</v>
      </c>
      <c r="N24" s="4" t="s">
        <v>158</v>
      </c>
    </row>
    <row r="25" spans="1:16" x14ac:dyDescent="0.2">
      <c r="A25" s="2" t="s">
        <v>128</v>
      </c>
      <c r="B25" s="3" t="s">
        <v>129</v>
      </c>
      <c r="C25" s="4">
        <v>0</v>
      </c>
      <c r="D25" s="4">
        <v>0</v>
      </c>
      <c r="E25" s="4">
        <v>0</v>
      </c>
      <c r="F25" s="4">
        <v>0</v>
      </c>
      <c r="G25" s="4">
        <v>0</v>
      </c>
      <c r="H25" s="4">
        <v>69642</v>
      </c>
      <c r="I25" s="4">
        <v>0</v>
      </c>
      <c r="J25" s="4">
        <v>0</v>
      </c>
      <c r="K25" s="4">
        <v>0</v>
      </c>
      <c r="L25" s="4">
        <v>0</v>
      </c>
      <c r="M25" s="4">
        <v>0</v>
      </c>
      <c r="N25" s="4">
        <v>0</v>
      </c>
    </row>
    <row r="26" spans="1:16" x14ac:dyDescent="0.2">
      <c r="A26" s="2" t="s">
        <v>130</v>
      </c>
      <c r="B26" s="3" t="s">
        <v>131</v>
      </c>
      <c r="C26" s="4" t="s">
        <v>158</v>
      </c>
      <c r="D26" s="4" t="s">
        <v>158</v>
      </c>
      <c r="E26" s="4" t="s">
        <v>158</v>
      </c>
      <c r="F26" s="4" t="s">
        <v>158</v>
      </c>
      <c r="G26" s="4" t="s">
        <v>158</v>
      </c>
      <c r="H26" s="4" t="s">
        <v>158</v>
      </c>
      <c r="I26" s="4" t="s">
        <v>158</v>
      </c>
      <c r="J26" s="4" t="s">
        <v>158</v>
      </c>
      <c r="K26" s="4" t="s">
        <v>158</v>
      </c>
      <c r="L26" s="4" t="s">
        <v>158</v>
      </c>
      <c r="M26" s="4" t="s">
        <v>158</v>
      </c>
      <c r="N26" s="4" t="s">
        <v>158</v>
      </c>
    </row>
    <row r="27" spans="1:16" x14ac:dyDescent="0.2">
      <c r="A27" s="2" t="s">
        <v>132</v>
      </c>
      <c r="B27" s="3" t="s">
        <v>133</v>
      </c>
      <c r="C27" s="4" t="s">
        <v>158</v>
      </c>
      <c r="D27" s="4" t="s">
        <v>158</v>
      </c>
      <c r="E27" s="4" t="s">
        <v>158</v>
      </c>
      <c r="F27" s="4" t="s">
        <v>158</v>
      </c>
      <c r="G27" s="4" t="s">
        <v>158</v>
      </c>
      <c r="H27" s="4" t="s">
        <v>158</v>
      </c>
      <c r="I27" s="4" t="s">
        <v>158</v>
      </c>
      <c r="J27" s="4" t="s">
        <v>158</v>
      </c>
      <c r="K27" s="4" t="s">
        <v>158</v>
      </c>
      <c r="L27" s="4" t="s">
        <v>158</v>
      </c>
      <c r="M27" s="4" t="s">
        <v>158</v>
      </c>
      <c r="N27" s="4" t="s">
        <v>158</v>
      </c>
    </row>
    <row r="28" spans="1:16" x14ac:dyDescent="0.2">
      <c r="A28" s="2" t="s">
        <v>157</v>
      </c>
      <c r="B28" s="3" t="s">
        <v>134</v>
      </c>
      <c r="C28" s="4">
        <v>0</v>
      </c>
      <c r="D28" s="4">
        <v>0</v>
      </c>
      <c r="E28" s="4">
        <v>0</v>
      </c>
      <c r="F28" s="4">
        <v>218234</v>
      </c>
      <c r="G28" s="4">
        <v>0</v>
      </c>
      <c r="H28" s="4">
        <v>0</v>
      </c>
      <c r="I28" s="4">
        <v>0</v>
      </c>
      <c r="J28" s="4">
        <v>0</v>
      </c>
      <c r="K28" s="4">
        <v>0</v>
      </c>
      <c r="L28" s="4">
        <v>0</v>
      </c>
      <c r="M28" s="4">
        <v>0</v>
      </c>
      <c r="N28" s="4">
        <v>10283</v>
      </c>
    </row>
    <row r="29" spans="1:16" x14ac:dyDescent="0.2">
      <c r="A29" s="2" t="s">
        <v>135</v>
      </c>
      <c r="B29" s="3" t="s">
        <v>136</v>
      </c>
      <c r="C29" s="4" t="s">
        <v>158</v>
      </c>
      <c r="D29" s="4" t="s">
        <v>158</v>
      </c>
      <c r="E29" s="4" t="s">
        <v>158</v>
      </c>
      <c r="F29" s="4" t="s">
        <v>158</v>
      </c>
      <c r="G29" s="4" t="s">
        <v>158</v>
      </c>
      <c r="H29" s="4" t="s">
        <v>158</v>
      </c>
      <c r="I29" s="4" t="s">
        <v>158</v>
      </c>
      <c r="J29" s="4" t="s">
        <v>158</v>
      </c>
      <c r="K29" s="4" t="s">
        <v>158</v>
      </c>
      <c r="L29" s="4" t="s">
        <v>158</v>
      </c>
      <c r="M29" s="4" t="s">
        <v>158</v>
      </c>
      <c r="N29" s="4" t="s">
        <v>158</v>
      </c>
    </row>
    <row r="30" spans="1:16" x14ac:dyDescent="0.2">
      <c r="A30" s="2" t="s">
        <v>137</v>
      </c>
      <c r="B30" s="3" t="s">
        <v>138</v>
      </c>
      <c r="C30" s="4" t="s">
        <v>158</v>
      </c>
      <c r="D30" s="4" t="s">
        <v>158</v>
      </c>
      <c r="E30" s="4" t="s">
        <v>158</v>
      </c>
      <c r="F30" s="4" t="s">
        <v>158</v>
      </c>
      <c r="G30" s="4" t="s">
        <v>158</v>
      </c>
      <c r="H30" s="4" t="s">
        <v>158</v>
      </c>
      <c r="I30" s="4" t="s">
        <v>158</v>
      </c>
      <c r="J30" s="4" t="s">
        <v>158</v>
      </c>
      <c r="K30" s="4" t="s">
        <v>158</v>
      </c>
      <c r="L30" s="4" t="s">
        <v>158</v>
      </c>
      <c r="M30" s="4" t="s">
        <v>158</v>
      </c>
      <c r="N30" s="4" t="s">
        <v>158</v>
      </c>
    </row>
    <row r="31" spans="1:16" x14ac:dyDescent="0.2">
      <c r="A31" s="2" t="s">
        <v>139</v>
      </c>
      <c r="B31" s="3" t="s">
        <v>140</v>
      </c>
      <c r="C31" s="4" t="s">
        <v>158</v>
      </c>
      <c r="D31" s="4" t="s">
        <v>158</v>
      </c>
      <c r="E31" s="4" t="s">
        <v>158</v>
      </c>
      <c r="F31" s="4" t="s">
        <v>158</v>
      </c>
      <c r="G31" s="4" t="s">
        <v>158</v>
      </c>
      <c r="H31" s="4" t="s">
        <v>158</v>
      </c>
      <c r="I31" s="4" t="s">
        <v>158</v>
      </c>
      <c r="J31" s="4" t="s">
        <v>158</v>
      </c>
      <c r="K31" s="4" t="s">
        <v>158</v>
      </c>
      <c r="L31" s="4" t="s">
        <v>158</v>
      </c>
      <c r="M31" s="4" t="s">
        <v>158</v>
      </c>
      <c r="N31" s="4" t="s">
        <v>158</v>
      </c>
    </row>
    <row r="32" spans="1:16" x14ac:dyDescent="0.2">
      <c r="A32" s="2" t="s">
        <v>141</v>
      </c>
      <c r="B32" s="3" t="s">
        <v>142</v>
      </c>
      <c r="C32" s="4" t="s">
        <v>158</v>
      </c>
      <c r="D32" s="4" t="s">
        <v>158</v>
      </c>
      <c r="E32" s="4" t="s">
        <v>158</v>
      </c>
      <c r="F32" s="4" t="s">
        <v>158</v>
      </c>
      <c r="G32" s="4" t="s">
        <v>158</v>
      </c>
      <c r="H32" s="4" t="s">
        <v>158</v>
      </c>
      <c r="I32" s="4" t="s">
        <v>158</v>
      </c>
      <c r="J32" s="4" t="s">
        <v>158</v>
      </c>
      <c r="K32" s="4" t="s">
        <v>158</v>
      </c>
      <c r="L32" s="4" t="s">
        <v>158</v>
      </c>
      <c r="M32" s="4" t="s">
        <v>158</v>
      </c>
      <c r="N32" s="4" t="s">
        <v>158</v>
      </c>
    </row>
    <row r="33" spans="1:14" x14ac:dyDescent="0.2">
      <c r="A33" s="2" t="s">
        <v>143</v>
      </c>
      <c r="B33" s="3" t="s">
        <v>144</v>
      </c>
      <c r="C33" s="4" t="s">
        <v>158</v>
      </c>
      <c r="D33" s="4" t="s">
        <v>158</v>
      </c>
      <c r="E33" s="4" t="s">
        <v>158</v>
      </c>
      <c r="F33" s="4" t="s">
        <v>158</v>
      </c>
      <c r="G33" s="4" t="s">
        <v>158</v>
      </c>
      <c r="H33" s="4" t="s">
        <v>158</v>
      </c>
      <c r="I33" s="4" t="s">
        <v>158</v>
      </c>
      <c r="J33" s="4" t="s">
        <v>158</v>
      </c>
      <c r="K33" s="4" t="s">
        <v>158</v>
      </c>
      <c r="L33" s="4" t="s">
        <v>158</v>
      </c>
      <c r="M33" s="4" t="s">
        <v>158</v>
      </c>
      <c r="N33" s="4" t="s">
        <v>158</v>
      </c>
    </row>
    <row r="34" spans="1:14" x14ac:dyDescent="0.2">
      <c r="A34" s="2" t="s">
        <v>145</v>
      </c>
      <c r="B34" s="3" t="s">
        <v>146</v>
      </c>
      <c r="C34" s="4" t="s">
        <v>158</v>
      </c>
      <c r="D34" s="4" t="s">
        <v>158</v>
      </c>
      <c r="E34" s="4" t="s">
        <v>158</v>
      </c>
      <c r="F34" s="4" t="s">
        <v>158</v>
      </c>
      <c r="G34" s="4" t="s">
        <v>158</v>
      </c>
      <c r="H34" s="4" t="s">
        <v>158</v>
      </c>
      <c r="I34" s="4" t="s">
        <v>158</v>
      </c>
      <c r="J34" s="4" t="s">
        <v>158</v>
      </c>
      <c r="K34" s="4" t="s">
        <v>158</v>
      </c>
      <c r="L34" s="4" t="s">
        <v>158</v>
      </c>
      <c r="M34" s="4" t="s">
        <v>158</v>
      </c>
      <c r="N34" s="4" t="s">
        <v>158</v>
      </c>
    </row>
    <row r="35" spans="1:14" x14ac:dyDescent="0.2">
      <c r="A35" s="2" t="s">
        <v>147</v>
      </c>
      <c r="B35" s="3" t="s">
        <v>148</v>
      </c>
      <c r="C35" s="4" t="s">
        <v>158</v>
      </c>
      <c r="D35" s="4" t="s">
        <v>158</v>
      </c>
      <c r="E35" s="4" t="s">
        <v>158</v>
      </c>
      <c r="F35" s="4" t="s">
        <v>158</v>
      </c>
      <c r="G35" s="4" t="s">
        <v>158</v>
      </c>
      <c r="H35" s="4" t="s">
        <v>158</v>
      </c>
      <c r="I35" s="4" t="s">
        <v>158</v>
      </c>
      <c r="J35" s="4" t="s">
        <v>158</v>
      </c>
      <c r="K35" s="4" t="s">
        <v>158</v>
      </c>
      <c r="L35" s="4" t="s">
        <v>158</v>
      </c>
      <c r="M35" s="4" t="s">
        <v>158</v>
      </c>
      <c r="N35" s="4" t="s">
        <v>158</v>
      </c>
    </row>
    <row r="36" spans="1:14" x14ac:dyDescent="0.2">
      <c r="A36" s="2" t="s">
        <v>149</v>
      </c>
      <c r="B36" s="3" t="s">
        <v>150</v>
      </c>
      <c r="C36" s="4" t="s">
        <v>158</v>
      </c>
      <c r="D36" s="4" t="s">
        <v>158</v>
      </c>
      <c r="E36" s="4" t="s">
        <v>158</v>
      </c>
      <c r="F36" s="4" t="s">
        <v>158</v>
      </c>
      <c r="G36" s="4" t="s">
        <v>158</v>
      </c>
      <c r="H36" s="4" t="s">
        <v>158</v>
      </c>
      <c r="I36" s="4" t="s">
        <v>158</v>
      </c>
      <c r="J36" s="4" t="s">
        <v>158</v>
      </c>
      <c r="K36" s="4" t="s">
        <v>158</v>
      </c>
      <c r="L36" s="4" t="s">
        <v>158</v>
      </c>
      <c r="M36" s="4" t="s">
        <v>158</v>
      </c>
      <c r="N36" s="4" t="s">
        <v>158</v>
      </c>
    </row>
    <row r="37" spans="1:14" x14ac:dyDescent="0.2">
      <c r="A37" s="2" t="s">
        <v>151</v>
      </c>
      <c r="B37" s="3" t="s">
        <v>152</v>
      </c>
      <c r="C37" s="4" t="s">
        <v>158</v>
      </c>
      <c r="D37" s="4" t="s">
        <v>158</v>
      </c>
      <c r="E37" s="4" t="s">
        <v>158</v>
      </c>
      <c r="F37" s="4" t="s">
        <v>158</v>
      </c>
      <c r="G37" s="4" t="s">
        <v>158</v>
      </c>
      <c r="H37" s="4" t="s">
        <v>158</v>
      </c>
      <c r="I37" s="4" t="s">
        <v>158</v>
      </c>
      <c r="J37" s="4" t="s">
        <v>158</v>
      </c>
      <c r="K37" s="4" t="s">
        <v>158</v>
      </c>
      <c r="L37" s="4" t="s">
        <v>158</v>
      </c>
      <c r="M37" s="4" t="s">
        <v>158</v>
      </c>
      <c r="N37" s="4" t="s">
        <v>158</v>
      </c>
    </row>
    <row r="38" spans="1:14" x14ac:dyDescent="0.2">
      <c r="A38" s="2" t="s">
        <v>153</v>
      </c>
      <c r="B38" s="3" t="s">
        <v>154</v>
      </c>
      <c r="C38" s="4" t="s">
        <v>158</v>
      </c>
      <c r="D38" s="4" t="s">
        <v>158</v>
      </c>
      <c r="E38" s="4" t="s">
        <v>158</v>
      </c>
      <c r="F38" s="4" t="s">
        <v>158</v>
      </c>
      <c r="G38" s="4" t="s">
        <v>158</v>
      </c>
      <c r="H38" s="4" t="s">
        <v>158</v>
      </c>
      <c r="I38" s="4" t="s">
        <v>158</v>
      </c>
      <c r="J38" s="4" t="s">
        <v>158</v>
      </c>
      <c r="K38" s="4" t="s">
        <v>158</v>
      </c>
      <c r="L38" s="4" t="s">
        <v>158</v>
      </c>
      <c r="M38" s="4" t="s">
        <v>158</v>
      </c>
      <c r="N38" s="4" t="s">
        <v>158</v>
      </c>
    </row>
    <row r="39" spans="1:14" x14ac:dyDescent="0.2">
      <c r="A39" s="2" t="s">
        <v>155</v>
      </c>
      <c r="B39" s="3" t="s">
        <v>156</v>
      </c>
      <c r="C39" s="4" t="s">
        <v>158</v>
      </c>
      <c r="D39" s="4" t="s">
        <v>158</v>
      </c>
      <c r="E39" s="4" t="s">
        <v>158</v>
      </c>
      <c r="F39" s="4" t="s">
        <v>158</v>
      </c>
      <c r="G39" s="4" t="s">
        <v>158</v>
      </c>
      <c r="H39" s="4" t="s">
        <v>158</v>
      </c>
      <c r="I39" s="4" t="s">
        <v>158</v>
      </c>
      <c r="J39" s="4" t="s">
        <v>158</v>
      </c>
      <c r="K39" s="4" t="s">
        <v>158</v>
      </c>
      <c r="L39" s="4" t="s">
        <v>158</v>
      </c>
      <c r="M39" s="4" t="s">
        <v>158</v>
      </c>
      <c r="N39" s="4" t="s">
        <v>158</v>
      </c>
    </row>
    <row r="40" spans="1:14" x14ac:dyDescent="0.2">
      <c r="A40" s="2" t="s">
        <v>90</v>
      </c>
      <c r="B40" s="3" t="s">
        <v>91</v>
      </c>
      <c r="C40" s="14">
        <v>1657767</v>
      </c>
      <c r="D40" s="14">
        <v>39197609</v>
      </c>
      <c r="E40" s="14">
        <v>531714</v>
      </c>
      <c r="F40" s="14">
        <v>9542506</v>
      </c>
      <c r="G40" s="14">
        <v>4537780</v>
      </c>
      <c r="H40" s="14">
        <v>52093326</v>
      </c>
      <c r="I40" s="14">
        <v>29252915</v>
      </c>
      <c r="J40" s="14">
        <v>6740290</v>
      </c>
      <c r="K40" s="14">
        <v>40897361</v>
      </c>
      <c r="L40" s="14">
        <v>22812720</v>
      </c>
      <c r="M40" s="14">
        <v>7872364</v>
      </c>
      <c r="N40" s="14">
        <v>62528635</v>
      </c>
    </row>
    <row r="41" spans="1:14" x14ac:dyDescent="0.2">
      <c r="A41" s="2" t="s">
        <v>159</v>
      </c>
      <c r="C41" s="12">
        <f>C40-SUM(C6:C39)</f>
        <v>1657767</v>
      </c>
      <c r="D41" s="12">
        <f>D40-SUM(D6:D39)</f>
        <v>39197609</v>
      </c>
      <c r="E41" s="12">
        <f t="shared" ref="E41:N41" si="0">E40-SUM(E6:E39)</f>
        <v>531714</v>
      </c>
      <c r="F41" s="12">
        <f t="shared" si="0"/>
        <v>9319030</v>
      </c>
      <c r="G41" s="12">
        <f t="shared" si="0"/>
        <v>4537780</v>
      </c>
      <c r="H41" s="12">
        <f t="shared" si="0"/>
        <v>47234208</v>
      </c>
      <c r="I41" s="12">
        <f t="shared" si="0"/>
        <v>29252669</v>
      </c>
      <c r="J41" s="12">
        <f t="shared" si="0"/>
        <v>6740290</v>
      </c>
      <c r="K41" s="12">
        <f t="shared" si="0"/>
        <v>40857088</v>
      </c>
      <c r="L41" s="12">
        <f t="shared" si="0"/>
        <v>22812720</v>
      </c>
      <c r="M41" s="12">
        <f t="shared" si="0"/>
        <v>7872364</v>
      </c>
      <c r="N41" s="12">
        <f t="shared" si="0"/>
        <v>62517773</v>
      </c>
    </row>
    <row r="43" spans="1:14" ht="12.75" x14ac:dyDescent="0.2">
      <c r="A43" s="50" t="s">
        <v>281</v>
      </c>
    </row>
    <row r="44" spans="1:14" ht="12.75" x14ac:dyDescent="0.2">
      <c r="A44" s="50" t="s">
        <v>280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
  <sheetViews>
    <sheetView workbookViewId="0">
      <selection activeCell="I15" sqref="I15"/>
    </sheetView>
  </sheetViews>
  <sheetFormatPr defaultColWidth="12.6640625" defaultRowHeight="11.25" x14ac:dyDescent="0.2"/>
  <cols>
    <col min="1" max="1" width="36.33203125" customWidth="1"/>
  </cols>
  <sheetData>
    <row r="1" spans="1:32" x14ac:dyDescent="0.2">
      <c r="A1" t="str">
        <f>[1]!SNLTable(287,$B$6:$B$40,$C$3:$AF$3)</f>
        <v>SNLTable</v>
      </c>
      <c r="C1" s="12"/>
      <c r="D1" s="12"/>
      <c r="E1" s="12"/>
      <c r="F1" s="12"/>
      <c r="G1" s="12"/>
      <c r="H1" s="12"/>
      <c r="I1" s="12"/>
      <c r="J1" s="12"/>
      <c r="K1" s="12"/>
      <c r="L1" s="12"/>
    </row>
    <row r="2" spans="1:32" x14ac:dyDescent="0.2">
      <c r="A2" s="2" t="str">
        <f>[1]!SNLLabel(287,116383,"","")</f>
        <v xml:space="preserve">Entity Name </v>
      </c>
      <c r="B2" s="2" t="str">
        <f>[1]!SNLLabel(287,116149,"","")</f>
        <v xml:space="preserve">SNL Statutory Entity Key </v>
      </c>
      <c r="C2" s="2" t="str">
        <f>[1]!SNLLabel(287,115540,"2005Y","")</f>
        <v>DBW: Premiums Written Amount ($000)</v>
      </c>
      <c r="D2" s="2" t="str">
        <f>[1]!SNLLabel(287,115540,"2005Y","")</f>
        <v>DBW: Premiums Written Amount ($000)</v>
      </c>
      <c r="E2" s="2" t="str">
        <f>[1]!SNLLabel(287,115540,"2005Y","")</f>
        <v>DBW: Premiums Written Amount ($000)</v>
      </c>
      <c r="F2" s="2" t="str">
        <f>[1]!SNLLabel(287,115540,"2005Y","")</f>
        <v>DBW: Premiums Written Amount ($000)</v>
      </c>
      <c r="G2" s="2" t="str">
        <f>[1]!SNLLabel(287,115540,"2005Y","")</f>
        <v>DBW: Premiums Written Amount ($000)</v>
      </c>
      <c r="H2" s="2" t="str">
        <f>[1]!SNLLabel(287,115540,"2005Y","")</f>
        <v>DBW: Premiums Written Amount ($000)</v>
      </c>
      <c r="I2" s="2" t="str">
        <f>[1]!SNLLabel(287,115540,"2005Y","")</f>
        <v>DBW: Premiums Written Amount ($000)</v>
      </c>
      <c r="J2" s="2" t="str">
        <f>[1]!SNLLabel(287,115540,"2005Y","")</f>
        <v>DBW: Premiums Written Amount ($000)</v>
      </c>
      <c r="K2" s="2" t="str">
        <f>[1]!SNLLabel(287,115540,"2005Y","")</f>
        <v>DBW: Premiums Written Amount ($000)</v>
      </c>
      <c r="L2" s="2" t="str">
        <f>[1]!SNLLabel(287,115540,"2014Y",134)</f>
        <v>DBW: Premiums Written Amount ($000)</v>
      </c>
      <c r="M2" s="2" t="str">
        <f>[1]!SNLLabel(287,115540,"2005Y","")</f>
        <v>DBW: Premiums Written Amount ($000)</v>
      </c>
      <c r="N2" s="2" t="str">
        <f>[1]!SNLLabel(287,115540,"2005Y","")</f>
        <v>DBW: Premiums Written Amount ($000)</v>
      </c>
      <c r="O2" s="2" t="str">
        <f>[1]!SNLLabel(287,115540,"2005Y","")</f>
        <v>DBW: Premiums Written Amount ($000)</v>
      </c>
      <c r="P2" s="2" t="str">
        <f>[1]!SNLLabel(287,115540,"2005Y","")</f>
        <v>DBW: Premiums Written Amount ($000)</v>
      </c>
      <c r="Q2" s="2" t="str">
        <f>[1]!SNLLabel(287,115540,"2005Y","")</f>
        <v>DBW: Premiums Written Amount ($000)</v>
      </c>
      <c r="R2" s="2" t="str">
        <f>[1]!SNLLabel(287,115540,"2005Y","")</f>
        <v>DBW: Premiums Written Amount ($000)</v>
      </c>
      <c r="S2" s="2" t="str">
        <f>[1]!SNLLabel(287,115540,"2005Y","")</f>
        <v>DBW: Premiums Written Amount ($000)</v>
      </c>
      <c r="T2" s="2" t="str">
        <f>[1]!SNLLabel(287,115540,"2005Y","")</f>
        <v>DBW: Premiums Written Amount ($000)</v>
      </c>
      <c r="U2" s="2" t="str">
        <f>[1]!SNLLabel(287,115540,"2005Y","")</f>
        <v>DBW: Premiums Written Amount ($000)</v>
      </c>
      <c r="V2" s="2" t="str">
        <f>[1]!SNLLabel(287,115540,"2014Y",134)</f>
        <v>DBW: Premiums Written Amount ($000)</v>
      </c>
      <c r="W2" s="2" t="str">
        <f>[1]!SNLLabel(287,115540,"2005Y","")</f>
        <v>DBW: Premiums Written Amount ($000)</v>
      </c>
      <c r="X2" s="2" t="str">
        <f>[1]!SNLLabel(287,115540,"2005Y","")</f>
        <v>DBW: Premiums Written Amount ($000)</v>
      </c>
      <c r="Y2" s="2" t="str">
        <f>[1]!SNLLabel(287,115540,"2005Y","")</f>
        <v>DBW: Premiums Written Amount ($000)</v>
      </c>
      <c r="Z2" s="2" t="str">
        <f>[1]!SNLLabel(287,115540,"2005Y","")</f>
        <v>DBW: Premiums Written Amount ($000)</v>
      </c>
      <c r="AA2" s="2" t="str">
        <f>[1]!SNLLabel(287,115540,"2005Y","")</f>
        <v>DBW: Premiums Written Amount ($000)</v>
      </c>
      <c r="AB2" s="2" t="str">
        <f>[1]!SNLLabel(287,115540,"2005Y","")</f>
        <v>DBW: Premiums Written Amount ($000)</v>
      </c>
      <c r="AC2" s="2" t="str">
        <f>[1]!SNLLabel(287,115540,"2005Y","")</f>
        <v>DBW: Premiums Written Amount ($000)</v>
      </c>
      <c r="AD2" s="2" t="str">
        <f>[1]!SNLLabel(287,115540,"2005Y","")</f>
        <v>DBW: Premiums Written Amount ($000)</v>
      </c>
      <c r="AE2" s="2" t="str">
        <f>[1]!SNLLabel(287,115540,"2005Y","")</f>
        <v>DBW: Premiums Written Amount ($000)</v>
      </c>
      <c r="AF2" s="2" t="str">
        <f>[1]!SNLLabel(287,115540,"2014Y",134)</f>
        <v>DBW: Premiums Written Amount ($000)</v>
      </c>
    </row>
    <row r="3" spans="1:32" x14ac:dyDescent="0.2">
      <c r="A3" s="3">
        <v>116383</v>
      </c>
      <c r="B3" s="3">
        <v>116149</v>
      </c>
      <c r="C3" s="3">
        <v>115540</v>
      </c>
      <c r="D3" s="3">
        <v>115540</v>
      </c>
      <c r="E3" s="3">
        <v>115540</v>
      </c>
      <c r="F3" s="3">
        <v>115540</v>
      </c>
      <c r="G3" s="3">
        <v>115540</v>
      </c>
      <c r="H3" s="3">
        <v>115540</v>
      </c>
      <c r="I3" s="3">
        <v>115540</v>
      </c>
      <c r="J3" s="3">
        <v>115540</v>
      </c>
      <c r="K3" s="3">
        <v>115540</v>
      </c>
      <c r="L3" s="3">
        <v>115540</v>
      </c>
      <c r="M3" s="3">
        <v>115540</v>
      </c>
      <c r="N3" s="3">
        <v>115540</v>
      </c>
      <c r="O3" s="3">
        <v>115540</v>
      </c>
      <c r="P3" s="3">
        <v>115540</v>
      </c>
      <c r="Q3" s="3">
        <v>115540</v>
      </c>
      <c r="R3" s="3">
        <v>115540</v>
      </c>
      <c r="S3" s="3">
        <v>115540</v>
      </c>
      <c r="T3" s="3">
        <v>115540</v>
      </c>
      <c r="U3" s="3">
        <v>115540</v>
      </c>
      <c r="V3" s="3">
        <v>115540</v>
      </c>
      <c r="W3" s="3">
        <v>115540</v>
      </c>
      <c r="X3" s="3">
        <v>115540</v>
      </c>
      <c r="Y3" s="3">
        <v>115540</v>
      </c>
      <c r="Z3" s="3">
        <v>115540</v>
      </c>
      <c r="AA3" s="3">
        <v>115540</v>
      </c>
      <c r="AB3" s="3">
        <v>115540</v>
      </c>
      <c r="AC3" s="3">
        <v>115540</v>
      </c>
      <c r="AD3" s="3">
        <v>115540</v>
      </c>
      <c r="AE3" s="3">
        <v>115540</v>
      </c>
      <c r="AF3" s="3">
        <v>115540</v>
      </c>
    </row>
    <row r="4" spans="1:32" x14ac:dyDescent="0.2">
      <c r="A4" s="3"/>
      <c r="B4" s="3"/>
      <c r="C4" s="3" t="s">
        <v>80</v>
      </c>
      <c r="D4" s="3" t="s">
        <v>81</v>
      </c>
      <c r="E4" s="3" t="s">
        <v>82</v>
      </c>
      <c r="F4" s="3" t="s">
        <v>83</v>
      </c>
      <c r="G4" s="3" t="s">
        <v>84</v>
      </c>
      <c r="H4" s="3" t="s">
        <v>85</v>
      </c>
      <c r="I4" s="3" t="s">
        <v>86</v>
      </c>
      <c r="J4" s="3" t="s">
        <v>87</v>
      </c>
      <c r="K4" s="3" t="s">
        <v>88</v>
      </c>
      <c r="L4" s="3" t="s">
        <v>89</v>
      </c>
      <c r="M4" s="3" t="s">
        <v>80</v>
      </c>
      <c r="N4" s="3" t="s">
        <v>81</v>
      </c>
      <c r="O4" s="3" t="s">
        <v>82</v>
      </c>
      <c r="P4" s="3" t="s">
        <v>83</v>
      </c>
      <c r="Q4" s="3" t="s">
        <v>84</v>
      </c>
      <c r="R4" s="3" t="s">
        <v>85</v>
      </c>
      <c r="S4" s="3" t="s">
        <v>86</v>
      </c>
      <c r="T4" s="3" t="s">
        <v>87</v>
      </c>
      <c r="U4" s="3" t="s">
        <v>88</v>
      </c>
      <c r="V4" s="3" t="s">
        <v>89</v>
      </c>
      <c r="W4" s="3" t="s">
        <v>80</v>
      </c>
      <c r="X4" s="3" t="s">
        <v>81</v>
      </c>
      <c r="Y4" s="3" t="s">
        <v>82</v>
      </c>
      <c r="Z4" s="3" t="s">
        <v>83</v>
      </c>
      <c r="AA4" s="3" t="s">
        <v>84</v>
      </c>
      <c r="AB4" s="3" t="s">
        <v>85</v>
      </c>
      <c r="AC4" s="3" t="s">
        <v>86</v>
      </c>
      <c r="AD4" s="3" t="s">
        <v>87</v>
      </c>
      <c r="AE4" s="3" t="s">
        <v>88</v>
      </c>
      <c r="AF4" s="3" t="s">
        <v>89</v>
      </c>
    </row>
    <row r="5" spans="1:32" x14ac:dyDescent="0.2">
      <c r="A5" s="3"/>
      <c r="B5" s="3"/>
      <c r="C5" s="3" t="str">
        <f>[1]!SNLLabel(287,115540,,"&lt;&gt;134")</f>
        <v>AR: Acc &amp; Health</v>
      </c>
      <c r="D5" s="3" t="str">
        <f>[1]!SNLLabel(287,115540,,"&lt;&gt;134")</f>
        <v>AR: Acc &amp; Health</v>
      </c>
      <c r="E5" s="3" t="str">
        <f>[1]!SNLLabel(287,115540,,"&lt;&gt;134")</f>
        <v>AR: Acc &amp; Health</v>
      </c>
      <c r="F5" s="3" t="str">
        <f>[1]!SNLLabel(287,115540,,"&lt;&gt;134")</f>
        <v>AR: Acc &amp; Health</v>
      </c>
      <c r="G5" s="3" t="str">
        <f>[1]!SNLLabel(287,115540,,"&lt;&gt;134")</f>
        <v>AR: Acc &amp; Health</v>
      </c>
      <c r="H5" s="3" t="str">
        <f>[1]!SNLLabel(287,115540,,"&lt;&gt;134")</f>
        <v>AR: Acc &amp; Health</v>
      </c>
      <c r="I5" s="3" t="str">
        <f>[1]!SNLLabel(287,115540,,"&lt;&gt;134")</f>
        <v>AR: Acc &amp; Health</v>
      </c>
      <c r="J5" s="3" t="str">
        <f>[1]!SNLLabel(287,115540,,"&lt;&gt;134")</f>
        <v>AR: Acc &amp; Health</v>
      </c>
      <c r="K5" s="3" t="str">
        <f>[1]!SNLLabel(287,115540,,"&lt;&gt;134")</f>
        <v>AR: Acc &amp; Health</v>
      </c>
      <c r="L5" s="3" t="str">
        <f>[1]!SNLLabel(287,115540,,"&lt;&gt;134")</f>
        <v>AR: Acc &amp; Health</v>
      </c>
      <c r="M5" s="3" t="str">
        <f>[1]!SNLLabel(287,115540,,"&lt;&gt;217")</f>
        <v>Major: Comm'l - DPW</v>
      </c>
      <c r="N5" s="3" t="str">
        <f>[1]!SNLLabel(287,115540,,"&lt;&gt;217")</f>
        <v>Major: Comm'l - DPW</v>
      </c>
      <c r="O5" s="3" t="str">
        <f>[1]!SNLLabel(287,115540,,"&lt;&gt;217")</f>
        <v>Major: Comm'l - DPW</v>
      </c>
      <c r="P5" s="3" t="str">
        <f>[1]!SNLLabel(287,115540,,"&lt;&gt;217")</f>
        <v>Major: Comm'l - DPW</v>
      </c>
      <c r="Q5" s="3" t="str">
        <f>[1]!SNLLabel(287,115540,,"&lt;&gt;217")</f>
        <v>Major: Comm'l - DPW</v>
      </c>
      <c r="R5" s="3" t="str">
        <f>[1]!SNLLabel(287,115540,,"&lt;&gt;217")</f>
        <v>Major: Comm'l - DPW</v>
      </c>
      <c r="S5" s="3" t="str">
        <f>[1]!SNLLabel(287,115540,,"&lt;&gt;217")</f>
        <v>Major: Comm'l - DPW</v>
      </c>
      <c r="T5" s="3" t="str">
        <f>[1]!SNLLabel(287,115540,,"&lt;&gt;217")</f>
        <v>Major: Comm'l - DPW</v>
      </c>
      <c r="U5" s="3" t="str">
        <f>[1]!SNLLabel(287,115540,,"&lt;&gt;217")</f>
        <v>Major: Comm'l - DPW</v>
      </c>
      <c r="V5" s="3" t="str">
        <f>[1]!SNLLabel(287,115540,,"&lt;&gt;217")</f>
        <v>Major: Comm'l - DPW</v>
      </c>
      <c r="W5" s="3" t="str">
        <f>[1]!SNLLabel(287,115540,,"&lt;&gt;218")</f>
        <v>Major: Personal (IEE)</v>
      </c>
      <c r="X5" s="3" t="str">
        <f>[1]!SNLLabel(287,115540,,"&lt;&gt;218")</f>
        <v>Major: Personal (IEE)</v>
      </c>
      <c r="Y5" s="3" t="str">
        <f>[1]!SNLLabel(287,115540,,"&lt;&gt;218")</f>
        <v>Major: Personal (IEE)</v>
      </c>
      <c r="Z5" s="3" t="str">
        <f>[1]!SNLLabel(287,115540,,"&lt;&gt;218")</f>
        <v>Major: Personal (IEE)</v>
      </c>
      <c r="AA5" s="3" t="str">
        <f>[1]!SNLLabel(287,115540,,"&lt;&gt;218")</f>
        <v>Major: Personal (IEE)</v>
      </c>
      <c r="AB5" s="3" t="str">
        <f>[1]!SNLLabel(287,115540,,"&lt;&gt;218")</f>
        <v>Major: Personal (IEE)</v>
      </c>
      <c r="AC5" s="3" t="str">
        <f>[1]!SNLLabel(287,115540,,"&lt;&gt;218")</f>
        <v>Major: Personal (IEE)</v>
      </c>
      <c r="AD5" s="3" t="str">
        <f>[1]!SNLLabel(287,115540,,"&lt;&gt;218")</f>
        <v>Major: Personal (IEE)</v>
      </c>
      <c r="AE5" s="3" t="str">
        <f>[1]!SNLLabel(287,115540,,"&lt;&gt;218")</f>
        <v>Major: Personal (IEE)</v>
      </c>
      <c r="AF5" s="3" t="str">
        <f>[1]!SNLLabel(287,115540,,"&lt;&gt;218")</f>
        <v>Major: Personal (IEE)</v>
      </c>
    </row>
    <row r="6" spans="1:32" x14ac:dyDescent="0.2">
      <c r="A6" s="2" t="s">
        <v>92</v>
      </c>
      <c r="B6" s="3" t="s">
        <v>93</v>
      </c>
      <c r="C6" s="4">
        <v>0</v>
      </c>
      <c r="D6" s="4">
        <v>0</v>
      </c>
      <c r="E6" s="4">
        <v>0</v>
      </c>
      <c r="F6" s="4">
        <v>0</v>
      </c>
      <c r="G6" s="4">
        <v>0</v>
      </c>
      <c r="H6" s="4">
        <v>0</v>
      </c>
      <c r="I6" s="4">
        <v>0</v>
      </c>
      <c r="J6" s="4">
        <v>0</v>
      </c>
      <c r="K6" s="4">
        <v>0</v>
      </c>
      <c r="L6" s="4">
        <v>0</v>
      </c>
      <c r="M6" s="4">
        <v>701956</v>
      </c>
      <c r="N6" s="4">
        <v>743095</v>
      </c>
      <c r="O6" s="4">
        <v>751916</v>
      </c>
      <c r="P6" s="4">
        <v>756894</v>
      </c>
      <c r="Q6" s="4">
        <v>634389</v>
      </c>
      <c r="R6" s="4">
        <v>596191</v>
      </c>
      <c r="S6" s="4">
        <v>729912</v>
      </c>
      <c r="T6" s="4">
        <v>906405</v>
      </c>
      <c r="U6" s="4">
        <v>1031357</v>
      </c>
      <c r="V6" s="4">
        <v>1140962</v>
      </c>
      <c r="W6" s="4">
        <v>0</v>
      </c>
      <c r="X6" s="4">
        <v>0</v>
      </c>
      <c r="Y6" s="4">
        <v>0</v>
      </c>
      <c r="Z6" s="4">
        <v>0</v>
      </c>
      <c r="AA6" s="4">
        <v>0</v>
      </c>
      <c r="AB6" s="4">
        <v>0</v>
      </c>
      <c r="AC6" s="4">
        <v>0</v>
      </c>
      <c r="AD6" s="4">
        <v>0</v>
      </c>
      <c r="AE6" s="4">
        <v>0</v>
      </c>
      <c r="AF6" s="4">
        <v>0</v>
      </c>
    </row>
    <row r="7" spans="1:32" x14ac:dyDescent="0.2">
      <c r="A7" s="2" t="s">
        <v>94</v>
      </c>
      <c r="B7" s="3" t="s">
        <v>95</v>
      </c>
      <c r="C7" s="4">
        <v>0</v>
      </c>
      <c r="D7" s="4">
        <v>0</v>
      </c>
      <c r="E7" s="4">
        <v>0</v>
      </c>
      <c r="F7" s="4">
        <v>0</v>
      </c>
      <c r="G7" s="4">
        <v>0</v>
      </c>
      <c r="H7" s="4">
        <v>0</v>
      </c>
      <c r="I7" s="4">
        <v>0</v>
      </c>
      <c r="J7" s="4">
        <v>0</v>
      </c>
      <c r="K7" s="4">
        <v>0</v>
      </c>
      <c r="L7" s="4">
        <v>0</v>
      </c>
      <c r="M7" s="4">
        <v>418348</v>
      </c>
      <c r="N7" s="4">
        <v>449794</v>
      </c>
      <c r="O7" s="4">
        <v>588877</v>
      </c>
      <c r="P7" s="4">
        <v>403123</v>
      </c>
      <c r="Q7" s="4">
        <v>312908</v>
      </c>
      <c r="R7" s="4">
        <v>327373</v>
      </c>
      <c r="S7" s="4">
        <v>365196</v>
      </c>
      <c r="T7" s="4">
        <v>399849</v>
      </c>
      <c r="U7" s="4">
        <v>436160</v>
      </c>
      <c r="V7" s="4">
        <v>452442</v>
      </c>
      <c r="W7" s="4">
        <v>0</v>
      </c>
      <c r="X7" s="4">
        <v>0</v>
      </c>
      <c r="Y7" s="4">
        <v>0</v>
      </c>
      <c r="Z7" s="4">
        <v>0</v>
      </c>
      <c r="AA7" s="4">
        <v>0</v>
      </c>
      <c r="AB7" s="4">
        <v>0</v>
      </c>
      <c r="AC7" s="4">
        <v>0</v>
      </c>
      <c r="AD7" s="4">
        <v>0</v>
      </c>
      <c r="AE7" s="4">
        <v>0</v>
      </c>
      <c r="AF7" s="4">
        <v>0</v>
      </c>
    </row>
    <row r="8" spans="1:32" x14ac:dyDescent="0.2">
      <c r="A8" s="2" t="s">
        <v>96</v>
      </c>
      <c r="B8" s="3" t="s">
        <v>97</v>
      </c>
      <c r="C8" s="4">
        <v>0</v>
      </c>
      <c r="D8" s="4">
        <v>0</v>
      </c>
      <c r="E8" s="4">
        <v>0</v>
      </c>
      <c r="F8" s="4">
        <v>0</v>
      </c>
      <c r="G8" s="4">
        <v>0</v>
      </c>
      <c r="H8" s="4">
        <v>0</v>
      </c>
      <c r="I8" s="4">
        <v>0</v>
      </c>
      <c r="J8" s="4">
        <v>0</v>
      </c>
      <c r="K8" s="4">
        <v>0</v>
      </c>
      <c r="L8" s="4">
        <v>0</v>
      </c>
      <c r="M8" s="4">
        <v>212679</v>
      </c>
      <c r="N8" s="4">
        <v>261869</v>
      </c>
      <c r="O8" s="4">
        <v>271634</v>
      </c>
      <c r="P8" s="4">
        <v>226534</v>
      </c>
      <c r="Q8" s="4">
        <v>181942</v>
      </c>
      <c r="R8" s="4">
        <v>152321</v>
      </c>
      <c r="S8" s="4">
        <v>159159</v>
      </c>
      <c r="T8" s="4">
        <v>167296</v>
      </c>
      <c r="U8" s="4">
        <v>185313</v>
      </c>
      <c r="V8" s="4">
        <v>199493</v>
      </c>
      <c r="W8" s="4">
        <v>0</v>
      </c>
      <c r="X8" s="4">
        <v>0</v>
      </c>
      <c r="Y8" s="4">
        <v>0</v>
      </c>
      <c r="Z8" s="4">
        <v>0</v>
      </c>
      <c r="AA8" s="4">
        <v>0</v>
      </c>
      <c r="AB8" s="4">
        <v>0</v>
      </c>
      <c r="AC8" s="4">
        <v>0</v>
      </c>
      <c r="AD8" s="4">
        <v>0</v>
      </c>
      <c r="AE8" s="4">
        <v>0</v>
      </c>
      <c r="AF8" s="4">
        <v>0</v>
      </c>
    </row>
    <row r="9" spans="1:32" x14ac:dyDescent="0.2">
      <c r="A9" s="2" t="s">
        <v>98</v>
      </c>
      <c r="B9" s="3" t="s">
        <v>99</v>
      </c>
      <c r="C9" s="4">
        <v>0</v>
      </c>
      <c r="D9" s="4">
        <v>0</v>
      </c>
      <c r="E9" s="4">
        <v>0</v>
      </c>
      <c r="F9" s="4">
        <v>0</v>
      </c>
      <c r="G9" s="4">
        <v>0</v>
      </c>
      <c r="H9" s="4">
        <v>0</v>
      </c>
      <c r="I9" s="4">
        <v>0</v>
      </c>
      <c r="J9" s="4">
        <v>0</v>
      </c>
      <c r="K9" s="4">
        <v>0</v>
      </c>
      <c r="L9" s="4">
        <v>0</v>
      </c>
      <c r="M9" s="4">
        <v>253463</v>
      </c>
      <c r="N9" s="4">
        <v>292473</v>
      </c>
      <c r="O9" s="4">
        <v>280521</v>
      </c>
      <c r="P9" s="4">
        <v>231185</v>
      </c>
      <c r="Q9" s="4">
        <v>172576</v>
      </c>
      <c r="R9" s="4">
        <v>144029</v>
      </c>
      <c r="S9" s="4">
        <v>146333</v>
      </c>
      <c r="T9" s="4">
        <v>174287</v>
      </c>
      <c r="U9" s="4">
        <v>191677</v>
      </c>
      <c r="V9" s="4">
        <v>210423</v>
      </c>
      <c r="W9" s="4">
        <v>0</v>
      </c>
      <c r="X9" s="4">
        <v>0</v>
      </c>
      <c r="Y9" s="4">
        <v>0</v>
      </c>
      <c r="Z9" s="4">
        <v>0</v>
      </c>
      <c r="AA9" s="4">
        <v>0</v>
      </c>
      <c r="AB9" s="4">
        <v>0</v>
      </c>
      <c r="AC9" s="4">
        <v>0</v>
      </c>
      <c r="AD9" s="4">
        <v>0</v>
      </c>
      <c r="AE9" s="4">
        <v>0</v>
      </c>
      <c r="AF9" s="4">
        <v>0</v>
      </c>
    </row>
    <row r="10" spans="1:32" x14ac:dyDescent="0.2">
      <c r="A10" s="2" t="s">
        <v>100</v>
      </c>
      <c r="B10" s="3" t="s">
        <v>101</v>
      </c>
      <c r="C10" s="4">
        <v>0</v>
      </c>
      <c r="D10" s="4">
        <v>0</v>
      </c>
      <c r="E10" s="4">
        <v>0</v>
      </c>
      <c r="F10" s="4">
        <v>0</v>
      </c>
      <c r="G10" s="4">
        <v>0</v>
      </c>
      <c r="H10" s="4">
        <v>0</v>
      </c>
      <c r="I10" s="4">
        <v>0</v>
      </c>
      <c r="J10" s="4">
        <v>0</v>
      </c>
      <c r="K10" s="4">
        <v>0</v>
      </c>
      <c r="L10" s="4">
        <v>0</v>
      </c>
      <c r="M10" s="4">
        <v>140353</v>
      </c>
      <c r="N10" s="4">
        <v>143890</v>
      </c>
      <c r="O10" s="4">
        <v>141502</v>
      </c>
      <c r="P10" s="4">
        <v>129017</v>
      </c>
      <c r="Q10" s="4">
        <v>110135</v>
      </c>
      <c r="R10" s="4">
        <v>109670</v>
      </c>
      <c r="S10" s="4">
        <v>138736</v>
      </c>
      <c r="T10" s="4">
        <v>136517</v>
      </c>
      <c r="U10" s="4">
        <v>166965</v>
      </c>
      <c r="V10" s="4">
        <v>186835</v>
      </c>
      <c r="W10" s="4">
        <v>0</v>
      </c>
      <c r="X10" s="4">
        <v>0</v>
      </c>
      <c r="Y10" s="4">
        <v>0</v>
      </c>
      <c r="Z10" s="4">
        <v>0</v>
      </c>
      <c r="AA10" s="4">
        <v>0</v>
      </c>
      <c r="AB10" s="4">
        <v>0</v>
      </c>
      <c r="AC10" s="4">
        <v>0</v>
      </c>
      <c r="AD10" s="4">
        <v>0</v>
      </c>
      <c r="AE10" s="4">
        <v>0</v>
      </c>
      <c r="AF10" s="4">
        <v>0</v>
      </c>
    </row>
    <row r="11" spans="1:32" x14ac:dyDescent="0.2">
      <c r="A11" s="2" t="s">
        <v>102</v>
      </c>
      <c r="B11" s="3" t="s">
        <v>103</v>
      </c>
      <c r="C11" s="4">
        <v>0</v>
      </c>
      <c r="D11" s="4">
        <v>0</v>
      </c>
      <c r="E11" s="4">
        <v>0</v>
      </c>
      <c r="F11" s="4">
        <v>0</v>
      </c>
      <c r="G11" s="4">
        <v>0</v>
      </c>
      <c r="H11" s="4">
        <v>0</v>
      </c>
      <c r="I11" s="4">
        <v>0</v>
      </c>
      <c r="J11" s="4">
        <v>0</v>
      </c>
      <c r="K11" s="4">
        <v>0</v>
      </c>
      <c r="L11" s="4">
        <v>0</v>
      </c>
      <c r="M11" s="4">
        <v>87674</v>
      </c>
      <c r="N11" s="4">
        <v>87442</v>
      </c>
      <c r="O11" s="4">
        <v>69973</v>
      </c>
      <c r="P11" s="4">
        <v>53125</v>
      </c>
      <c r="Q11" s="4">
        <v>37216</v>
      </c>
      <c r="R11" s="4">
        <v>31673</v>
      </c>
      <c r="S11" s="4">
        <v>33858</v>
      </c>
      <c r="T11" s="4">
        <v>36995</v>
      </c>
      <c r="U11" s="4">
        <v>49907</v>
      </c>
      <c r="V11" s="4">
        <v>65967</v>
      </c>
      <c r="W11" s="4">
        <v>0</v>
      </c>
      <c r="X11" s="4">
        <v>0</v>
      </c>
      <c r="Y11" s="4">
        <v>0</v>
      </c>
      <c r="Z11" s="4">
        <v>0</v>
      </c>
      <c r="AA11" s="4">
        <v>0</v>
      </c>
      <c r="AB11" s="4">
        <v>0</v>
      </c>
      <c r="AC11" s="4">
        <v>0</v>
      </c>
      <c r="AD11" s="4">
        <v>0</v>
      </c>
      <c r="AE11" s="4">
        <v>0</v>
      </c>
      <c r="AF11" s="4">
        <v>0</v>
      </c>
    </row>
    <row r="12" spans="1:32" x14ac:dyDescent="0.2">
      <c r="A12" s="2" t="s">
        <v>104</v>
      </c>
      <c r="B12" s="3" t="s">
        <v>105</v>
      </c>
      <c r="C12" s="4">
        <v>0</v>
      </c>
      <c r="D12" s="4">
        <v>0</v>
      </c>
      <c r="E12" s="4">
        <v>0</v>
      </c>
      <c r="F12" s="4">
        <v>0</v>
      </c>
      <c r="G12" s="4">
        <v>0</v>
      </c>
      <c r="H12" s="4">
        <v>0</v>
      </c>
      <c r="I12" s="4">
        <v>0</v>
      </c>
      <c r="J12" s="4">
        <v>0</v>
      </c>
      <c r="K12" s="4">
        <v>0</v>
      </c>
      <c r="L12" s="4">
        <v>0</v>
      </c>
      <c r="M12" s="4">
        <v>166507</v>
      </c>
      <c r="N12" s="4">
        <v>149205</v>
      </c>
      <c r="O12" s="4">
        <v>130871</v>
      </c>
      <c r="P12" s="4">
        <v>111837</v>
      </c>
      <c r="Q12" s="4">
        <v>91451</v>
      </c>
      <c r="R12" s="4">
        <v>85054</v>
      </c>
      <c r="S12" s="4">
        <v>89678</v>
      </c>
      <c r="T12" s="4">
        <v>101367</v>
      </c>
      <c r="U12" s="4">
        <v>113064</v>
      </c>
      <c r="V12" s="4">
        <v>124954</v>
      </c>
      <c r="W12" s="4">
        <v>0</v>
      </c>
      <c r="X12" s="4">
        <v>0</v>
      </c>
      <c r="Y12" s="4">
        <v>0</v>
      </c>
      <c r="Z12" s="4">
        <v>0</v>
      </c>
      <c r="AA12" s="4">
        <v>0</v>
      </c>
      <c r="AB12" s="4">
        <v>0</v>
      </c>
      <c r="AC12" s="4">
        <v>0</v>
      </c>
      <c r="AD12" s="4">
        <v>0</v>
      </c>
      <c r="AE12" s="4">
        <v>0</v>
      </c>
      <c r="AF12" s="4">
        <v>0</v>
      </c>
    </row>
    <row r="13" spans="1:32" x14ac:dyDescent="0.2">
      <c r="A13" s="2" t="s">
        <v>106</v>
      </c>
      <c r="B13" s="3" t="s">
        <v>107</v>
      </c>
      <c r="C13" s="4" t="s">
        <v>158</v>
      </c>
      <c r="D13" s="4" t="s">
        <v>158</v>
      </c>
      <c r="E13" s="4" t="s">
        <v>158</v>
      </c>
      <c r="F13" s="4" t="s">
        <v>158</v>
      </c>
      <c r="G13" s="4" t="s">
        <v>158</v>
      </c>
      <c r="H13" s="4" t="s">
        <v>158</v>
      </c>
      <c r="I13" s="4">
        <v>0</v>
      </c>
      <c r="J13" s="4">
        <v>0</v>
      </c>
      <c r="K13" s="4">
        <v>0</v>
      </c>
      <c r="L13" s="4">
        <v>0</v>
      </c>
      <c r="M13" s="4" t="s">
        <v>158</v>
      </c>
      <c r="N13" s="4" t="s">
        <v>158</v>
      </c>
      <c r="O13" s="4" t="s">
        <v>158</v>
      </c>
      <c r="P13" s="4" t="s">
        <v>158</v>
      </c>
      <c r="Q13" s="4" t="s">
        <v>158</v>
      </c>
      <c r="R13" s="4" t="s">
        <v>158</v>
      </c>
      <c r="S13" s="4">
        <v>364238</v>
      </c>
      <c r="T13" s="4">
        <v>414982</v>
      </c>
      <c r="U13" s="4">
        <v>478230</v>
      </c>
      <c r="V13" s="4">
        <v>571694</v>
      </c>
      <c r="W13" s="4" t="s">
        <v>158</v>
      </c>
      <c r="X13" s="4" t="s">
        <v>158</v>
      </c>
      <c r="Y13" s="4" t="s">
        <v>158</v>
      </c>
      <c r="Z13" s="4" t="s">
        <v>158</v>
      </c>
      <c r="AA13" s="4" t="s">
        <v>158</v>
      </c>
      <c r="AB13" s="4" t="s">
        <v>158</v>
      </c>
      <c r="AC13" s="4">
        <v>0</v>
      </c>
      <c r="AD13" s="4">
        <v>0</v>
      </c>
      <c r="AE13" s="4">
        <v>0</v>
      </c>
      <c r="AF13" s="4">
        <v>0</v>
      </c>
    </row>
    <row r="14" spans="1:32" x14ac:dyDescent="0.2">
      <c r="A14" s="2" t="s">
        <v>108</v>
      </c>
      <c r="B14" s="3" t="s">
        <v>109</v>
      </c>
      <c r="C14" s="4" t="s">
        <v>158</v>
      </c>
      <c r="D14" s="4" t="s">
        <v>158</v>
      </c>
      <c r="E14" s="4" t="s">
        <v>158</v>
      </c>
      <c r="F14" s="4" t="s">
        <v>158</v>
      </c>
      <c r="G14" s="4" t="s">
        <v>158</v>
      </c>
      <c r="H14" s="4" t="s">
        <v>158</v>
      </c>
      <c r="I14" s="4" t="s">
        <v>158</v>
      </c>
      <c r="J14" s="4" t="s">
        <v>158</v>
      </c>
      <c r="K14" s="4" t="s">
        <v>158</v>
      </c>
      <c r="L14" s="4">
        <v>0</v>
      </c>
      <c r="M14" s="4" t="s">
        <v>158</v>
      </c>
      <c r="N14" s="4" t="s">
        <v>158</v>
      </c>
      <c r="O14" s="4" t="s">
        <v>158</v>
      </c>
      <c r="P14" s="4" t="s">
        <v>158</v>
      </c>
      <c r="Q14" s="4" t="s">
        <v>158</v>
      </c>
      <c r="R14" s="4" t="s">
        <v>158</v>
      </c>
      <c r="S14" s="4" t="s">
        <v>158</v>
      </c>
      <c r="T14" s="4" t="s">
        <v>158</v>
      </c>
      <c r="U14" s="4" t="s">
        <v>158</v>
      </c>
      <c r="V14" s="4">
        <v>221399</v>
      </c>
      <c r="W14" s="4" t="s">
        <v>158</v>
      </c>
      <c r="X14" s="4" t="s">
        <v>158</v>
      </c>
      <c r="Y14" s="4" t="s">
        <v>158</v>
      </c>
      <c r="Z14" s="4" t="s">
        <v>158</v>
      </c>
      <c r="AA14" s="4" t="s">
        <v>158</v>
      </c>
      <c r="AB14" s="4" t="s">
        <v>158</v>
      </c>
      <c r="AC14" s="4" t="s">
        <v>158</v>
      </c>
      <c r="AD14" s="4" t="s">
        <v>158</v>
      </c>
      <c r="AE14" s="4" t="s">
        <v>158</v>
      </c>
      <c r="AF14" s="4">
        <v>0</v>
      </c>
    </row>
    <row r="15" spans="1:32" x14ac:dyDescent="0.2">
      <c r="A15" s="2" t="s">
        <v>110</v>
      </c>
      <c r="B15" s="3" t="s">
        <v>111</v>
      </c>
      <c r="C15" s="4">
        <v>0</v>
      </c>
      <c r="D15" s="4">
        <v>0</v>
      </c>
      <c r="E15" s="4">
        <v>0</v>
      </c>
      <c r="F15" s="4">
        <v>0</v>
      </c>
      <c r="G15" s="4">
        <v>0</v>
      </c>
      <c r="H15" s="4">
        <v>0</v>
      </c>
      <c r="I15" s="4">
        <v>0</v>
      </c>
      <c r="J15" s="4">
        <v>0</v>
      </c>
      <c r="K15" s="4">
        <v>0</v>
      </c>
      <c r="L15" s="4">
        <v>0</v>
      </c>
      <c r="M15" s="4">
        <v>87140</v>
      </c>
      <c r="N15" s="4">
        <v>89369</v>
      </c>
      <c r="O15" s="4">
        <v>84254</v>
      </c>
      <c r="P15" s="4">
        <v>82369</v>
      </c>
      <c r="Q15" s="4">
        <v>68934</v>
      </c>
      <c r="R15" s="4">
        <v>61629</v>
      </c>
      <c r="S15" s="4">
        <v>66258</v>
      </c>
      <c r="T15" s="4">
        <v>79216</v>
      </c>
      <c r="U15" s="4">
        <v>92929</v>
      </c>
      <c r="V15" s="4">
        <v>86149</v>
      </c>
      <c r="W15" s="4">
        <v>0</v>
      </c>
      <c r="X15" s="4">
        <v>0</v>
      </c>
      <c r="Y15" s="4">
        <v>0</v>
      </c>
      <c r="Z15" s="4">
        <v>0</v>
      </c>
      <c r="AA15" s="4">
        <v>0</v>
      </c>
      <c r="AB15" s="4">
        <v>0</v>
      </c>
      <c r="AC15" s="4">
        <v>0</v>
      </c>
      <c r="AD15" s="4">
        <v>0</v>
      </c>
      <c r="AE15" s="4">
        <v>0</v>
      </c>
      <c r="AF15" s="4">
        <v>0</v>
      </c>
    </row>
    <row r="16" spans="1:32" x14ac:dyDescent="0.2">
      <c r="A16" s="2" t="s">
        <v>112</v>
      </c>
      <c r="B16" s="3" t="s">
        <v>113</v>
      </c>
      <c r="C16" s="4" t="s">
        <v>158</v>
      </c>
      <c r="D16" s="4" t="s">
        <v>158</v>
      </c>
      <c r="E16" s="4" t="s">
        <v>158</v>
      </c>
      <c r="F16" s="4" t="s">
        <v>158</v>
      </c>
      <c r="G16" s="4" t="s">
        <v>158</v>
      </c>
      <c r="H16" s="4" t="s">
        <v>158</v>
      </c>
      <c r="I16" s="4">
        <v>0</v>
      </c>
      <c r="J16" s="4">
        <v>0</v>
      </c>
      <c r="K16" s="4">
        <v>0</v>
      </c>
      <c r="L16" s="4">
        <v>0</v>
      </c>
      <c r="M16" s="4" t="s">
        <v>158</v>
      </c>
      <c r="N16" s="4" t="s">
        <v>158</v>
      </c>
      <c r="O16" s="4" t="s">
        <v>158</v>
      </c>
      <c r="P16" s="4" t="s">
        <v>158</v>
      </c>
      <c r="Q16" s="4" t="s">
        <v>158</v>
      </c>
      <c r="R16" s="4" t="s">
        <v>158</v>
      </c>
      <c r="S16" s="4">
        <v>5763</v>
      </c>
      <c r="T16" s="4">
        <v>4716</v>
      </c>
      <c r="U16" s="4">
        <v>4824</v>
      </c>
      <c r="V16" s="4">
        <v>3999</v>
      </c>
      <c r="W16" s="4" t="s">
        <v>158</v>
      </c>
      <c r="X16" s="4" t="s">
        <v>158</v>
      </c>
      <c r="Y16" s="4" t="s">
        <v>158</v>
      </c>
      <c r="Z16" s="4" t="s">
        <v>158</v>
      </c>
      <c r="AA16" s="4" t="s">
        <v>158</v>
      </c>
      <c r="AB16" s="4" t="s">
        <v>158</v>
      </c>
      <c r="AC16" s="4">
        <v>0</v>
      </c>
      <c r="AD16" s="4">
        <v>0</v>
      </c>
      <c r="AE16" s="4">
        <v>0</v>
      </c>
      <c r="AF16" s="4">
        <v>0</v>
      </c>
    </row>
    <row r="17" spans="1:32" x14ac:dyDescent="0.2">
      <c r="A17" s="2" t="s">
        <v>114</v>
      </c>
      <c r="B17" s="3" t="s">
        <v>115</v>
      </c>
      <c r="C17" s="4" t="s">
        <v>158</v>
      </c>
      <c r="D17" s="4" t="s">
        <v>158</v>
      </c>
      <c r="E17" s="4" t="s">
        <v>158</v>
      </c>
      <c r="F17" s="4" t="s">
        <v>158</v>
      </c>
      <c r="G17" s="4" t="s">
        <v>158</v>
      </c>
      <c r="H17" s="4">
        <v>0</v>
      </c>
      <c r="I17" s="4">
        <v>0</v>
      </c>
      <c r="J17" s="4">
        <v>0</v>
      </c>
      <c r="K17" s="4">
        <v>0</v>
      </c>
      <c r="L17" s="4">
        <v>0</v>
      </c>
      <c r="M17" s="4" t="s">
        <v>158</v>
      </c>
      <c r="N17" s="4" t="s">
        <v>158</v>
      </c>
      <c r="O17" s="4" t="s">
        <v>158</v>
      </c>
      <c r="P17" s="4" t="s">
        <v>158</v>
      </c>
      <c r="Q17" s="4" t="s">
        <v>158</v>
      </c>
      <c r="R17" s="4">
        <v>20942</v>
      </c>
      <c r="S17" s="4">
        <v>24484</v>
      </c>
      <c r="T17" s="4">
        <v>30181</v>
      </c>
      <c r="U17" s="4">
        <v>36695</v>
      </c>
      <c r="V17" s="4">
        <v>40273</v>
      </c>
      <c r="W17" s="4" t="s">
        <v>158</v>
      </c>
      <c r="X17" s="4" t="s">
        <v>158</v>
      </c>
      <c r="Y17" s="4" t="s">
        <v>158</v>
      </c>
      <c r="Z17" s="4" t="s">
        <v>158</v>
      </c>
      <c r="AA17" s="4" t="s">
        <v>158</v>
      </c>
      <c r="AB17" s="4">
        <v>52982</v>
      </c>
      <c r="AC17" s="4">
        <v>58582</v>
      </c>
      <c r="AD17" s="4">
        <v>72202</v>
      </c>
      <c r="AE17" s="4">
        <v>85987</v>
      </c>
      <c r="AF17" s="4">
        <v>92933</v>
      </c>
    </row>
    <row r="18" spans="1:32" x14ac:dyDescent="0.2">
      <c r="A18" s="2" t="s">
        <v>116</v>
      </c>
      <c r="B18" s="3" t="s">
        <v>117</v>
      </c>
      <c r="C18" s="4">
        <v>954865</v>
      </c>
      <c r="D18" s="4">
        <v>894656</v>
      </c>
      <c r="E18" s="4">
        <v>650583</v>
      </c>
      <c r="F18" s="4">
        <v>1000657</v>
      </c>
      <c r="G18" s="4">
        <v>992563</v>
      </c>
      <c r="H18" s="4">
        <v>1105638</v>
      </c>
      <c r="I18" s="4">
        <v>1242302</v>
      </c>
      <c r="J18" s="4">
        <v>1107501</v>
      </c>
      <c r="K18" s="4">
        <v>-340121</v>
      </c>
      <c r="L18" s="4">
        <v>0</v>
      </c>
      <c r="M18" s="4">
        <v>719640</v>
      </c>
      <c r="N18" s="4">
        <v>856552</v>
      </c>
      <c r="O18" s="4">
        <v>838304</v>
      </c>
      <c r="P18" s="4">
        <v>859880</v>
      </c>
      <c r="Q18" s="4">
        <v>868076</v>
      </c>
      <c r="R18" s="4">
        <v>860763</v>
      </c>
      <c r="S18" s="4">
        <v>973022</v>
      </c>
      <c r="T18" s="4">
        <v>905579</v>
      </c>
      <c r="U18" s="4">
        <v>-542764</v>
      </c>
      <c r="V18" s="4">
        <v>406</v>
      </c>
      <c r="W18" s="4">
        <v>1041465</v>
      </c>
      <c r="X18" s="4">
        <v>840727</v>
      </c>
      <c r="Y18" s="4">
        <v>774042</v>
      </c>
      <c r="Z18" s="4">
        <v>910205</v>
      </c>
      <c r="AA18" s="4">
        <v>798598</v>
      </c>
      <c r="AB18" s="4">
        <v>818616</v>
      </c>
      <c r="AC18" s="4">
        <v>986502</v>
      </c>
      <c r="AD18" s="4">
        <v>860369</v>
      </c>
      <c r="AE18" s="4">
        <v>-1403276</v>
      </c>
      <c r="AF18" s="4">
        <v>-10</v>
      </c>
    </row>
    <row r="19" spans="1:32" x14ac:dyDescent="0.2">
      <c r="A19" s="2" t="s">
        <v>118</v>
      </c>
      <c r="B19" s="3" t="s">
        <v>119</v>
      </c>
      <c r="C19" s="4" t="s">
        <v>158</v>
      </c>
      <c r="D19" s="4" t="s">
        <v>158</v>
      </c>
      <c r="E19" s="4" t="s">
        <v>158</v>
      </c>
      <c r="F19" s="4" t="s">
        <v>158</v>
      </c>
      <c r="G19" s="4" t="s">
        <v>158</v>
      </c>
      <c r="H19" s="4" t="s">
        <v>158</v>
      </c>
      <c r="I19" s="4">
        <v>0</v>
      </c>
      <c r="J19" s="4">
        <v>0</v>
      </c>
      <c r="K19" s="4">
        <v>0</v>
      </c>
      <c r="L19" s="4">
        <v>0</v>
      </c>
      <c r="M19" s="4" t="s">
        <v>158</v>
      </c>
      <c r="N19" s="4" t="s">
        <v>158</v>
      </c>
      <c r="O19" s="4" t="s">
        <v>158</v>
      </c>
      <c r="P19" s="4" t="s">
        <v>158</v>
      </c>
      <c r="Q19" s="4" t="s">
        <v>158</v>
      </c>
      <c r="R19" s="4" t="s">
        <v>158</v>
      </c>
      <c r="S19" s="4">
        <v>7029</v>
      </c>
      <c r="T19" s="4">
        <v>4993</v>
      </c>
      <c r="U19" s="4">
        <v>4427</v>
      </c>
      <c r="V19" s="4">
        <v>1241</v>
      </c>
      <c r="W19" s="4" t="s">
        <v>158</v>
      </c>
      <c r="X19" s="4" t="s">
        <v>158</v>
      </c>
      <c r="Y19" s="4" t="s">
        <v>158</v>
      </c>
      <c r="Z19" s="4" t="s">
        <v>158</v>
      </c>
      <c r="AA19" s="4" t="s">
        <v>158</v>
      </c>
      <c r="AB19" s="4" t="s">
        <v>158</v>
      </c>
      <c r="AC19" s="4">
        <v>0</v>
      </c>
      <c r="AD19" s="4">
        <v>0</v>
      </c>
      <c r="AE19" s="4">
        <v>0</v>
      </c>
      <c r="AF19" s="4">
        <v>0</v>
      </c>
    </row>
    <row r="20" spans="1:32" x14ac:dyDescent="0.2">
      <c r="A20" s="2" t="s">
        <v>17</v>
      </c>
      <c r="B20" s="3" t="s">
        <v>37</v>
      </c>
      <c r="C20" s="4" t="s">
        <v>158</v>
      </c>
      <c r="D20" s="4" t="s">
        <v>158</v>
      </c>
      <c r="E20" s="4" t="s">
        <v>158</v>
      </c>
      <c r="F20" s="4" t="s">
        <v>158</v>
      </c>
      <c r="G20" s="4" t="s">
        <v>158</v>
      </c>
      <c r="H20" s="4" t="s">
        <v>158</v>
      </c>
      <c r="I20" s="4">
        <v>0</v>
      </c>
      <c r="J20" s="4">
        <v>0</v>
      </c>
      <c r="K20" s="4">
        <v>0</v>
      </c>
      <c r="L20" s="4">
        <v>0</v>
      </c>
      <c r="M20" s="4" t="s">
        <v>158</v>
      </c>
      <c r="N20" s="4" t="s">
        <v>158</v>
      </c>
      <c r="O20" s="4" t="s">
        <v>158</v>
      </c>
      <c r="P20" s="4" t="s">
        <v>158</v>
      </c>
      <c r="Q20" s="4" t="s">
        <v>158</v>
      </c>
      <c r="R20" s="4" t="s">
        <v>158</v>
      </c>
      <c r="S20" s="4">
        <v>1011147</v>
      </c>
      <c r="T20" s="4">
        <v>903787</v>
      </c>
      <c r="U20" s="4">
        <v>1112518</v>
      </c>
      <c r="V20" s="4">
        <v>1529579</v>
      </c>
      <c r="W20" s="4" t="s">
        <v>158</v>
      </c>
      <c r="X20" s="4" t="s">
        <v>158</v>
      </c>
      <c r="Y20" s="4" t="s">
        <v>158</v>
      </c>
      <c r="Z20" s="4" t="s">
        <v>158</v>
      </c>
      <c r="AA20" s="4" t="s">
        <v>158</v>
      </c>
      <c r="AB20" s="4" t="s">
        <v>158</v>
      </c>
      <c r="AC20" s="4">
        <v>0</v>
      </c>
      <c r="AD20" s="4">
        <v>0</v>
      </c>
      <c r="AE20" s="4">
        <v>0</v>
      </c>
      <c r="AF20" s="4">
        <v>0</v>
      </c>
    </row>
    <row r="21" spans="1:32" x14ac:dyDescent="0.2">
      <c r="A21" s="2" t="s">
        <v>120</v>
      </c>
      <c r="B21" s="3" t="s">
        <v>121</v>
      </c>
      <c r="C21" s="4" t="s">
        <v>158</v>
      </c>
      <c r="D21" s="4" t="s">
        <v>158</v>
      </c>
      <c r="E21" s="4" t="s">
        <v>158</v>
      </c>
      <c r="F21" s="4" t="s">
        <v>158</v>
      </c>
      <c r="G21" s="4" t="s">
        <v>158</v>
      </c>
      <c r="H21" s="4" t="s">
        <v>158</v>
      </c>
      <c r="I21" s="4" t="s">
        <v>158</v>
      </c>
      <c r="J21" s="4" t="s">
        <v>158</v>
      </c>
      <c r="K21" s="4" t="s">
        <v>158</v>
      </c>
      <c r="L21" s="4" t="s">
        <v>158</v>
      </c>
      <c r="M21" s="4" t="s">
        <v>158</v>
      </c>
      <c r="N21" s="4" t="s">
        <v>158</v>
      </c>
      <c r="O21" s="4" t="s">
        <v>158</v>
      </c>
      <c r="P21" s="4" t="s">
        <v>158</v>
      </c>
      <c r="Q21" s="4" t="s">
        <v>158</v>
      </c>
      <c r="R21" s="4" t="s">
        <v>158</v>
      </c>
      <c r="S21" s="4" t="s">
        <v>158</v>
      </c>
      <c r="T21" s="4" t="s">
        <v>158</v>
      </c>
      <c r="U21" s="4" t="s">
        <v>158</v>
      </c>
      <c r="V21" s="4" t="s">
        <v>158</v>
      </c>
      <c r="W21" s="4" t="s">
        <v>158</v>
      </c>
      <c r="X21" s="4" t="s">
        <v>158</v>
      </c>
      <c r="Y21" s="4" t="s">
        <v>158</v>
      </c>
      <c r="Z21" s="4" t="s">
        <v>158</v>
      </c>
      <c r="AA21" s="4" t="s">
        <v>158</v>
      </c>
      <c r="AB21" s="4" t="s">
        <v>158</v>
      </c>
      <c r="AC21" s="4" t="s">
        <v>158</v>
      </c>
      <c r="AD21" s="4" t="s">
        <v>158</v>
      </c>
      <c r="AE21" s="4" t="s">
        <v>158</v>
      </c>
      <c r="AF21" s="4" t="s">
        <v>158</v>
      </c>
    </row>
    <row r="22" spans="1:32" x14ac:dyDescent="0.2">
      <c r="A22" s="2" t="s">
        <v>122</v>
      </c>
      <c r="B22" s="3" t="s">
        <v>123</v>
      </c>
      <c r="C22" s="4" t="s">
        <v>158</v>
      </c>
      <c r="D22" s="4" t="s">
        <v>158</v>
      </c>
      <c r="E22" s="4" t="s">
        <v>158</v>
      </c>
      <c r="F22" s="4" t="s">
        <v>158</v>
      </c>
      <c r="G22" s="4" t="s">
        <v>158</v>
      </c>
      <c r="H22" s="4" t="s">
        <v>158</v>
      </c>
      <c r="I22" s="4" t="s">
        <v>158</v>
      </c>
      <c r="J22" s="4" t="s">
        <v>158</v>
      </c>
      <c r="K22" s="4" t="s">
        <v>158</v>
      </c>
      <c r="L22" s="4" t="s">
        <v>158</v>
      </c>
      <c r="M22" s="4" t="s">
        <v>158</v>
      </c>
      <c r="N22" s="4" t="s">
        <v>158</v>
      </c>
      <c r="O22" s="4" t="s">
        <v>158</v>
      </c>
      <c r="P22" s="4" t="s">
        <v>158</v>
      </c>
      <c r="Q22" s="4" t="s">
        <v>158</v>
      </c>
      <c r="R22" s="4" t="s">
        <v>158</v>
      </c>
      <c r="S22" s="4" t="s">
        <v>158</v>
      </c>
      <c r="T22" s="4" t="s">
        <v>158</v>
      </c>
      <c r="U22" s="4" t="s">
        <v>158</v>
      </c>
      <c r="V22" s="4" t="s">
        <v>158</v>
      </c>
      <c r="W22" s="4" t="s">
        <v>158</v>
      </c>
      <c r="X22" s="4" t="s">
        <v>158</v>
      </c>
      <c r="Y22" s="4" t="s">
        <v>158</v>
      </c>
      <c r="Z22" s="4" t="s">
        <v>158</v>
      </c>
      <c r="AA22" s="4" t="s">
        <v>158</v>
      </c>
      <c r="AB22" s="4" t="s">
        <v>158</v>
      </c>
      <c r="AC22" s="4" t="s">
        <v>158</v>
      </c>
      <c r="AD22" s="4" t="s">
        <v>158</v>
      </c>
      <c r="AE22" s="4" t="s">
        <v>158</v>
      </c>
      <c r="AF22" s="4" t="s">
        <v>158</v>
      </c>
    </row>
    <row r="23" spans="1:32" x14ac:dyDescent="0.2">
      <c r="A23" s="2" t="s">
        <v>124</v>
      </c>
      <c r="B23" s="3" t="s">
        <v>125</v>
      </c>
      <c r="C23" s="4" t="s">
        <v>158</v>
      </c>
      <c r="D23" s="4" t="s">
        <v>158</v>
      </c>
      <c r="E23" s="4" t="s">
        <v>158</v>
      </c>
      <c r="F23" s="4" t="s">
        <v>158</v>
      </c>
      <c r="G23" s="4" t="s">
        <v>158</v>
      </c>
      <c r="H23" s="4" t="s">
        <v>158</v>
      </c>
      <c r="I23" s="4" t="s">
        <v>158</v>
      </c>
      <c r="J23" s="4" t="s">
        <v>158</v>
      </c>
      <c r="K23" s="4" t="s">
        <v>158</v>
      </c>
      <c r="L23" s="4" t="s">
        <v>158</v>
      </c>
      <c r="M23" s="4" t="s">
        <v>158</v>
      </c>
      <c r="N23" s="4" t="s">
        <v>158</v>
      </c>
      <c r="O23" s="4" t="s">
        <v>158</v>
      </c>
      <c r="P23" s="4" t="s">
        <v>158</v>
      </c>
      <c r="Q23" s="4" t="s">
        <v>158</v>
      </c>
      <c r="R23" s="4" t="s">
        <v>158</v>
      </c>
      <c r="S23" s="4" t="s">
        <v>158</v>
      </c>
      <c r="T23" s="4" t="s">
        <v>158</v>
      </c>
      <c r="U23" s="4" t="s">
        <v>158</v>
      </c>
      <c r="V23" s="4" t="s">
        <v>158</v>
      </c>
      <c r="W23" s="4" t="s">
        <v>158</v>
      </c>
      <c r="X23" s="4" t="s">
        <v>158</v>
      </c>
      <c r="Y23" s="4" t="s">
        <v>158</v>
      </c>
      <c r="Z23" s="4" t="s">
        <v>158</v>
      </c>
      <c r="AA23" s="4" t="s">
        <v>158</v>
      </c>
      <c r="AB23" s="4" t="s">
        <v>158</v>
      </c>
      <c r="AC23" s="4" t="s">
        <v>158</v>
      </c>
      <c r="AD23" s="4" t="s">
        <v>158</v>
      </c>
      <c r="AE23" s="4" t="s">
        <v>158</v>
      </c>
      <c r="AF23" s="4" t="s">
        <v>158</v>
      </c>
    </row>
    <row r="24" spans="1:32" x14ac:dyDescent="0.2">
      <c r="A24" s="2" t="s">
        <v>126</v>
      </c>
      <c r="B24" s="3" t="s">
        <v>127</v>
      </c>
      <c r="C24" s="4" t="s">
        <v>158</v>
      </c>
      <c r="D24" s="4" t="s">
        <v>158</v>
      </c>
      <c r="E24" s="4" t="s">
        <v>158</v>
      </c>
      <c r="F24" s="4" t="s">
        <v>158</v>
      </c>
      <c r="G24" s="4" t="s">
        <v>158</v>
      </c>
      <c r="H24" s="4" t="s">
        <v>158</v>
      </c>
      <c r="I24" s="4" t="s">
        <v>158</v>
      </c>
      <c r="J24" s="4" t="s">
        <v>158</v>
      </c>
      <c r="K24" s="4" t="s">
        <v>158</v>
      </c>
      <c r="L24" s="4" t="s">
        <v>158</v>
      </c>
      <c r="M24" s="4" t="s">
        <v>158</v>
      </c>
      <c r="N24" s="4" t="s">
        <v>158</v>
      </c>
      <c r="O24" s="4" t="s">
        <v>158</v>
      </c>
      <c r="P24" s="4" t="s">
        <v>158</v>
      </c>
      <c r="Q24" s="4" t="s">
        <v>158</v>
      </c>
      <c r="R24" s="4" t="s">
        <v>158</v>
      </c>
      <c r="S24" s="4" t="s">
        <v>158</v>
      </c>
      <c r="T24" s="4" t="s">
        <v>158</v>
      </c>
      <c r="U24" s="4" t="s">
        <v>158</v>
      </c>
      <c r="V24" s="4" t="s">
        <v>158</v>
      </c>
      <c r="W24" s="4" t="s">
        <v>158</v>
      </c>
      <c r="X24" s="4" t="s">
        <v>158</v>
      </c>
      <c r="Y24" s="4" t="s">
        <v>158</v>
      </c>
      <c r="Z24" s="4" t="s">
        <v>158</v>
      </c>
      <c r="AA24" s="4" t="s">
        <v>158</v>
      </c>
      <c r="AB24" s="4" t="s">
        <v>158</v>
      </c>
      <c r="AC24" s="4" t="s">
        <v>158</v>
      </c>
      <c r="AD24" s="4" t="s">
        <v>158</v>
      </c>
      <c r="AE24" s="4" t="s">
        <v>158</v>
      </c>
      <c r="AF24" s="4" t="s">
        <v>158</v>
      </c>
    </row>
    <row r="25" spans="1:32" x14ac:dyDescent="0.2">
      <c r="A25" s="2" t="s">
        <v>128</v>
      </c>
      <c r="B25" s="3" t="s">
        <v>129</v>
      </c>
      <c r="C25" s="4" t="s">
        <v>158</v>
      </c>
      <c r="D25" s="4" t="s">
        <v>158</v>
      </c>
      <c r="E25" s="4" t="s">
        <v>158</v>
      </c>
      <c r="F25" s="4" t="s">
        <v>158</v>
      </c>
      <c r="G25" s="4" t="s">
        <v>158</v>
      </c>
      <c r="H25" s="4" t="s">
        <v>158</v>
      </c>
      <c r="I25" s="4">
        <v>0</v>
      </c>
      <c r="J25" s="4">
        <v>0</v>
      </c>
      <c r="K25" s="4" t="s">
        <v>158</v>
      </c>
      <c r="L25" s="4" t="s">
        <v>158</v>
      </c>
      <c r="M25" s="4" t="s">
        <v>158</v>
      </c>
      <c r="N25" s="4" t="s">
        <v>158</v>
      </c>
      <c r="O25" s="4" t="s">
        <v>158</v>
      </c>
      <c r="P25" s="4" t="s">
        <v>158</v>
      </c>
      <c r="Q25" s="4" t="s">
        <v>158</v>
      </c>
      <c r="R25" s="4" t="s">
        <v>158</v>
      </c>
      <c r="S25" s="4">
        <v>76184</v>
      </c>
      <c r="T25" s="4">
        <v>69642</v>
      </c>
      <c r="U25" s="4" t="s">
        <v>158</v>
      </c>
      <c r="V25" s="4" t="s">
        <v>158</v>
      </c>
      <c r="W25" s="4" t="s">
        <v>158</v>
      </c>
      <c r="X25" s="4" t="s">
        <v>158</v>
      </c>
      <c r="Y25" s="4" t="s">
        <v>158</v>
      </c>
      <c r="Z25" s="4" t="s">
        <v>158</v>
      </c>
      <c r="AA25" s="4" t="s">
        <v>158</v>
      </c>
      <c r="AB25" s="4" t="s">
        <v>158</v>
      </c>
      <c r="AC25" s="4">
        <v>0</v>
      </c>
      <c r="AD25" s="4">
        <v>0</v>
      </c>
      <c r="AE25" s="4" t="s">
        <v>158</v>
      </c>
      <c r="AF25" s="4" t="s">
        <v>158</v>
      </c>
    </row>
    <row r="26" spans="1:32" x14ac:dyDescent="0.2">
      <c r="A26" s="2" t="s">
        <v>130</v>
      </c>
      <c r="B26" s="3" t="s">
        <v>131</v>
      </c>
      <c r="C26" s="4" t="s">
        <v>158</v>
      </c>
      <c r="D26" s="4" t="s">
        <v>158</v>
      </c>
      <c r="E26" s="4" t="s">
        <v>158</v>
      </c>
      <c r="F26" s="4" t="s">
        <v>158</v>
      </c>
      <c r="G26" s="4" t="s">
        <v>158</v>
      </c>
      <c r="H26" s="4" t="s">
        <v>158</v>
      </c>
      <c r="I26" s="4" t="s">
        <v>158</v>
      </c>
      <c r="J26" s="4" t="s">
        <v>158</v>
      </c>
      <c r="K26" s="4" t="s">
        <v>158</v>
      </c>
      <c r="L26" s="4" t="s">
        <v>158</v>
      </c>
      <c r="M26" s="4" t="s">
        <v>158</v>
      </c>
      <c r="N26" s="4" t="s">
        <v>158</v>
      </c>
      <c r="O26" s="4" t="s">
        <v>158</v>
      </c>
      <c r="P26" s="4" t="s">
        <v>158</v>
      </c>
      <c r="Q26" s="4" t="s">
        <v>158</v>
      </c>
      <c r="R26" s="4" t="s">
        <v>158</v>
      </c>
      <c r="S26" s="4" t="s">
        <v>158</v>
      </c>
      <c r="T26" s="4" t="s">
        <v>158</v>
      </c>
      <c r="U26" s="4" t="s">
        <v>158</v>
      </c>
      <c r="V26" s="4" t="s">
        <v>158</v>
      </c>
      <c r="W26" s="4" t="s">
        <v>158</v>
      </c>
      <c r="X26" s="4" t="s">
        <v>158</v>
      </c>
      <c r="Y26" s="4" t="s">
        <v>158</v>
      </c>
      <c r="Z26" s="4" t="s">
        <v>158</v>
      </c>
      <c r="AA26" s="4" t="s">
        <v>158</v>
      </c>
      <c r="AB26" s="4" t="s">
        <v>158</v>
      </c>
      <c r="AC26" s="4" t="s">
        <v>158</v>
      </c>
      <c r="AD26" s="4" t="s">
        <v>158</v>
      </c>
      <c r="AE26" s="4" t="s">
        <v>158</v>
      </c>
      <c r="AF26" s="4" t="s">
        <v>158</v>
      </c>
    </row>
    <row r="27" spans="1:32" x14ac:dyDescent="0.2">
      <c r="A27" s="2" t="s">
        <v>132</v>
      </c>
      <c r="B27" s="3" t="s">
        <v>133</v>
      </c>
      <c r="C27" s="4" t="s">
        <v>158</v>
      </c>
      <c r="D27" s="4" t="s">
        <v>158</v>
      </c>
      <c r="E27" s="4" t="s">
        <v>158</v>
      </c>
      <c r="F27" s="4" t="s">
        <v>158</v>
      </c>
      <c r="G27" s="4" t="s">
        <v>158</v>
      </c>
      <c r="H27" s="4" t="s">
        <v>158</v>
      </c>
      <c r="I27" s="4" t="s">
        <v>158</v>
      </c>
      <c r="J27" s="4" t="s">
        <v>158</v>
      </c>
      <c r="K27" s="4" t="s">
        <v>158</v>
      </c>
      <c r="L27" s="4" t="s">
        <v>158</v>
      </c>
      <c r="M27" s="4" t="s">
        <v>158</v>
      </c>
      <c r="N27" s="4" t="s">
        <v>158</v>
      </c>
      <c r="O27" s="4" t="s">
        <v>158</v>
      </c>
      <c r="P27" s="4" t="s">
        <v>158</v>
      </c>
      <c r="Q27" s="4" t="s">
        <v>158</v>
      </c>
      <c r="R27" s="4" t="s">
        <v>158</v>
      </c>
      <c r="S27" s="4" t="s">
        <v>158</v>
      </c>
      <c r="T27" s="4" t="s">
        <v>158</v>
      </c>
      <c r="U27" s="4" t="s">
        <v>158</v>
      </c>
      <c r="V27" s="4" t="s">
        <v>158</v>
      </c>
      <c r="W27" s="4" t="s">
        <v>158</v>
      </c>
      <c r="X27" s="4" t="s">
        <v>158</v>
      </c>
      <c r="Y27" s="4" t="s">
        <v>158</v>
      </c>
      <c r="Z27" s="4" t="s">
        <v>158</v>
      </c>
      <c r="AA27" s="4" t="s">
        <v>158</v>
      </c>
      <c r="AB27" s="4" t="s">
        <v>158</v>
      </c>
      <c r="AC27" s="4" t="s">
        <v>158</v>
      </c>
      <c r="AD27" s="4" t="s">
        <v>158</v>
      </c>
      <c r="AE27" s="4" t="s">
        <v>158</v>
      </c>
      <c r="AF27" s="4" t="s">
        <v>158</v>
      </c>
    </row>
    <row r="28" spans="1:32" x14ac:dyDescent="0.2">
      <c r="A28" s="2" t="s">
        <v>157</v>
      </c>
      <c r="B28" s="3" t="s">
        <v>134</v>
      </c>
      <c r="C28" s="4">
        <v>0</v>
      </c>
      <c r="D28" s="4">
        <v>0</v>
      </c>
      <c r="E28" s="4">
        <v>0</v>
      </c>
      <c r="F28" s="4">
        <v>0</v>
      </c>
      <c r="G28" s="4">
        <v>0</v>
      </c>
      <c r="H28" s="4">
        <v>0</v>
      </c>
      <c r="I28" s="4">
        <v>0</v>
      </c>
      <c r="J28" s="4">
        <v>0</v>
      </c>
      <c r="K28" s="4">
        <v>0</v>
      </c>
      <c r="L28" s="4">
        <v>0</v>
      </c>
      <c r="M28" s="4">
        <v>259171</v>
      </c>
      <c r="N28" s="4">
        <v>268958</v>
      </c>
      <c r="O28" s="4">
        <v>259209</v>
      </c>
      <c r="P28" s="4">
        <v>275251</v>
      </c>
      <c r="Q28" s="4">
        <v>275444</v>
      </c>
      <c r="R28" s="4">
        <v>220577</v>
      </c>
      <c r="S28" s="4">
        <v>179822</v>
      </c>
      <c r="T28" s="4">
        <v>175015</v>
      </c>
      <c r="U28" s="4">
        <v>101397</v>
      </c>
      <c r="V28" s="4">
        <v>228517</v>
      </c>
      <c r="W28" s="4">
        <v>0</v>
      </c>
      <c r="X28" s="4">
        <v>0</v>
      </c>
      <c r="Y28" s="4">
        <v>0</v>
      </c>
      <c r="Z28" s="4">
        <v>0</v>
      </c>
      <c r="AA28" s="4">
        <v>0</v>
      </c>
      <c r="AB28" s="4">
        <v>0</v>
      </c>
      <c r="AC28" s="4">
        <v>0</v>
      </c>
      <c r="AD28" s="4">
        <v>0</v>
      </c>
      <c r="AE28" s="4">
        <v>0</v>
      </c>
      <c r="AF28" s="4">
        <v>0</v>
      </c>
    </row>
    <row r="29" spans="1:32" x14ac:dyDescent="0.2">
      <c r="A29" s="2" t="s">
        <v>135</v>
      </c>
      <c r="B29" s="3" t="s">
        <v>136</v>
      </c>
      <c r="C29" s="4" t="s">
        <v>158</v>
      </c>
      <c r="D29" s="4" t="s">
        <v>158</v>
      </c>
      <c r="E29" s="4" t="s">
        <v>158</v>
      </c>
      <c r="F29" s="4" t="s">
        <v>158</v>
      </c>
      <c r="G29" s="4" t="s">
        <v>158</v>
      </c>
      <c r="H29" s="4" t="s">
        <v>158</v>
      </c>
      <c r="I29" s="4" t="s">
        <v>158</v>
      </c>
      <c r="J29" s="4" t="s">
        <v>158</v>
      </c>
      <c r="K29" s="4" t="s">
        <v>158</v>
      </c>
      <c r="L29" s="4" t="s">
        <v>158</v>
      </c>
      <c r="M29" s="4" t="s">
        <v>158</v>
      </c>
      <c r="N29" s="4" t="s">
        <v>158</v>
      </c>
      <c r="O29" s="4" t="s">
        <v>158</v>
      </c>
      <c r="P29" s="4" t="s">
        <v>158</v>
      </c>
      <c r="Q29" s="4" t="s">
        <v>158</v>
      </c>
      <c r="R29" s="4" t="s">
        <v>158</v>
      </c>
      <c r="S29" s="4" t="s">
        <v>158</v>
      </c>
      <c r="T29" s="4" t="s">
        <v>158</v>
      </c>
      <c r="U29" s="4" t="s">
        <v>158</v>
      </c>
      <c r="V29" s="4" t="s">
        <v>158</v>
      </c>
      <c r="W29" s="4" t="s">
        <v>158</v>
      </c>
      <c r="X29" s="4" t="s">
        <v>158</v>
      </c>
      <c r="Y29" s="4" t="s">
        <v>158</v>
      </c>
      <c r="Z29" s="4" t="s">
        <v>158</v>
      </c>
      <c r="AA29" s="4" t="s">
        <v>158</v>
      </c>
      <c r="AB29" s="4" t="s">
        <v>158</v>
      </c>
      <c r="AC29" s="4" t="s">
        <v>158</v>
      </c>
      <c r="AD29" s="4" t="s">
        <v>158</v>
      </c>
      <c r="AE29" s="4" t="s">
        <v>158</v>
      </c>
      <c r="AF29" s="4" t="s">
        <v>158</v>
      </c>
    </row>
    <row r="30" spans="1:32" x14ac:dyDescent="0.2">
      <c r="A30" s="2" t="s">
        <v>137</v>
      </c>
      <c r="B30" s="3" t="s">
        <v>138</v>
      </c>
      <c r="C30" s="4" t="s">
        <v>158</v>
      </c>
      <c r="D30" s="4" t="s">
        <v>158</v>
      </c>
      <c r="E30" s="4" t="s">
        <v>158</v>
      </c>
      <c r="F30" s="4" t="s">
        <v>158</v>
      </c>
      <c r="G30" s="4" t="s">
        <v>158</v>
      </c>
      <c r="H30" s="4" t="s">
        <v>158</v>
      </c>
      <c r="I30" s="4" t="s">
        <v>158</v>
      </c>
      <c r="J30" s="4" t="s">
        <v>158</v>
      </c>
      <c r="K30" s="4" t="s">
        <v>158</v>
      </c>
      <c r="L30" s="4" t="s">
        <v>158</v>
      </c>
      <c r="M30" s="4" t="s">
        <v>158</v>
      </c>
      <c r="N30" s="4" t="s">
        <v>158</v>
      </c>
      <c r="O30" s="4" t="s">
        <v>158</v>
      </c>
      <c r="P30" s="4" t="s">
        <v>158</v>
      </c>
      <c r="Q30" s="4" t="s">
        <v>158</v>
      </c>
      <c r="R30" s="4" t="s">
        <v>158</v>
      </c>
      <c r="S30" s="4" t="s">
        <v>158</v>
      </c>
      <c r="T30" s="4" t="s">
        <v>158</v>
      </c>
      <c r="U30" s="4" t="s">
        <v>158</v>
      </c>
      <c r="V30" s="4" t="s">
        <v>158</v>
      </c>
      <c r="W30" s="4" t="s">
        <v>158</v>
      </c>
      <c r="X30" s="4" t="s">
        <v>158</v>
      </c>
      <c r="Y30" s="4" t="s">
        <v>158</v>
      </c>
      <c r="Z30" s="4" t="s">
        <v>158</v>
      </c>
      <c r="AA30" s="4" t="s">
        <v>158</v>
      </c>
      <c r="AB30" s="4" t="s">
        <v>158</v>
      </c>
      <c r="AC30" s="4" t="s">
        <v>158</v>
      </c>
      <c r="AD30" s="4" t="s">
        <v>158</v>
      </c>
      <c r="AE30" s="4" t="s">
        <v>158</v>
      </c>
      <c r="AF30" s="4" t="s">
        <v>158</v>
      </c>
    </row>
    <row r="31" spans="1:32" x14ac:dyDescent="0.2">
      <c r="A31" s="2" t="s">
        <v>139</v>
      </c>
      <c r="B31" s="3" t="s">
        <v>140</v>
      </c>
      <c r="C31" s="4" t="s">
        <v>158</v>
      </c>
      <c r="D31" s="4" t="s">
        <v>158</v>
      </c>
      <c r="E31" s="4" t="s">
        <v>158</v>
      </c>
      <c r="F31" s="4" t="s">
        <v>158</v>
      </c>
      <c r="G31" s="4" t="s">
        <v>158</v>
      </c>
      <c r="H31" s="4" t="s">
        <v>158</v>
      </c>
      <c r="I31" s="4" t="s">
        <v>158</v>
      </c>
      <c r="J31" s="4" t="s">
        <v>158</v>
      </c>
      <c r="K31" s="4" t="s">
        <v>158</v>
      </c>
      <c r="L31" s="4" t="s">
        <v>158</v>
      </c>
      <c r="M31" s="4" t="s">
        <v>158</v>
      </c>
      <c r="N31" s="4" t="s">
        <v>158</v>
      </c>
      <c r="O31" s="4" t="s">
        <v>158</v>
      </c>
      <c r="P31" s="4" t="s">
        <v>158</v>
      </c>
      <c r="Q31" s="4" t="s">
        <v>158</v>
      </c>
      <c r="R31" s="4" t="s">
        <v>158</v>
      </c>
      <c r="S31" s="4" t="s">
        <v>158</v>
      </c>
      <c r="T31" s="4" t="s">
        <v>158</v>
      </c>
      <c r="U31" s="4" t="s">
        <v>158</v>
      </c>
      <c r="V31" s="4" t="s">
        <v>158</v>
      </c>
      <c r="W31" s="4" t="s">
        <v>158</v>
      </c>
      <c r="X31" s="4" t="s">
        <v>158</v>
      </c>
      <c r="Y31" s="4" t="s">
        <v>158</v>
      </c>
      <c r="Z31" s="4" t="s">
        <v>158</v>
      </c>
      <c r="AA31" s="4" t="s">
        <v>158</v>
      </c>
      <c r="AB31" s="4" t="s">
        <v>158</v>
      </c>
      <c r="AC31" s="4" t="s">
        <v>158</v>
      </c>
      <c r="AD31" s="4" t="s">
        <v>158</v>
      </c>
      <c r="AE31" s="4" t="s">
        <v>158</v>
      </c>
      <c r="AF31" s="4" t="s">
        <v>158</v>
      </c>
    </row>
    <row r="32" spans="1:32" x14ac:dyDescent="0.2">
      <c r="A32" s="2" t="s">
        <v>141</v>
      </c>
      <c r="B32" s="3" t="s">
        <v>142</v>
      </c>
      <c r="C32" s="4" t="s">
        <v>158</v>
      </c>
      <c r="D32" s="4" t="s">
        <v>158</v>
      </c>
      <c r="E32" s="4" t="s">
        <v>158</v>
      </c>
      <c r="F32" s="4" t="s">
        <v>158</v>
      </c>
      <c r="G32" s="4" t="s">
        <v>158</v>
      </c>
      <c r="H32" s="4" t="s">
        <v>158</v>
      </c>
      <c r="I32" s="4" t="s">
        <v>158</v>
      </c>
      <c r="J32" s="4" t="s">
        <v>158</v>
      </c>
      <c r="K32" s="4" t="s">
        <v>158</v>
      </c>
      <c r="L32" s="4" t="s">
        <v>158</v>
      </c>
      <c r="M32" s="4" t="s">
        <v>158</v>
      </c>
      <c r="N32" s="4" t="s">
        <v>158</v>
      </c>
      <c r="O32" s="4" t="s">
        <v>158</v>
      </c>
      <c r="P32" s="4" t="s">
        <v>158</v>
      </c>
      <c r="Q32" s="4" t="s">
        <v>158</v>
      </c>
      <c r="R32" s="4" t="s">
        <v>158</v>
      </c>
      <c r="S32" s="4" t="s">
        <v>158</v>
      </c>
      <c r="T32" s="4" t="s">
        <v>158</v>
      </c>
      <c r="U32" s="4" t="s">
        <v>158</v>
      </c>
      <c r="V32" s="4" t="s">
        <v>158</v>
      </c>
      <c r="W32" s="4" t="s">
        <v>158</v>
      </c>
      <c r="X32" s="4" t="s">
        <v>158</v>
      </c>
      <c r="Y32" s="4" t="s">
        <v>158</v>
      </c>
      <c r="Z32" s="4" t="s">
        <v>158</v>
      </c>
      <c r="AA32" s="4" t="s">
        <v>158</v>
      </c>
      <c r="AB32" s="4" t="s">
        <v>158</v>
      </c>
      <c r="AC32" s="4" t="s">
        <v>158</v>
      </c>
      <c r="AD32" s="4" t="s">
        <v>158</v>
      </c>
      <c r="AE32" s="4" t="s">
        <v>158</v>
      </c>
      <c r="AF32" s="4" t="s">
        <v>158</v>
      </c>
    </row>
    <row r="33" spans="1:32" x14ac:dyDescent="0.2">
      <c r="A33" s="2" t="s">
        <v>143</v>
      </c>
      <c r="B33" s="3" t="s">
        <v>144</v>
      </c>
      <c r="C33" s="4" t="s">
        <v>158</v>
      </c>
      <c r="D33" s="4" t="s">
        <v>158</v>
      </c>
      <c r="E33" s="4" t="s">
        <v>158</v>
      </c>
      <c r="F33" s="4" t="s">
        <v>158</v>
      </c>
      <c r="G33" s="4" t="s">
        <v>158</v>
      </c>
      <c r="H33" s="4" t="s">
        <v>158</v>
      </c>
      <c r="I33" s="4" t="s">
        <v>158</v>
      </c>
      <c r="J33" s="4" t="s">
        <v>158</v>
      </c>
      <c r="K33" s="4" t="s">
        <v>158</v>
      </c>
      <c r="L33" s="4" t="s">
        <v>158</v>
      </c>
      <c r="M33" s="4" t="s">
        <v>158</v>
      </c>
      <c r="N33" s="4" t="s">
        <v>158</v>
      </c>
      <c r="O33" s="4" t="s">
        <v>158</v>
      </c>
      <c r="P33" s="4" t="s">
        <v>158</v>
      </c>
      <c r="Q33" s="4" t="s">
        <v>158</v>
      </c>
      <c r="R33" s="4" t="s">
        <v>158</v>
      </c>
      <c r="S33" s="4" t="s">
        <v>158</v>
      </c>
      <c r="T33" s="4" t="s">
        <v>158</v>
      </c>
      <c r="U33" s="4" t="s">
        <v>158</v>
      </c>
      <c r="V33" s="4" t="s">
        <v>158</v>
      </c>
      <c r="W33" s="4" t="s">
        <v>158</v>
      </c>
      <c r="X33" s="4" t="s">
        <v>158</v>
      </c>
      <c r="Y33" s="4" t="s">
        <v>158</v>
      </c>
      <c r="Z33" s="4" t="s">
        <v>158</v>
      </c>
      <c r="AA33" s="4" t="s">
        <v>158</v>
      </c>
      <c r="AB33" s="4" t="s">
        <v>158</v>
      </c>
      <c r="AC33" s="4" t="s">
        <v>158</v>
      </c>
      <c r="AD33" s="4" t="s">
        <v>158</v>
      </c>
      <c r="AE33" s="4" t="s">
        <v>158</v>
      </c>
      <c r="AF33" s="4" t="s">
        <v>158</v>
      </c>
    </row>
    <row r="34" spans="1:32" x14ac:dyDescent="0.2">
      <c r="A34" s="2" t="s">
        <v>145</v>
      </c>
      <c r="B34" s="3" t="s">
        <v>146</v>
      </c>
      <c r="C34" s="4" t="s">
        <v>158</v>
      </c>
      <c r="D34" s="4" t="s">
        <v>158</v>
      </c>
      <c r="E34" s="4" t="s">
        <v>158</v>
      </c>
      <c r="F34" s="4" t="s">
        <v>158</v>
      </c>
      <c r="G34" s="4" t="s">
        <v>158</v>
      </c>
      <c r="H34" s="4" t="s">
        <v>158</v>
      </c>
      <c r="I34" s="4" t="s">
        <v>158</v>
      </c>
      <c r="J34" s="4" t="s">
        <v>158</v>
      </c>
      <c r="K34" s="4" t="s">
        <v>158</v>
      </c>
      <c r="L34" s="4" t="s">
        <v>158</v>
      </c>
      <c r="M34" s="4" t="s">
        <v>158</v>
      </c>
      <c r="N34" s="4" t="s">
        <v>158</v>
      </c>
      <c r="O34" s="4" t="s">
        <v>158</v>
      </c>
      <c r="P34" s="4" t="s">
        <v>158</v>
      </c>
      <c r="Q34" s="4" t="s">
        <v>158</v>
      </c>
      <c r="R34" s="4" t="s">
        <v>158</v>
      </c>
      <c r="S34" s="4" t="s">
        <v>158</v>
      </c>
      <c r="T34" s="4" t="s">
        <v>158</v>
      </c>
      <c r="U34" s="4" t="s">
        <v>158</v>
      </c>
      <c r="V34" s="4" t="s">
        <v>158</v>
      </c>
      <c r="W34" s="4" t="s">
        <v>158</v>
      </c>
      <c r="X34" s="4" t="s">
        <v>158</v>
      </c>
      <c r="Y34" s="4" t="s">
        <v>158</v>
      </c>
      <c r="Z34" s="4" t="s">
        <v>158</v>
      </c>
      <c r="AA34" s="4" t="s">
        <v>158</v>
      </c>
      <c r="AB34" s="4" t="s">
        <v>158</v>
      </c>
      <c r="AC34" s="4" t="s">
        <v>158</v>
      </c>
      <c r="AD34" s="4" t="s">
        <v>158</v>
      </c>
      <c r="AE34" s="4" t="s">
        <v>158</v>
      </c>
      <c r="AF34" s="4" t="s">
        <v>158</v>
      </c>
    </row>
    <row r="35" spans="1:32" x14ac:dyDescent="0.2">
      <c r="A35" s="2" t="s">
        <v>147</v>
      </c>
      <c r="B35" s="3" t="s">
        <v>148</v>
      </c>
      <c r="C35" s="4" t="s">
        <v>158</v>
      </c>
      <c r="D35" s="4" t="s">
        <v>158</v>
      </c>
      <c r="E35" s="4" t="s">
        <v>158</v>
      </c>
      <c r="F35" s="4" t="s">
        <v>158</v>
      </c>
      <c r="G35" s="4" t="s">
        <v>158</v>
      </c>
      <c r="H35" s="4" t="s">
        <v>158</v>
      </c>
      <c r="I35" s="4" t="s">
        <v>158</v>
      </c>
      <c r="J35" s="4" t="s">
        <v>158</v>
      </c>
      <c r="K35" s="4" t="s">
        <v>158</v>
      </c>
      <c r="L35" s="4" t="s">
        <v>158</v>
      </c>
      <c r="M35" s="4" t="s">
        <v>158</v>
      </c>
      <c r="N35" s="4" t="s">
        <v>158</v>
      </c>
      <c r="O35" s="4" t="s">
        <v>158</v>
      </c>
      <c r="P35" s="4" t="s">
        <v>158</v>
      </c>
      <c r="Q35" s="4" t="s">
        <v>158</v>
      </c>
      <c r="R35" s="4" t="s">
        <v>158</v>
      </c>
      <c r="S35" s="4" t="s">
        <v>158</v>
      </c>
      <c r="T35" s="4" t="s">
        <v>158</v>
      </c>
      <c r="U35" s="4" t="s">
        <v>158</v>
      </c>
      <c r="V35" s="4" t="s">
        <v>158</v>
      </c>
      <c r="W35" s="4" t="s">
        <v>158</v>
      </c>
      <c r="X35" s="4" t="s">
        <v>158</v>
      </c>
      <c r="Y35" s="4" t="s">
        <v>158</v>
      </c>
      <c r="Z35" s="4" t="s">
        <v>158</v>
      </c>
      <c r="AA35" s="4" t="s">
        <v>158</v>
      </c>
      <c r="AB35" s="4" t="s">
        <v>158</v>
      </c>
      <c r="AC35" s="4" t="s">
        <v>158</v>
      </c>
      <c r="AD35" s="4" t="s">
        <v>158</v>
      </c>
      <c r="AE35" s="4" t="s">
        <v>158</v>
      </c>
      <c r="AF35" s="4" t="s">
        <v>158</v>
      </c>
    </row>
    <row r="36" spans="1:32" x14ac:dyDescent="0.2">
      <c r="A36" s="2" t="s">
        <v>149</v>
      </c>
      <c r="B36" s="3" t="s">
        <v>150</v>
      </c>
      <c r="C36" s="4" t="s">
        <v>158</v>
      </c>
      <c r="D36" s="4" t="s">
        <v>158</v>
      </c>
      <c r="E36" s="4" t="s">
        <v>158</v>
      </c>
      <c r="F36" s="4" t="s">
        <v>158</v>
      </c>
      <c r="G36" s="4" t="s">
        <v>158</v>
      </c>
      <c r="H36" s="4" t="s">
        <v>158</v>
      </c>
      <c r="I36" s="4" t="s">
        <v>158</v>
      </c>
      <c r="J36" s="4" t="s">
        <v>158</v>
      </c>
      <c r="K36" s="4" t="s">
        <v>158</v>
      </c>
      <c r="L36" s="4" t="s">
        <v>158</v>
      </c>
      <c r="M36" s="4" t="s">
        <v>158</v>
      </c>
      <c r="N36" s="4" t="s">
        <v>158</v>
      </c>
      <c r="O36" s="4" t="s">
        <v>158</v>
      </c>
      <c r="P36" s="4" t="s">
        <v>158</v>
      </c>
      <c r="Q36" s="4" t="s">
        <v>158</v>
      </c>
      <c r="R36" s="4" t="s">
        <v>158</v>
      </c>
      <c r="S36" s="4" t="s">
        <v>158</v>
      </c>
      <c r="T36" s="4" t="s">
        <v>158</v>
      </c>
      <c r="U36" s="4" t="s">
        <v>158</v>
      </c>
      <c r="V36" s="4" t="s">
        <v>158</v>
      </c>
      <c r="W36" s="4" t="s">
        <v>158</v>
      </c>
      <c r="X36" s="4" t="s">
        <v>158</v>
      </c>
      <c r="Y36" s="4" t="s">
        <v>158</v>
      </c>
      <c r="Z36" s="4" t="s">
        <v>158</v>
      </c>
      <c r="AA36" s="4" t="s">
        <v>158</v>
      </c>
      <c r="AB36" s="4" t="s">
        <v>158</v>
      </c>
      <c r="AC36" s="4" t="s">
        <v>158</v>
      </c>
      <c r="AD36" s="4" t="s">
        <v>158</v>
      </c>
      <c r="AE36" s="4" t="s">
        <v>158</v>
      </c>
      <c r="AF36" s="4" t="s">
        <v>158</v>
      </c>
    </row>
    <row r="37" spans="1:32" x14ac:dyDescent="0.2">
      <c r="A37" s="2" t="s">
        <v>151</v>
      </c>
      <c r="B37" s="3" t="s">
        <v>152</v>
      </c>
      <c r="C37" s="4" t="s">
        <v>158</v>
      </c>
      <c r="D37" s="4" t="s">
        <v>158</v>
      </c>
      <c r="E37" s="4" t="s">
        <v>158</v>
      </c>
      <c r="F37" s="4" t="s">
        <v>158</v>
      </c>
      <c r="G37" s="4" t="s">
        <v>158</v>
      </c>
      <c r="H37" s="4" t="s">
        <v>158</v>
      </c>
      <c r="I37" s="4" t="s">
        <v>158</v>
      </c>
      <c r="J37" s="4" t="s">
        <v>158</v>
      </c>
      <c r="K37" s="4" t="s">
        <v>158</v>
      </c>
      <c r="L37" s="4" t="s">
        <v>158</v>
      </c>
      <c r="M37" s="4" t="s">
        <v>158</v>
      </c>
      <c r="N37" s="4" t="s">
        <v>158</v>
      </c>
      <c r="O37" s="4" t="s">
        <v>158</v>
      </c>
      <c r="P37" s="4" t="s">
        <v>158</v>
      </c>
      <c r="Q37" s="4" t="s">
        <v>158</v>
      </c>
      <c r="R37" s="4" t="s">
        <v>158</v>
      </c>
      <c r="S37" s="4" t="s">
        <v>158</v>
      </c>
      <c r="T37" s="4" t="s">
        <v>158</v>
      </c>
      <c r="U37" s="4" t="s">
        <v>158</v>
      </c>
      <c r="V37" s="4" t="s">
        <v>158</v>
      </c>
      <c r="W37" s="4" t="s">
        <v>158</v>
      </c>
      <c r="X37" s="4" t="s">
        <v>158</v>
      </c>
      <c r="Y37" s="4" t="s">
        <v>158</v>
      </c>
      <c r="Z37" s="4" t="s">
        <v>158</v>
      </c>
      <c r="AA37" s="4" t="s">
        <v>158</v>
      </c>
      <c r="AB37" s="4" t="s">
        <v>158</v>
      </c>
      <c r="AC37" s="4" t="s">
        <v>158</v>
      </c>
      <c r="AD37" s="4" t="s">
        <v>158</v>
      </c>
      <c r="AE37" s="4" t="s">
        <v>158</v>
      </c>
      <c r="AF37" s="4" t="s">
        <v>158</v>
      </c>
    </row>
    <row r="38" spans="1:32" x14ac:dyDescent="0.2">
      <c r="A38" s="2" t="s">
        <v>153</v>
      </c>
      <c r="B38" s="3" t="s">
        <v>154</v>
      </c>
      <c r="C38" s="4" t="s">
        <v>158</v>
      </c>
      <c r="D38" s="4" t="s">
        <v>158</v>
      </c>
      <c r="E38" s="4" t="s">
        <v>158</v>
      </c>
      <c r="F38" s="4" t="s">
        <v>158</v>
      </c>
      <c r="G38" s="4" t="s">
        <v>158</v>
      </c>
      <c r="H38" s="4" t="s">
        <v>158</v>
      </c>
      <c r="I38" s="4" t="s">
        <v>158</v>
      </c>
      <c r="J38" s="4" t="s">
        <v>158</v>
      </c>
      <c r="K38" s="4" t="s">
        <v>158</v>
      </c>
      <c r="L38" s="4" t="s">
        <v>158</v>
      </c>
      <c r="M38" s="4" t="s">
        <v>158</v>
      </c>
      <c r="N38" s="4" t="s">
        <v>158</v>
      </c>
      <c r="O38" s="4" t="s">
        <v>158</v>
      </c>
      <c r="P38" s="4" t="s">
        <v>158</v>
      </c>
      <c r="Q38" s="4" t="s">
        <v>158</v>
      </c>
      <c r="R38" s="4" t="s">
        <v>158</v>
      </c>
      <c r="S38" s="4" t="s">
        <v>158</v>
      </c>
      <c r="T38" s="4" t="s">
        <v>158</v>
      </c>
      <c r="U38" s="4" t="s">
        <v>158</v>
      </c>
      <c r="V38" s="4" t="s">
        <v>158</v>
      </c>
      <c r="W38" s="4" t="s">
        <v>158</v>
      </c>
      <c r="X38" s="4" t="s">
        <v>158</v>
      </c>
      <c r="Y38" s="4" t="s">
        <v>158</v>
      </c>
      <c r="Z38" s="4" t="s">
        <v>158</v>
      </c>
      <c r="AA38" s="4" t="s">
        <v>158</v>
      </c>
      <c r="AB38" s="4" t="s">
        <v>158</v>
      </c>
      <c r="AC38" s="4" t="s">
        <v>158</v>
      </c>
      <c r="AD38" s="4" t="s">
        <v>158</v>
      </c>
      <c r="AE38" s="4" t="s">
        <v>158</v>
      </c>
      <c r="AF38" s="4" t="s">
        <v>158</v>
      </c>
    </row>
    <row r="39" spans="1:32" x14ac:dyDescent="0.2">
      <c r="A39" s="2" t="s">
        <v>155</v>
      </c>
      <c r="B39" s="3" t="s">
        <v>156</v>
      </c>
      <c r="C39" s="4" t="s">
        <v>158</v>
      </c>
      <c r="D39" s="4" t="s">
        <v>158</v>
      </c>
      <c r="E39" s="4" t="s">
        <v>158</v>
      </c>
      <c r="F39" s="4" t="s">
        <v>158</v>
      </c>
      <c r="G39" s="4" t="s">
        <v>158</v>
      </c>
      <c r="H39" s="4" t="s">
        <v>158</v>
      </c>
      <c r="I39" s="4" t="s">
        <v>158</v>
      </c>
      <c r="J39" s="4" t="s">
        <v>158</v>
      </c>
      <c r="K39" s="4" t="s">
        <v>158</v>
      </c>
      <c r="L39" s="4" t="s">
        <v>158</v>
      </c>
      <c r="M39" s="4" t="s">
        <v>158</v>
      </c>
      <c r="N39" s="4" t="s">
        <v>158</v>
      </c>
      <c r="O39" s="4" t="s">
        <v>158</v>
      </c>
      <c r="P39" s="4" t="s">
        <v>158</v>
      </c>
      <c r="Q39" s="4" t="s">
        <v>158</v>
      </c>
      <c r="R39" s="4" t="s">
        <v>158</v>
      </c>
      <c r="S39" s="4" t="s">
        <v>158</v>
      </c>
      <c r="T39" s="4" t="s">
        <v>158</v>
      </c>
      <c r="U39" s="4" t="s">
        <v>158</v>
      </c>
      <c r="V39" s="4" t="s">
        <v>158</v>
      </c>
      <c r="W39" s="4" t="s">
        <v>158</v>
      </c>
      <c r="X39" s="4" t="s">
        <v>158</v>
      </c>
      <c r="Y39" s="4" t="s">
        <v>158</v>
      </c>
      <c r="Z39" s="4" t="s">
        <v>158</v>
      </c>
      <c r="AA39" s="4" t="s">
        <v>158</v>
      </c>
      <c r="AB39" s="4" t="s">
        <v>158</v>
      </c>
      <c r="AC39" s="4" t="s">
        <v>158</v>
      </c>
      <c r="AD39" s="4" t="s">
        <v>158</v>
      </c>
      <c r="AE39" s="4" t="s">
        <v>158</v>
      </c>
      <c r="AF39" s="4" t="s">
        <v>158</v>
      </c>
    </row>
    <row r="40" spans="1:32" x14ac:dyDescent="0.2">
      <c r="A40" s="2" t="s">
        <v>90</v>
      </c>
      <c r="B40" s="3" t="s">
        <v>91</v>
      </c>
      <c r="C40" s="4">
        <v>7861719</v>
      </c>
      <c r="D40" s="4">
        <v>7447265</v>
      </c>
      <c r="E40" s="4">
        <v>7307652</v>
      </c>
      <c r="F40" s="4">
        <v>7723137</v>
      </c>
      <c r="G40" s="4">
        <v>7523828</v>
      </c>
      <c r="H40" s="4">
        <v>8027563</v>
      </c>
      <c r="I40" s="4">
        <v>8547055</v>
      </c>
      <c r="J40" s="4">
        <v>8386434</v>
      </c>
      <c r="K40" s="4">
        <v>6664188</v>
      </c>
      <c r="L40" s="4">
        <v>5747485</v>
      </c>
      <c r="M40" s="4">
        <v>246579098</v>
      </c>
      <c r="N40" s="4">
        <v>259810980</v>
      </c>
      <c r="O40" s="4">
        <v>260487660</v>
      </c>
      <c r="P40" s="4">
        <v>249562467</v>
      </c>
      <c r="Q40" s="4">
        <v>232946012</v>
      </c>
      <c r="R40" s="4">
        <v>228157463</v>
      </c>
      <c r="S40" s="4">
        <v>241016402</v>
      </c>
      <c r="T40" s="4">
        <v>252446208</v>
      </c>
      <c r="U40" s="4">
        <v>265745340</v>
      </c>
      <c r="V40" s="4">
        <v>277664987</v>
      </c>
      <c r="W40" s="4">
        <v>224123272</v>
      </c>
      <c r="X40" s="4">
        <v>228375524</v>
      </c>
      <c r="Y40" s="4">
        <v>230985824</v>
      </c>
      <c r="Z40" s="4">
        <v>231625173</v>
      </c>
      <c r="AA40" s="4">
        <v>234455710</v>
      </c>
      <c r="AB40" s="4">
        <v>240241455</v>
      </c>
      <c r="AC40" s="4">
        <v>245185307</v>
      </c>
      <c r="AD40" s="4">
        <v>255050180</v>
      </c>
      <c r="AE40" s="4">
        <v>266049622</v>
      </c>
      <c r="AF40" s="4">
        <v>280236106</v>
      </c>
    </row>
    <row r="41" spans="1:32" x14ac:dyDescent="0.2">
      <c r="A41" s="2" t="s">
        <v>159</v>
      </c>
      <c r="C41" s="12">
        <f>C40-SUM(C6:C39)</f>
        <v>6906854</v>
      </c>
      <c r="D41" s="12">
        <f t="shared" ref="D41:L41" si="0">D40-SUM(D6:D39)</f>
        <v>6552609</v>
      </c>
      <c r="E41" s="12">
        <f t="shared" si="0"/>
        <v>6657069</v>
      </c>
      <c r="F41" s="12">
        <f t="shared" si="0"/>
        <v>6722480</v>
      </c>
      <c r="G41" s="12">
        <f t="shared" si="0"/>
        <v>6531265</v>
      </c>
      <c r="H41" s="12">
        <f t="shared" si="0"/>
        <v>6921925</v>
      </c>
      <c r="I41" s="12">
        <f t="shared" si="0"/>
        <v>7304753</v>
      </c>
      <c r="J41" s="12">
        <f t="shared" si="0"/>
        <v>7278933</v>
      </c>
      <c r="K41" s="12">
        <f t="shared" si="0"/>
        <v>7004309</v>
      </c>
      <c r="L41" s="12">
        <f t="shared" si="0"/>
        <v>5747485</v>
      </c>
      <c r="M41" s="12">
        <f t="shared" ref="M41:AF41" si="1">M40-SUM(M6:M39)</f>
        <v>243532167</v>
      </c>
      <c r="N41" s="12">
        <f t="shared" si="1"/>
        <v>256468333</v>
      </c>
      <c r="O41" s="12">
        <f t="shared" si="1"/>
        <v>257070599</v>
      </c>
      <c r="P41" s="12">
        <f t="shared" si="1"/>
        <v>246433252</v>
      </c>
      <c r="Q41" s="12">
        <f t="shared" si="1"/>
        <v>230192941</v>
      </c>
      <c r="R41" s="12">
        <f t="shared" si="1"/>
        <v>225547241</v>
      </c>
      <c r="S41" s="12">
        <f t="shared" si="1"/>
        <v>236645583</v>
      </c>
      <c r="T41" s="12">
        <f t="shared" si="1"/>
        <v>247935381</v>
      </c>
      <c r="U41" s="12">
        <f t="shared" si="1"/>
        <v>262282641</v>
      </c>
      <c r="V41" s="12">
        <f t="shared" si="1"/>
        <v>272600654</v>
      </c>
      <c r="W41" s="12">
        <f t="shared" si="1"/>
        <v>223081807</v>
      </c>
      <c r="X41" s="12">
        <f t="shared" si="1"/>
        <v>227534797</v>
      </c>
      <c r="Y41" s="12">
        <f t="shared" si="1"/>
        <v>230211782</v>
      </c>
      <c r="Z41" s="12">
        <f t="shared" si="1"/>
        <v>230714968</v>
      </c>
      <c r="AA41" s="12">
        <f t="shared" si="1"/>
        <v>233657112</v>
      </c>
      <c r="AB41" s="12">
        <f t="shared" si="1"/>
        <v>239369857</v>
      </c>
      <c r="AC41" s="12">
        <f t="shared" si="1"/>
        <v>244140223</v>
      </c>
      <c r="AD41" s="12">
        <f t="shared" si="1"/>
        <v>254117609</v>
      </c>
      <c r="AE41" s="12">
        <f t="shared" si="1"/>
        <v>267366911</v>
      </c>
      <c r="AF41" s="12">
        <f t="shared" si="1"/>
        <v>280143183</v>
      </c>
    </row>
    <row r="43" spans="1:32" x14ac:dyDescent="0.2">
      <c r="A43" s="1" t="s">
        <v>296</v>
      </c>
    </row>
    <row r="44" spans="1:32" ht="12" thickBot="1" x14ac:dyDescent="0.25">
      <c r="A44" s="20"/>
      <c r="B44" s="25" t="s">
        <v>80</v>
      </c>
      <c r="C44" s="25" t="s">
        <v>81</v>
      </c>
      <c r="D44" s="25" t="s">
        <v>82</v>
      </c>
      <c r="E44" s="25" t="s">
        <v>83</v>
      </c>
      <c r="F44" s="25" t="s">
        <v>84</v>
      </c>
      <c r="G44" s="25" t="s">
        <v>85</v>
      </c>
      <c r="H44" s="25" t="s">
        <v>86</v>
      </c>
      <c r="I44" s="25" t="s">
        <v>87</v>
      </c>
      <c r="J44" s="25" t="s">
        <v>88</v>
      </c>
      <c r="K44" s="25" t="s">
        <v>89</v>
      </c>
    </row>
    <row r="45" spans="1:32" x14ac:dyDescent="0.2">
      <c r="A45" t="s">
        <v>175</v>
      </c>
      <c r="B45" s="6">
        <f t="shared" ref="B45:K45" si="2">C41/1000000</f>
        <v>6.906854</v>
      </c>
      <c r="C45" s="6">
        <f t="shared" si="2"/>
        <v>6.5526090000000003</v>
      </c>
      <c r="D45" s="6">
        <f t="shared" si="2"/>
        <v>6.6570689999999999</v>
      </c>
      <c r="E45" s="6">
        <f t="shared" si="2"/>
        <v>6.72248</v>
      </c>
      <c r="F45" s="6">
        <f t="shared" si="2"/>
        <v>6.5312650000000003</v>
      </c>
      <c r="G45" s="6">
        <f t="shared" si="2"/>
        <v>6.9219249999999999</v>
      </c>
      <c r="H45" s="6">
        <f t="shared" si="2"/>
        <v>7.3047529999999998</v>
      </c>
      <c r="I45" s="6">
        <f t="shared" si="2"/>
        <v>7.2789330000000003</v>
      </c>
      <c r="J45" s="6">
        <f t="shared" si="2"/>
        <v>7.0043090000000001</v>
      </c>
      <c r="K45" s="6">
        <f t="shared" si="2"/>
        <v>5.7474850000000002</v>
      </c>
    </row>
    <row r="46" spans="1:32" x14ac:dyDescent="0.2">
      <c r="A46" t="s">
        <v>176</v>
      </c>
      <c r="B46" s="6">
        <f t="shared" ref="B46:K46" si="3">W41/1000000</f>
        <v>223.081807</v>
      </c>
      <c r="C46" s="6">
        <f t="shared" si="3"/>
        <v>227.534797</v>
      </c>
      <c r="D46" s="6">
        <f t="shared" si="3"/>
        <v>230.211782</v>
      </c>
      <c r="E46" s="6">
        <f t="shared" si="3"/>
        <v>230.714968</v>
      </c>
      <c r="F46" s="6">
        <f t="shared" si="3"/>
        <v>233.65711200000001</v>
      </c>
      <c r="G46" s="6">
        <f t="shared" si="3"/>
        <v>239.369857</v>
      </c>
      <c r="H46" s="6">
        <f t="shared" si="3"/>
        <v>244.14022299999999</v>
      </c>
      <c r="I46" s="6">
        <f t="shared" si="3"/>
        <v>254.11760899999999</v>
      </c>
      <c r="J46" s="6">
        <f t="shared" si="3"/>
        <v>267.36691100000002</v>
      </c>
      <c r="K46" s="6">
        <f t="shared" si="3"/>
        <v>280.14318300000002</v>
      </c>
    </row>
    <row r="47" spans="1:32" x14ac:dyDescent="0.2">
      <c r="A47" t="s">
        <v>295</v>
      </c>
      <c r="B47" s="6">
        <f>M41/1000000</f>
        <v>243.53216699999999</v>
      </c>
      <c r="C47" s="6">
        <f t="shared" ref="C47:K47" si="4">N41/1000000</f>
        <v>256.46833299999997</v>
      </c>
      <c r="D47" s="6">
        <f t="shared" si="4"/>
        <v>257.07059900000002</v>
      </c>
      <c r="E47" s="6">
        <f t="shared" si="4"/>
        <v>246.43325200000001</v>
      </c>
      <c r="F47" s="6">
        <f t="shared" si="4"/>
        <v>230.19294099999999</v>
      </c>
      <c r="G47" s="6">
        <f t="shared" si="4"/>
        <v>225.54724100000001</v>
      </c>
      <c r="H47" s="6">
        <f t="shared" si="4"/>
        <v>236.64558299999999</v>
      </c>
      <c r="I47" s="6">
        <f t="shared" si="4"/>
        <v>247.93538100000001</v>
      </c>
      <c r="J47" s="6">
        <f t="shared" si="4"/>
        <v>262.28264100000001</v>
      </c>
      <c r="K47" s="6">
        <f t="shared" si="4"/>
        <v>272.60065400000002</v>
      </c>
    </row>
    <row r="48" spans="1:32" x14ac:dyDescent="0.2">
      <c r="A48" t="s">
        <v>286</v>
      </c>
      <c r="B48" s="6">
        <f>SUM(B45:B47)</f>
        <v>473.52082799999999</v>
      </c>
      <c r="C48" s="6">
        <f t="shared" ref="C48:K48" si="5">SUM(C45:C47)</f>
        <v>490.55573899999996</v>
      </c>
      <c r="D48" s="6">
        <f t="shared" si="5"/>
        <v>493.93945000000002</v>
      </c>
      <c r="E48" s="6">
        <f t="shared" si="5"/>
        <v>483.8707</v>
      </c>
      <c r="F48" s="6">
        <f t="shared" si="5"/>
        <v>470.38131799999996</v>
      </c>
      <c r="G48" s="6">
        <f t="shared" si="5"/>
        <v>471.839023</v>
      </c>
      <c r="H48" s="6">
        <f t="shared" si="5"/>
        <v>488.09055899999998</v>
      </c>
      <c r="I48" s="6">
        <f t="shared" si="5"/>
        <v>509.33192300000002</v>
      </c>
      <c r="J48" s="6">
        <f t="shared" si="5"/>
        <v>536.65386100000001</v>
      </c>
      <c r="K48" s="6">
        <f t="shared" si="5"/>
        <v>558.49132200000008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L10" sqref="L10"/>
    </sheetView>
  </sheetViews>
  <sheetFormatPr defaultRowHeight="11.25" x14ac:dyDescent="0.2"/>
  <cols>
    <col min="1" max="1" width="31" customWidth="1"/>
  </cols>
  <sheetData>
    <row r="1" spans="1:12" ht="15.75" x14ac:dyDescent="0.25">
      <c r="A1" s="26" t="s">
        <v>176</v>
      </c>
    </row>
    <row r="2" spans="1:12" ht="12" thickBot="1" x14ac:dyDescent="0.25">
      <c r="A2" s="20"/>
      <c r="B2" s="25" t="s">
        <v>80</v>
      </c>
      <c r="C2" s="25" t="s">
        <v>81</v>
      </c>
      <c r="D2" s="25" t="s">
        <v>82</v>
      </c>
      <c r="E2" s="25" t="s">
        <v>83</v>
      </c>
      <c r="F2" s="25" t="s">
        <v>84</v>
      </c>
      <c r="G2" s="25" t="s">
        <v>85</v>
      </c>
      <c r="H2" s="25" t="s">
        <v>86</v>
      </c>
      <c r="I2" s="25" t="s">
        <v>87</v>
      </c>
      <c r="J2" s="25" t="s">
        <v>88</v>
      </c>
      <c r="K2" s="25" t="s">
        <v>89</v>
      </c>
    </row>
    <row r="3" spans="1:12" x14ac:dyDescent="0.2">
      <c r="A3" t="s">
        <v>177</v>
      </c>
      <c r="B3" s="51">
        <v>59.359109321391976</v>
      </c>
      <c r="C3" s="51">
        <v>55.758304241229396</v>
      </c>
      <c r="D3" s="51">
        <v>59.454608697271041</v>
      </c>
      <c r="E3" s="51">
        <v>66.076863770154389</v>
      </c>
      <c r="F3" s="51">
        <v>63.798374398277225</v>
      </c>
      <c r="G3" s="51">
        <v>64.251553153918152</v>
      </c>
      <c r="H3" s="51">
        <v>69.272774827807453</v>
      </c>
      <c r="I3" s="51">
        <v>63.780855283462188</v>
      </c>
      <c r="J3" s="51">
        <v>59.722211320386442</v>
      </c>
      <c r="K3" s="51">
        <v>61.577402425081843</v>
      </c>
    </row>
    <row r="4" spans="1:12" x14ac:dyDescent="0.2">
      <c r="A4" t="s">
        <v>178</v>
      </c>
      <c r="B4" s="51">
        <v>11.820646952929199</v>
      </c>
      <c r="C4" s="51">
        <v>11.347586015937193</v>
      </c>
      <c r="D4" s="51">
        <v>11.342983117539539</v>
      </c>
      <c r="E4" s="51">
        <v>11.723081078463773</v>
      </c>
      <c r="F4" s="51">
        <v>11.715278562748045</v>
      </c>
      <c r="G4" s="51">
        <v>11.493511521658844</v>
      </c>
      <c r="H4" s="51">
        <v>11.778126562933009</v>
      </c>
      <c r="I4" s="51">
        <v>11.926300803690753</v>
      </c>
      <c r="J4" s="51">
        <v>11.544107200385099</v>
      </c>
      <c r="K4" s="51">
        <v>11.359103766621418</v>
      </c>
    </row>
    <row r="5" spans="1:12" x14ac:dyDescent="0.2">
      <c r="A5" t="s">
        <v>179</v>
      </c>
      <c r="B5" s="51">
        <v>24.756542488188373</v>
      </c>
      <c r="C5" s="51">
        <v>25.948009119737364</v>
      </c>
      <c r="D5" s="51">
        <v>26.316561193944437</v>
      </c>
      <c r="E5" s="51">
        <v>26.515492753177757</v>
      </c>
      <c r="F5" s="51">
        <v>26.584364277642496</v>
      </c>
      <c r="G5" s="51">
        <v>26.420804756374451</v>
      </c>
      <c r="H5" s="51">
        <v>26.344477214152622</v>
      </c>
      <c r="I5" s="51">
        <v>26.430643234491157</v>
      </c>
      <c r="J5" s="51">
        <v>26.500865648952921</v>
      </c>
      <c r="K5" s="51">
        <v>26.062175881047157</v>
      </c>
    </row>
    <row r="6" spans="1:12" x14ac:dyDescent="0.2">
      <c r="A6" t="s">
        <v>180</v>
      </c>
      <c r="B6" s="51">
        <v>0.44612984748916851</v>
      </c>
      <c r="C6" s="51">
        <v>1.0513392788192986</v>
      </c>
      <c r="D6" s="51">
        <v>0.5176699135895505</v>
      </c>
      <c r="E6" s="51">
        <v>0.35950137228455165</v>
      </c>
      <c r="F6" s="51">
        <v>0.48876544485547468</v>
      </c>
      <c r="G6" s="51">
        <v>0.53580074347072182</v>
      </c>
      <c r="H6" s="51">
        <v>0.37772376251777739</v>
      </c>
      <c r="I6" s="51">
        <v>0.47976433590193812</v>
      </c>
      <c r="J6" s="51">
        <v>0.53531232689824459</v>
      </c>
      <c r="K6" s="51">
        <v>0.52266268690300399</v>
      </c>
    </row>
    <row r="7" spans="1:12" ht="15" customHeight="1" x14ac:dyDescent="0.2">
      <c r="A7" t="s">
        <v>181</v>
      </c>
      <c r="B7" s="51">
        <v>96.382428609998726</v>
      </c>
      <c r="C7" s="51">
        <v>94.105238655723255</v>
      </c>
      <c r="D7" s="51">
        <v>97.631822922344568</v>
      </c>
      <c r="E7" s="51">
        <v>104.67493897408048</v>
      </c>
      <c r="F7" s="51">
        <v>102.58678268352324</v>
      </c>
      <c r="G7" s="51">
        <v>102.70167017542217</v>
      </c>
      <c r="H7" s="51">
        <v>107.77310236741086</v>
      </c>
      <c r="I7" s="51">
        <v>102.61756365754603</v>
      </c>
      <c r="J7" s="51">
        <v>98.302496496622709</v>
      </c>
      <c r="K7" s="51">
        <v>99.521344759653417</v>
      </c>
    </row>
    <row r="8" spans="1:12" s="34" customFormat="1" ht="0.75" customHeight="1" x14ac:dyDescent="0.2">
      <c r="B8" s="35" t="s">
        <v>80</v>
      </c>
      <c r="C8" s="35" t="s">
        <v>81</v>
      </c>
      <c r="D8" s="35" t="s">
        <v>82</v>
      </c>
      <c r="E8" s="35" t="s">
        <v>83</v>
      </c>
      <c r="F8" s="35" t="s">
        <v>84</v>
      </c>
      <c r="G8" s="35" t="s">
        <v>85</v>
      </c>
      <c r="H8" s="35" t="s">
        <v>86</v>
      </c>
      <c r="I8" s="35" t="s">
        <v>87</v>
      </c>
      <c r="J8" s="35" t="s">
        <v>88</v>
      </c>
      <c r="K8" s="35" t="s">
        <v>89</v>
      </c>
    </row>
    <row r="9" spans="1:12" ht="15" customHeight="1" x14ac:dyDescent="0.2">
      <c r="A9" s="24" t="s">
        <v>182</v>
      </c>
      <c r="B9" s="32">
        <v>8.4044280000000011</v>
      </c>
      <c r="C9" s="32">
        <v>13.342791999999999</v>
      </c>
      <c r="D9" s="32">
        <v>6.7650520000000007</v>
      </c>
      <c r="E9" s="32">
        <v>-8.8838439999999981</v>
      </c>
      <c r="F9" s="32">
        <v>-4.6461079999999999</v>
      </c>
      <c r="G9" s="32">
        <v>-5.452151999999999</v>
      </c>
      <c r="H9" s="32">
        <v>-16.928074000000002</v>
      </c>
      <c r="I9" s="32">
        <v>-5.7413590000000001</v>
      </c>
      <c r="J9" s="32">
        <v>4.2191800000000015</v>
      </c>
      <c r="K9" s="32">
        <v>1.0013690000000004</v>
      </c>
      <c r="L9" s="2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election activeCell="A5" sqref="A5"/>
    </sheetView>
  </sheetViews>
  <sheetFormatPr defaultRowHeight="11.25" x14ac:dyDescent="0.2"/>
  <cols>
    <col min="1" max="1" width="36.1640625" customWidth="1"/>
    <col min="2" max="11" width="8.6640625" style="6" customWidth="1"/>
    <col min="12" max="12" width="18.33203125" customWidth="1"/>
    <col min="13" max="13" width="21.83203125" hidden="1" customWidth="1"/>
    <col min="14" max="15" width="33.33203125" hidden="1" customWidth="1"/>
    <col min="16" max="16" width="15.5" customWidth="1"/>
    <col min="17" max="17" width="16.5" customWidth="1"/>
  </cols>
  <sheetData>
    <row r="1" spans="1:11" ht="15.75" x14ac:dyDescent="0.25">
      <c r="A1" s="26" t="s">
        <v>163</v>
      </c>
    </row>
    <row r="2" spans="1:11" ht="12" thickBot="1" x14ac:dyDescent="0.25">
      <c r="A2" s="20"/>
      <c r="B2" s="31" t="s">
        <v>80</v>
      </c>
      <c r="C2" s="31" t="s">
        <v>81</v>
      </c>
      <c r="D2" s="31" t="s">
        <v>82</v>
      </c>
      <c r="E2" s="31" t="s">
        <v>83</v>
      </c>
      <c r="F2" s="31" t="s">
        <v>84</v>
      </c>
      <c r="G2" s="31" t="s">
        <v>85</v>
      </c>
      <c r="H2" s="31" t="s">
        <v>86</v>
      </c>
      <c r="I2" s="31" t="s">
        <v>87</v>
      </c>
      <c r="J2" s="31" t="s">
        <v>88</v>
      </c>
      <c r="K2" s="31" t="s">
        <v>89</v>
      </c>
    </row>
    <row r="3" spans="1:11" x14ac:dyDescent="0.2">
      <c r="A3" t="s">
        <v>183</v>
      </c>
      <c r="B3" s="23">
        <v>7.5336707939668219</v>
      </c>
      <c r="C3" s="23">
        <v>6.1272144287728576</v>
      </c>
      <c r="D3" s="23">
        <v>3.9656554591073077</v>
      </c>
      <c r="E3" s="23">
        <v>1.3296705362176806</v>
      </c>
      <c r="F3" s="23">
        <v>4.3473035248707745</v>
      </c>
      <c r="G3" s="23">
        <v>4.5013836786390105</v>
      </c>
      <c r="H3" s="23">
        <v>3.2465146372225875</v>
      </c>
      <c r="I3" s="23">
        <v>5.6452245671508683</v>
      </c>
      <c r="J3" s="23">
        <v>6.747578693971211</v>
      </c>
      <c r="K3" s="23">
        <v>5.0164978251283028</v>
      </c>
    </row>
    <row r="4" spans="1:11" x14ac:dyDescent="0.2">
      <c r="A4" s="28" t="s">
        <v>184</v>
      </c>
      <c r="B4" s="29">
        <v>5.7551858508782834</v>
      </c>
      <c r="C4" s="29">
        <v>5.0090368361259543</v>
      </c>
      <c r="D4" s="29">
        <v>0.9258391031979113</v>
      </c>
      <c r="E4" s="29">
        <v>1.4500127811971266</v>
      </c>
      <c r="F4" s="29">
        <v>2.2666406254752247</v>
      </c>
      <c r="G4" s="29">
        <v>6.1922484829931816</v>
      </c>
      <c r="H4" s="29">
        <v>3.4743807026450377</v>
      </c>
      <c r="I4" s="29">
        <v>5.427015950755063</v>
      </c>
      <c r="J4" s="29">
        <v>7.7026158638946933</v>
      </c>
      <c r="K4" s="29">
        <v>6.7053969987837929</v>
      </c>
    </row>
    <row r="5" spans="1:11" x14ac:dyDescent="0.2">
      <c r="A5" t="s">
        <v>191</v>
      </c>
      <c r="B5" s="23">
        <v>60.528775457807647</v>
      </c>
      <c r="C5" s="23">
        <v>49.979358054330447</v>
      </c>
      <c r="D5" s="23">
        <v>55.374566784453883</v>
      </c>
      <c r="E5" s="23">
        <v>74.331638941063133</v>
      </c>
      <c r="F5" s="23">
        <v>65.06600424803564</v>
      </c>
      <c r="G5" s="23">
        <v>66.364410400381416</v>
      </c>
      <c r="H5" s="23">
        <v>80.762111191570568</v>
      </c>
      <c r="I5" s="23">
        <v>63.206409131688154</v>
      </c>
      <c r="J5" s="23">
        <v>50.713409627633787</v>
      </c>
      <c r="K5" s="23">
        <v>53.538091751532782</v>
      </c>
    </row>
    <row r="6" spans="1:11" x14ac:dyDescent="0.2">
      <c r="A6" t="s">
        <v>192</v>
      </c>
      <c r="B6" s="23">
        <v>11.120653012061567</v>
      </c>
      <c r="C6" s="23">
        <v>9.2179645519235773</v>
      </c>
      <c r="D6" s="23">
        <v>9.205892311037184</v>
      </c>
      <c r="E6" s="23">
        <v>11.341359378376946</v>
      </c>
      <c r="F6" s="23">
        <v>10.403523629429749</v>
      </c>
      <c r="G6" s="23">
        <v>10.138409420020182</v>
      </c>
      <c r="H6" s="23">
        <v>11.210958259449983</v>
      </c>
      <c r="I6" s="23">
        <v>10.3382247466626</v>
      </c>
      <c r="J6" s="23">
        <v>9.1825028976647101</v>
      </c>
      <c r="K6" s="23">
        <v>9.1050094026730886</v>
      </c>
    </row>
    <row r="7" spans="1:11" x14ac:dyDescent="0.2">
      <c r="A7" t="s">
        <v>193</v>
      </c>
      <c r="B7" s="23">
        <v>28.454275718087018</v>
      </c>
      <c r="C7" s="23">
        <v>29.484716780131937</v>
      </c>
      <c r="D7" s="23">
        <v>30.724243728793361</v>
      </c>
      <c r="E7" s="23">
        <v>30.56448999796747</v>
      </c>
      <c r="F7" s="23">
        <v>29.925489666793737</v>
      </c>
      <c r="G7" s="23">
        <v>30.018495832942499</v>
      </c>
      <c r="H7" s="23">
        <v>29.907015938129621</v>
      </c>
      <c r="I7" s="23">
        <v>30.110277906647841</v>
      </c>
      <c r="J7" s="23">
        <v>29.803708578388484</v>
      </c>
      <c r="K7" s="23">
        <v>29.399983275339746</v>
      </c>
    </row>
    <row r="8" spans="1:11" x14ac:dyDescent="0.2">
      <c r="A8" t="s">
        <v>194</v>
      </c>
      <c r="B8" s="23">
        <v>0.36402571580930215</v>
      </c>
      <c r="C8" s="23">
        <v>0.36015635727462408</v>
      </c>
      <c r="D8" s="23">
        <v>0.38854450247826583</v>
      </c>
      <c r="E8" s="23">
        <v>0.34817162275579533</v>
      </c>
      <c r="F8" s="23">
        <v>0.4822500301759009</v>
      </c>
      <c r="G8" s="23">
        <v>0.50716787364191196</v>
      </c>
      <c r="H8" s="23">
        <v>0.39331788076546825</v>
      </c>
      <c r="I8" s="23">
        <v>0.48441036189504227</v>
      </c>
      <c r="J8" s="23">
        <v>0.52897596244519884</v>
      </c>
      <c r="K8" s="23">
        <v>0.51628306315355632</v>
      </c>
    </row>
    <row r="9" spans="1:11" x14ac:dyDescent="0.2">
      <c r="A9" s="28" t="s">
        <v>185</v>
      </c>
      <c r="B9" s="29">
        <v>100.46772990376553</v>
      </c>
      <c r="C9" s="29">
        <v>89.042195743660585</v>
      </c>
      <c r="D9" s="29">
        <v>95.693247326762688</v>
      </c>
      <c r="E9" s="29">
        <v>116.58565994016335</v>
      </c>
      <c r="F9" s="29">
        <v>105.87726757443504</v>
      </c>
      <c r="G9" s="29">
        <v>107.02848352698601</v>
      </c>
      <c r="H9" s="29">
        <v>122.27340326991563</v>
      </c>
      <c r="I9" s="29">
        <v>104.13932214689363</v>
      </c>
      <c r="J9" s="29">
        <v>90.228597066132181</v>
      </c>
      <c r="K9" s="29">
        <v>92.559367492699167</v>
      </c>
    </row>
    <row r="10" spans="1:11" x14ac:dyDescent="0.2">
      <c r="A10" t="s">
        <v>195</v>
      </c>
      <c r="B10" s="6">
        <v>-0.35648099999999999</v>
      </c>
      <c r="C10" s="6">
        <v>5.4631559999999997</v>
      </c>
      <c r="D10" s="6">
        <v>2.645702</v>
      </c>
      <c r="E10" s="6">
        <v>-9.2310359999999996</v>
      </c>
      <c r="F10" s="6">
        <v>-3.4033099999999998</v>
      </c>
      <c r="G10" s="6">
        <v>-4.3478209999999997</v>
      </c>
      <c r="H10" s="6">
        <v>-13.826865</v>
      </c>
      <c r="I10" s="6">
        <v>-3.0407459999999999</v>
      </c>
      <c r="J10" s="6">
        <v>6.3299830000000004</v>
      </c>
      <c r="K10" s="6">
        <v>4.8068530000000003</v>
      </c>
    </row>
    <row r="36" spans="12:17" customFormat="1" ht="12" thickBot="1" x14ac:dyDescent="0.25">
      <c r="L36" s="21" t="s">
        <v>188</v>
      </c>
      <c r="M36" s="21"/>
      <c r="N36" s="21"/>
      <c r="P36" s="25" t="s">
        <v>186</v>
      </c>
      <c r="Q36" s="25" t="s">
        <v>187</v>
      </c>
    </row>
    <row r="37" spans="12:17" customFormat="1" hidden="1" x14ac:dyDescent="0.2">
      <c r="L37" t="str">
        <f>[1]!SNLTable(287,$M$42:$M$46,$N$39:$O$39)</f>
        <v>SNLTable</v>
      </c>
    </row>
    <row r="38" spans="12:17" customFormat="1" hidden="1" x14ac:dyDescent="0.2">
      <c r="L38" s="2" t="str">
        <f>[1]!SNLLabel(287,116383,"","")</f>
        <v xml:space="preserve">Entity Name </v>
      </c>
      <c r="M38" s="2" t="str">
        <f>[1]!SNLLabel(287,116149,"","")</f>
        <v xml:space="preserve">SNL Statutory Entity Key </v>
      </c>
      <c r="N38" s="2" t="str">
        <f>[1]!SNLLabel(287,115540,"2014Y",5)</f>
        <v>#PEND</v>
      </c>
      <c r="O38" s="2" t="str">
        <f>[1]!SNLLabel(287,115540,"2013Y",5)</f>
        <v>#PEND</v>
      </c>
    </row>
    <row r="39" spans="12:17" customFormat="1" hidden="1" x14ac:dyDescent="0.2">
      <c r="L39" s="3">
        <v>116383</v>
      </c>
      <c r="M39" s="3">
        <v>116149</v>
      </c>
      <c r="N39" s="3">
        <v>115540</v>
      </c>
      <c r="O39" s="3">
        <v>115540</v>
      </c>
    </row>
    <row r="40" spans="12:17" customFormat="1" hidden="1" x14ac:dyDescent="0.2">
      <c r="L40" s="3"/>
      <c r="M40" s="3"/>
      <c r="N40" s="3" t="s">
        <v>89</v>
      </c>
      <c r="O40" s="3" t="s">
        <v>88</v>
      </c>
    </row>
    <row r="41" spans="12:17" customFormat="1" hidden="1" x14ac:dyDescent="0.2">
      <c r="L41" s="3"/>
      <c r="M41" s="3"/>
      <c r="N41" s="3" t="str">
        <f>[1]!SNLLabel(287,115540,,"&lt;&gt;5")</f>
        <v>AR: Homeowners MP</v>
      </c>
      <c r="O41" s="3" t="str">
        <f>[1]!SNLLabel(287,115540,,"&lt;&gt;5")</f>
        <v>AR: Homeowners MP</v>
      </c>
    </row>
    <row r="42" spans="12:17" customFormat="1" x14ac:dyDescent="0.2">
      <c r="L42" s="2" t="s">
        <v>45</v>
      </c>
      <c r="M42" s="3" t="s">
        <v>22</v>
      </c>
      <c r="N42" s="4">
        <v>17631832</v>
      </c>
      <c r="O42" s="4">
        <v>17073508</v>
      </c>
      <c r="P42" s="27">
        <f>N42/1000</f>
        <v>17631.831999999999</v>
      </c>
      <c r="Q42" s="6">
        <f>((N42-O42)/O42)*100</f>
        <v>3.2701188297097472</v>
      </c>
    </row>
    <row r="43" spans="12:17" customFormat="1" x14ac:dyDescent="0.2">
      <c r="L43" s="2" t="s">
        <v>49</v>
      </c>
      <c r="M43" s="3" t="s">
        <v>27</v>
      </c>
      <c r="N43" s="4">
        <v>7712423</v>
      </c>
      <c r="O43" s="4">
        <v>7428692</v>
      </c>
      <c r="P43" s="27">
        <f>N43/1000</f>
        <v>7712.4229999999998</v>
      </c>
      <c r="Q43" s="6">
        <f>((N43-O43)/O43)*100</f>
        <v>3.8193937775317646</v>
      </c>
    </row>
    <row r="44" spans="12:17" customFormat="1" x14ac:dyDescent="0.2">
      <c r="L44" s="2" t="s">
        <v>189</v>
      </c>
      <c r="M44" s="3" t="s">
        <v>25</v>
      </c>
      <c r="N44" s="4">
        <v>5712723</v>
      </c>
      <c r="O44" s="4">
        <v>5236892</v>
      </c>
      <c r="P44" s="27">
        <f>N44/1000</f>
        <v>5712.723</v>
      </c>
      <c r="Q44" s="6">
        <f>((N44-O44)/O44)*100</f>
        <v>9.0861335311096738</v>
      </c>
    </row>
    <row r="45" spans="12:17" customFormat="1" x14ac:dyDescent="0.2">
      <c r="L45" s="2" t="s">
        <v>55</v>
      </c>
      <c r="M45" s="3" t="s">
        <v>33</v>
      </c>
      <c r="N45" s="4">
        <v>5292665</v>
      </c>
      <c r="O45" s="4">
        <v>5167491</v>
      </c>
      <c r="P45" s="27">
        <f>N45/1000</f>
        <v>5292.665</v>
      </c>
      <c r="Q45" s="6">
        <f>((N45-O45)/O45)*100</f>
        <v>2.4223361008272679</v>
      </c>
    </row>
    <row r="46" spans="12:17" customFormat="1" x14ac:dyDescent="0.2">
      <c r="L46" s="2" t="s">
        <v>190</v>
      </c>
      <c r="M46" s="3" t="s">
        <v>31</v>
      </c>
      <c r="N46" s="4">
        <v>4696925</v>
      </c>
      <c r="O46" s="4">
        <v>4328005</v>
      </c>
      <c r="P46" s="27">
        <f>N46/1000</f>
        <v>4696.9250000000002</v>
      </c>
      <c r="Q46" s="6">
        <f>((N46-O46)/O46)*100</f>
        <v>8.5240197273339557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P2</vt:lpstr>
      <vt:lpstr>P3</vt:lpstr>
      <vt:lpstr>P5 Bar</vt:lpstr>
      <vt:lpstr>P5 Circle</vt:lpstr>
      <vt:lpstr>P6</vt:lpstr>
      <vt:lpstr>P7</vt:lpstr>
      <vt:lpstr>P8</vt:lpstr>
      <vt:lpstr>P9</vt:lpstr>
      <vt:lpstr>P10</vt:lpstr>
      <vt:lpstr>P11</vt:lpstr>
      <vt:lpstr>P13 Top</vt:lpstr>
      <vt:lpstr>P13 Bottom</vt:lpstr>
      <vt:lpstr>P14</vt:lpstr>
      <vt:lpstr>P15</vt:lpstr>
      <vt:lpstr>P16</vt:lpstr>
      <vt:lpstr>P17</vt:lpstr>
      <vt:lpstr>P18</vt:lpstr>
      <vt:lpstr>P19</vt:lpstr>
      <vt:lpstr>P20</vt:lpstr>
      <vt:lpstr>P21</vt:lpstr>
      <vt:lpstr>P22</vt:lpstr>
      <vt:lpstr>P23 Top</vt:lpstr>
      <vt:lpstr>P23 Bottom</vt:lpstr>
      <vt:lpstr>P24</vt:lpstr>
      <vt:lpstr>P25</vt:lpstr>
      <vt:lpstr>P26</vt:lpstr>
      <vt:lpstr>P27</vt:lpstr>
      <vt:lpstr>P28</vt:lpstr>
      <vt:lpstr>P31</vt:lpstr>
      <vt:lpstr>P32-34</vt:lpstr>
      <vt:lpstr>Disclaimer</vt:lpstr>
    </vt:vector>
  </TitlesOfParts>
  <Company>SNL Financial 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Zawacki (SNL: 434-951-7434)</dc:creator>
  <cp:lastModifiedBy>Terry Leone (SNL: (212) 438-0739)</cp:lastModifiedBy>
  <dcterms:created xsi:type="dcterms:W3CDTF">2015-06-15T17:11:32Z</dcterms:created>
  <dcterms:modified xsi:type="dcterms:W3CDTF">2019-05-25T22:18:36Z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{94B40275-17FB-4DFC-8822-C17A2D021C91}</vt:lpwstr>
  </property>
</Properties>
</file>