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pivotTables/pivotTable12.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Admin\Desktop\"/>
    </mc:Choice>
  </mc:AlternateContent>
  <bookViews>
    <workbookView showHorizontalScroll="0" showSheetTabs="0" xWindow="0" yWindow="0" windowWidth="19200" windowHeight="7230" activeTab="1"/>
  </bookViews>
  <sheets>
    <sheet name="DB2" sheetId="7" r:id="rId1"/>
    <sheet name="DB" sheetId="5" r:id="rId2"/>
    <sheet name="Working" sheetId="3" r:id="rId3"/>
    <sheet name="Data" sheetId="4" r:id="rId4"/>
    <sheet name="Data &amp; Pivot" sheetId="1" state="hidden" r:id="rId5"/>
    <sheet name="Charts" sheetId="2" state="hidden" r:id="rId6"/>
  </sheets>
  <definedNames>
    <definedName name="CmmntRcknr">Working!$C$62:$D$87</definedName>
    <definedName name="Company1">Working!$C$39</definedName>
    <definedName name="Company2">Working!$J$39</definedName>
    <definedName name="Company3">Working!$C$54</definedName>
    <definedName name="Particulars1">Working!$E$39</definedName>
    <definedName name="Particulars2">Working!$L$39</definedName>
    <definedName name="Particulars3">Working!$E$54</definedName>
    <definedName name="Slicer_Company">#N/A</definedName>
    <definedName name="Slicer_Company1">#N/A</definedName>
    <definedName name="Slicer_Company2">#N/A</definedName>
    <definedName name="Slicer_Particulars">#N/A</definedName>
    <definedName name="Slicer_Particulars1">#N/A</definedName>
    <definedName name="Slicer_Variable">#N/A</definedName>
  </definedNames>
  <calcPr calcId="152511"/>
  <pivotCaches>
    <pivotCache cacheId="6" r:id="rId7"/>
    <pivotCache cacheId="7" r:id="rId8"/>
    <pivotCache cacheId="8"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C76" i="3" l="1"/>
  <c r="L5" i="3"/>
  <c r="M5" i="3"/>
  <c r="N5" i="3"/>
  <c r="O5" i="3"/>
  <c r="L6" i="3"/>
  <c r="M6" i="3"/>
  <c r="N6" i="3"/>
  <c r="O6" i="3"/>
  <c r="L7" i="3"/>
  <c r="M7" i="3"/>
  <c r="N7" i="3"/>
  <c r="O7" i="3"/>
  <c r="L8" i="3"/>
  <c r="M8" i="3"/>
  <c r="N8" i="3"/>
  <c r="O8" i="3"/>
  <c r="L9" i="3"/>
  <c r="M9" i="3"/>
  <c r="N9" i="3"/>
  <c r="O9" i="3"/>
  <c r="K6" i="3"/>
  <c r="K7" i="3"/>
  <c r="K8" i="3"/>
  <c r="K9" i="3"/>
  <c r="K5" i="3"/>
  <c r="E5" i="3"/>
  <c r="F5" i="3"/>
  <c r="G5" i="3"/>
  <c r="H5" i="3"/>
  <c r="E6" i="3"/>
  <c r="F6" i="3"/>
  <c r="G6" i="3"/>
  <c r="H6" i="3"/>
  <c r="E7" i="3"/>
  <c r="F7" i="3"/>
  <c r="G7" i="3"/>
  <c r="H7" i="3"/>
  <c r="E8" i="3"/>
  <c r="F8" i="3"/>
  <c r="G8" i="3"/>
  <c r="H8" i="3"/>
  <c r="E9" i="3"/>
  <c r="F9" i="3"/>
  <c r="G9" i="3"/>
  <c r="H9" i="3"/>
  <c r="D6" i="3"/>
  <c r="D7" i="3"/>
  <c r="D8" i="3"/>
  <c r="D9" i="3"/>
  <c r="D5" i="3"/>
  <c r="C7" i="7" l="1"/>
  <c r="F6" i="7"/>
  <c r="C63" i="3"/>
  <c r="C64" i="3" s="1"/>
  <c r="C65" i="3" s="1"/>
  <c r="C66" i="3" s="1"/>
  <c r="C67" i="3" s="1"/>
  <c r="C68" i="3" s="1"/>
  <c r="C69" i="3" s="1"/>
  <c r="C70" i="3" s="1"/>
  <c r="C71" i="3" s="1"/>
  <c r="C72" i="3" s="1"/>
  <c r="C73" i="3" s="1"/>
  <c r="C74" i="3" s="1"/>
  <c r="C77" i="3" l="1"/>
  <c r="C78" i="3" s="1"/>
  <c r="C79" i="3" s="1"/>
  <c r="C80" i="3" s="1"/>
  <c r="C81" i="3" s="1"/>
  <c r="C82" i="3" s="1"/>
  <c r="C83" i="3" s="1"/>
  <c r="C84" i="3" s="1"/>
  <c r="C85" i="3" s="1"/>
  <c r="C86" i="3" s="1"/>
  <c r="C87" i="3" s="1"/>
  <c r="F9" i="7"/>
  <c r="F8" i="7"/>
  <c r="F7" i="7"/>
  <c r="C6" i="7"/>
  <c r="C8" i="7"/>
  <c r="O6" i="7" l="1"/>
  <c r="O7" i="7"/>
  <c r="O8" i="7"/>
  <c r="O9" i="7"/>
  <c r="L6" i="7"/>
  <c r="L7" i="7"/>
  <c r="L8" i="7"/>
  <c r="L9" i="7"/>
  <c r="I6" i="7"/>
  <c r="I7" i="7"/>
  <c r="I8" i="7"/>
  <c r="I9" i="7"/>
  <c r="C9" i="7"/>
  <c r="N9" i="7"/>
  <c r="N8" i="7"/>
  <c r="N7" i="7"/>
  <c r="N6" i="7"/>
  <c r="K9" i="7"/>
  <c r="K8" i="7"/>
  <c r="K7" i="7"/>
  <c r="K6" i="7"/>
  <c r="H9" i="7"/>
  <c r="H8" i="7"/>
  <c r="H7" i="7"/>
  <c r="H6" i="7"/>
  <c r="E6" i="7"/>
  <c r="E7" i="7"/>
  <c r="E8" i="7"/>
  <c r="E9" i="7"/>
  <c r="B7" i="7"/>
  <c r="B8" i="7"/>
  <c r="B9" i="7"/>
  <c r="B6" i="7"/>
  <c r="L5" i="5"/>
  <c r="M5" i="5" s="1"/>
  <c r="N5" i="5" s="1"/>
  <c r="O5" i="5" s="1"/>
  <c r="N29" i="3"/>
  <c r="O29" i="3" s="1"/>
  <c r="L3" i="3"/>
  <c r="M3" i="3" s="1"/>
  <c r="N3" i="3" s="1"/>
  <c r="O3" i="3" s="1"/>
  <c r="D5" i="5"/>
  <c r="E5" i="5" s="1"/>
  <c r="F5" i="5" s="1"/>
  <c r="G5" i="5" s="1"/>
  <c r="E33" i="7" l="1"/>
  <c r="F33" i="7"/>
  <c r="F28" i="7" s="1"/>
  <c r="L30" i="7"/>
  <c r="L25" i="7" s="1"/>
  <c r="K30" i="7"/>
  <c r="B33" i="7"/>
  <c r="C33" i="7"/>
  <c r="E32" i="7"/>
  <c r="F32" i="7"/>
  <c r="F27" i="7" s="1"/>
  <c r="I31" i="7"/>
  <c r="I26" i="7" s="1"/>
  <c r="H31" i="7"/>
  <c r="L31" i="7"/>
  <c r="L26" i="7" s="1"/>
  <c r="K31" i="7"/>
  <c r="O31" i="7"/>
  <c r="O26" i="7" s="1"/>
  <c r="N31" i="7"/>
  <c r="C30" i="7"/>
  <c r="B30" i="7"/>
  <c r="O30" i="7"/>
  <c r="O25" i="7" s="1"/>
  <c r="N30" i="7"/>
  <c r="B32" i="7"/>
  <c r="C32" i="7"/>
  <c r="F31" i="7"/>
  <c r="F26" i="7" s="1"/>
  <c r="E31" i="7"/>
  <c r="H32" i="7"/>
  <c r="I32" i="7"/>
  <c r="I27" i="7" s="1"/>
  <c r="K32" i="7"/>
  <c r="L32" i="7"/>
  <c r="L27" i="7" s="1"/>
  <c r="N32" i="7"/>
  <c r="O32" i="7"/>
  <c r="O27" i="7" s="1"/>
  <c r="I30" i="7"/>
  <c r="I25" i="7" s="1"/>
  <c r="H30" i="7"/>
  <c r="C31" i="7"/>
  <c r="B31" i="7"/>
  <c r="F30" i="7"/>
  <c r="F25" i="7" s="1"/>
  <c r="E30" i="7"/>
  <c r="H33" i="7"/>
  <c r="I33" i="7"/>
  <c r="I28" i="7" s="1"/>
  <c r="K33" i="7"/>
  <c r="L33" i="7"/>
  <c r="L28" i="7" s="1"/>
  <c r="N33" i="7"/>
  <c r="O33" i="7"/>
  <c r="O28" i="7" s="1"/>
  <c r="G23" i="3"/>
  <c r="G22" i="3"/>
  <c r="G21" i="3"/>
  <c r="G20" i="3"/>
  <c r="F19" i="3"/>
  <c r="N28" i="3"/>
  <c r="O28" i="3" s="1"/>
  <c r="N32" i="3"/>
  <c r="O32" i="3" s="1"/>
  <c r="N31" i="3"/>
  <c r="O31" i="3" s="1"/>
  <c r="N30" i="3"/>
  <c r="O30" i="3" s="1"/>
  <c r="F23" i="3"/>
  <c r="F22" i="3"/>
  <c r="F21" i="3"/>
  <c r="F20" i="3"/>
  <c r="E19" i="3"/>
  <c r="E23" i="3"/>
  <c r="E22" i="3"/>
  <c r="E21" i="3"/>
  <c r="E20" i="3"/>
  <c r="H23" i="3"/>
  <c r="H22" i="3"/>
  <c r="H21" i="3"/>
  <c r="H20" i="3"/>
  <c r="G19" i="3"/>
  <c r="H19" i="3"/>
  <c r="C17" i="5"/>
  <c r="D23" i="3"/>
  <c r="C16" i="5"/>
  <c r="D22" i="3"/>
  <c r="C15" i="5"/>
  <c r="D21" i="3"/>
  <c r="C13" i="5"/>
  <c r="D19" i="3"/>
  <c r="C14" i="5"/>
  <c r="D20" i="3"/>
  <c r="F16" i="5"/>
  <c r="E13" i="5"/>
  <c r="E17" i="5"/>
  <c r="E16" i="5"/>
  <c r="E15" i="5"/>
  <c r="E14" i="5"/>
  <c r="F17" i="5"/>
  <c r="F14" i="5"/>
  <c r="F15" i="5"/>
  <c r="F13" i="5"/>
  <c r="D13" i="5"/>
  <c r="D17" i="5"/>
  <c r="D16" i="5"/>
  <c r="D15" i="5"/>
  <c r="D14" i="5"/>
  <c r="O17" i="5"/>
  <c r="O23" i="3"/>
  <c r="O16" i="5"/>
  <c r="O22" i="3"/>
  <c r="O15" i="5"/>
  <c r="O21" i="3"/>
  <c r="O14" i="5"/>
  <c r="O20" i="3"/>
  <c r="O13" i="5"/>
  <c r="O19" i="3"/>
  <c r="N17" i="5"/>
  <c r="N23" i="3"/>
  <c r="N16" i="5"/>
  <c r="N22" i="3"/>
  <c r="N15" i="5"/>
  <c r="N21" i="3"/>
  <c r="N14" i="5"/>
  <c r="N20" i="3"/>
  <c r="N13" i="5"/>
  <c r="N19" i="3"/>
  <c r="M17" i="5"/>
  <c r="M23" i="3"/>
  <c r="M16" i="5"/>
  <c r="M22" i="3"/>
  <c r="M15" i="5"/>
  <c r="M21" i="3"/>
  <c r="M14" i="5"/>
  <c r="M20" i="3"/>
  <c r="M13" i="5"/>
  <c r="M19" i="3"/>
  <c r="L17" i="5"/>
  <c r="L23" i="3"/>
  <c r="L16" i="5"/>
  <c r="L22" i="3"/>
  <c r="L15" i="5"/>
  <c r="L21" i="3"/>
  <c r="L14" i="5"/>
  <c r="L20" i="3"/>
  <c r="L13" i="5"/>
  <c r="L19" i="3"/>
  <c r="K17" i="5"/>
  <c r="K23" i="3"/>
  <c r="K15" i="5"/>
  <c r="K21" i="3"/>
  <c r="K16" i="5"/>
  <c r="K22" i="3"/>
  <c r="K13" i="5"/>
  <c r="K19" i="3"/>
  <c r="K14" i="5"/>
  <c r="K20" i="3"/>
  <c r="G17" i="5"/>
  <c r="G32" i="3"/>
  <c r="H32" i="3" s="1"/>
  <c r="G16" i="5"/>
  <c r="G31" i="3"/>
  <c r="H31" i="3" s="1"/>
  <c r="G15" i="5"/>
  <c r="G30" i="3"/>
  <c r="H30" i="3" s="1"/>
  <c r="G14" i="5"/>
  <c r="G29" i="3"/>
  <c r="G13" i="5"/>
  <c r="G28" i="3"/>
  <c r="H28" i="3" s="1"/>
  <c r="L4" i="3"/>
  <c r="L11" i="3" s="1"/>
  <c r="L19" i="5" s="1"/>
  <c r="K4" i="3"/>
  <c r="K11" i="3" s="1"/>
  <c r="K19" i="5" s="1"/>
  <c r="O4" i="3"/>
  <c r="O11" i="3" s="1"/>
  <c r="O19" i="5" s="1"/>
  <c r="N4" i="3"/>
  <c r="N11" i="3" s="1"/>
  <c r="N19" i="5" s="1"/>
  <c r="M4" i="3"/>
  <c r="M11" i="3" s="1"/>
  <c r="M19" i="5" s="1"/>
  <c r="G4" i="3"/>
  <c r="H4" i="3"/>
  <c r="F4" i="3"/>
  <c r="E4" i="3"/>
  <c r="D4" i="3"/>
  <c r="E3" i="3"/>
  <c r="F3" i="3" s="1"/>
  <c r="G3" i="3" s="1"/>
  <c r="H3" i="3" s="1"/>
  <c r="E11" i="3" l="1"/>
  <c r="G11" i="3"/>
  <c r="F11" i="3"/>
  <c r="E19" i="5" s="1"/>
  <c r="H11" i="3"/>
  <c r="D11" i="3"/>
  <c r="K31" i="3" a="1"/>
  <c r="K31" i="3" s="1"/>
  <c r="J31" i="3" s="1"/>
  <c r="L31" i="3" s="1"/>
  <c r="K32" i="3" a="1"/>
  <c r="K32" i="3" s="1"/>
  <c r="K29" i="3" a="1"/>
  <c r="K29" i="3" s="1"/>
  <c r="J29" i="3" s="1"/>
  <c r="L29" i="3" s="1"/>
  <c r="D19" i="5"/>
  <c r="D18" i="3"/>
  <c r="D28" i="3" a="1"/>
  <c r="D28" i="3" s="1"/>
  <c r="D31" i="3" a="1"/>
  <c r="D31" i="3" s="1"/>
  <c r="C31" i="3" s="1"/>
  <c r="E31" i="3" s="1"/>
  <c r="K28" i="3" a="1"/>
  <c r="K28" i="3" s="1"/>
  <c r="J28" i="3" s="1"/>
  <c r="L28" i="3" s="1"/>
  <c r="K30" i="3" a="1"/>
  <c r="K30" i="3" s="1"/>
  <c r="J30" i="3" s="1"/>
  <c r="L30" i="3" s="1"/>
  <c r="H29" i="3"/>
  <c r="C35" i="3"/>
  <c r="D29" i="3" a="1"/>
  <c r="D29" i="3" s="1"/>
  <c r="D30" i="3" a="1"/>
  <c r="D30" i="3" s="1"/>
  <c r="D32" i="3" a="1"/>
  <c r="D32" i="3" s="1"/>
  <c r="K14" i="3"/>
  <c r="L14" i="3"/>
  <c r="N14" i="3"/>
  <c r="D14" i="3"/>
  <c r="O14" i="3"/>
  <c r="M14" i="3"/>
  <c r="H14" i="3"/>
  <c r="G14" i="3"/>
  <c r="F14" i="3"/>
  <c r="E14" i="3"/>
  <c r="N27" i="3"/>
  <c r="H18" i="3"/>
  <c r="F18" i="3"/>
  <c r="G18" i="3"/>
  <c r="E18" i="3"/>
  <c r="K18" i="3"/>
  <c r="O12" i="5"/>
  <c r="O15" i="3" s="1"/>
  <c r="O18" i="3"/>
  <c r="M12" i="5"/>
  <c r="M15" i="3" s="1"/>
  <c r="M18" i="3"/>
  <c r="L12" i="5"/>
  <c r="L15" i="3" s="1"/>
  <c r="L18" i="3"/>
  <c r="N12" i="5"/>
  <c r="N15" i="3" s="1"/>
  <c r="N18" i="3"/>
  <c r="K12" i="5"/>
  <c r="K15" i="3" s="1"/>
  <c r="G27" i="3"/>
  <c r="H27" i="3" s="1"/>
  <c r="C19" i="5"/>
  <c r="C12" i="5"/>
  <c r="C14" i="2"/>
  <c r="E14" i="2"/>
  <c r="G14" i="2"/>
  <c r="I14" i="2"/>
  <c r="V17" i="1"/>
  <c r="W17" i="1"/>
  <c r="X17" i="1"/>
  <c r="Y17" i="1"/>
  <c r="AD21" i="1"/>
  <c r="AC21" i="1"/>
  <c r="AB21" i="1"/>
  <c r="AA21" i="1"/>
  <c r="Y21" i="1"/>
  <c r="X21" i="1"/>
  <c r="W21" i="1"/>
  <c r="V21" i="1"/>
  <c r="T21" i="1"/>
  <c r="S21" i="1"/>
  <c r="R21" i="1"/>
  <c r="Q21" i="1"/>
  <c r="O21" i="1"/>
  <c r="N21" i="1"/>
  <c r="M21" i="1"/>
  <c r="L21" i="1"/>
  <c r="J21" i="1"/>
  <c r="AD20" i="1"/>
  <c r="AC20" i="1"/>
  <c r="AB20" i="1"/>
  <c r="AA20" i="1"/>
  <c r="Y20" i="1"/>
  <c r="X20" i="1"/>
  <c r="W20" i="1"/>
  <c r="V20" i="1"/>
  <c r="T20" i="1"/>
  <c r="S20" i="1"/>
  <c r="R20" i="1"/>
  <c r="Q20" i="1"/>
  <c r="O20" i="1"/>
  <c r="N20" i="1"/>
  <c r="M20" i="1"/>
  <c r="L20" i="1"/>
  <c r="J20" i="1"/>
  <c r="AD19" i="1"/>
  <c r="AC19" i="1"/>
  <c r="AB19" i="1"/>
  <c r="AA19" i="1"/>
  <c r="Y19" i="1"/>
  <c r="X19" i="1"/>
  <c r="W19" i="1"/>
  <c r="V19" i="1"/>
  <c r="T19" i="1"/>
  <c r="S19" i="1"/>
  <c r="R19" i="1"/>
  <c r="Q19" i="1"/>
  <c r="O19" i="1"/>
  <c r="N19" i="1"/>
  <c r="M19" i="1"/>
  <c r="L19" i="1"/>
  <c r="J19" i="1"/>
  <c r="AD18" i="1"/>
  <c r="AC18" i="1"/>
  <c r="AB18" i="1"/>
  <c r="AA18" i="1"/>
  <c r="Y18" i="1"/>
  <c r="X18" i="1"/>
  <c r="W18" i="1"/>
  <c r="V18" i="1"/>
  <c r="T18" i="1"/>
  <c r="S18" i="1"/>
  <c r="R18" i="1"/>
  <c r="Q18" i="1"/>
  <c r="O18" i="1"/>
  <c r="N18" i="1"/>
  <c r="M18" i="1"/>
  <c r="L18" i="1"/>
  <c r="J18" i="1"/>
  <c r="AB17" i="1"/>
  <c r="AC17" i="1"/>
  <c r="AD17" i="1"/>
  <c r="AA17" i="1"/>
  <c r="R17" i="1"/>
  <c r="S17" i="1"/>
  <c r="T17" i="1"/>
  <c r="Q17" i="1"/>
  <c r="M17" i="1"/>
  <c r="N17" i="1"/>
  <c r="O17" i="1"/>
  <c r="L17" i="1"/>
  <c r="J17" i="1"/>
  <c r="B6" i="2"/>
  <c r="B16" i="2" s="1"/>
  <c r="B7" i="2"/>
  <c r="B17" i="2" s="1"/>
  <c r="B8" i="2"/>
  <c r="B18" i="2" s="1"/>
  <c r="B9" i="2"/>
  <c r="B19" i="2" s="1"/>
  <c r="B5" i="2"/>
  <c r="B15" i="2" s="1"/>
  <c r="K27" i="3" l="1" a="1"/>
  <c r="K27" i="3" s="1"/>
  <c r="L36" i="3" s="1"/>
  <c r="D27" i="3" a="1"/>
  <c r="D27" i="3" s="1"/>
  <c r="J35" i="3"/>
  <c r="O27" i="3"/>
  <c r="K35" i="3" s="1"/>
  <c r="J32" i="3"/>
  <c r="L32" i="3" s="1"/>
  <c r="C30" i="3"/>
  <c r="E30" i="3" s="1"/>
  <c r="C29" i="3"/>
  <c r="E29" i="3" s="1"/>
  <c r="C28" i="3"/>
  <c r="E28" i="3" s="1"/>
  <c r="C32" i="3"/>
  <c r="E32" i="3" s="1"/>
  <c r="D15" i="3"/>
  <c r="E12" i="5"/>
  <c r="D12" i="5"/>
  <c r="F19" i="5"/>
  <c r="S1" i="3" l="1"/>
  <c r="J27" i="3"/>
  <c r="L27" i="3" s="1"/>
  <c r="K36" i="3" s="1"/>
  <c r="E36" i="3"/>
  <c r="D35" i="3"/>
  <c r="R1" i="3" s="1"/>
  <c r="C27" i="3"/>
  <c r="E27" i="3" s="1"/>
  <c r="D36" i="3" s="1"/>
  <c r="F15" i="3"/>
  <c r="E15" i="3"/>
  <c r="F12" i="5"/>
  <c r="G19" i="5"/>
  <c r="J36" i="3" l="1"/>
  <c r="C36" i="3"/>
  <c r="G15" i="3"/>
  <c r="G12" i="5"/>
  <c r="S2" i="3" l="1"/>
  <c r="R2" i="3"/>
  <c r="H15" i="3"/>
</calcChain>
</file>

<file path=xl/sharedStrings.xml><?xml version="1.0" encoding="utf-8"?>
<sst xmlns="http://schemas.openxmlformats.org/spreadsheetml/2006/main" count="245" uniqueCount="68">
  <si>
    <t>Company</t>
  </si>
  <si>
    <t>Variable</t>
  </si>
  <si>
    <t>2011</t>
  </si>
  <si>
    <t>2012</t>
  </si>
  <si>
    <t>2013</t>
  </si>
  <si>
    <t>2014</t>
  </si>
  <si>
    <t>2015</t>
  </si>
  <si>
    <t>ACC Ltd</t>
  </si>
  <si>
    <t>Other variable cost</t>
  </si>
  <si>
    <t>Power &amp; Fuel</t>
  </si>
  <si>
    <t>Freight &amp; Forwarding</t>
  </si>
  <si>
    <t>Fixed Cost</t>
  </si>
  <si>
    <t>Profit</t>
  </si>
  <si>
    <t>Ultratech Cement</t>
  </si>
  <si>
    <t>Ambuja Cement</t>
  </si>
  <si>
    <t>JK Lakshmi Cement</t>
  </si>
  <si>
    <t>Column Labels</t>
  </si>
  <si>
    <t>Row Labels</t>
  </si>
  <si>
    <t>Sum of 2011</t>
  </si>
  <si>
    <t>Sum of 2012</t>
  </si>
  <si>
    <t>Sum of 2013</t>
  </si>
  <si>
    <t>Sum of 2014</t>
  </si>
  <si>
    <t>Sum of 2015</t>
  </si>
  <si>
    <t>Indexed Values</t>
  </si>
  <si>
    <r>
      <t xml:space="preserve">Yearly Trends of Key Financial Indicators - 2011 to 2015
</t>
    </r>
    <r>
      <rPr>
        <sz val="8"/>
        <color theme="0" tint="-4.9989318521683403E-2"/>
        <rFont val="Calibri"/>
        <family val="2"/>
        <scheme val="minor"/>
      </rPr>
      <t>Maximum values highlighted.</t>
    </r>
  </si>
  <si>
    <r>
      <t xml:space="preserve">Indexed Trends of Key Financial Indicators - 2011 to 2015
</t>
    </r>
    <r>
      <rPr>
        <sz val="8"/>
        <color theme="0" tint="-4.9989318521683403E-2"/>
        <rFont val="Calibri"/>
        <family val="2"/>
        <scheme val="minor"/>
      </rPr>
      <t>2011 value is 100%. Minimum values highlighted.</t>
    </r>
  </si>
  <si>
    <t>Data &amp; Pivot Tables</t>
  </si>
  <si>
    <t>Yearly trends of Financial Metrics</t>
  </si>
  <si>
    <t>Things to present / ponder upon</t>
  </si>
  <si>
    <t>How one company compares with another over years</t>
  </si>
  <si>
    <t>How individual metrics contribute to overall revenue (all the 5 metrics add up to 100)</t>
  </si>
  <si>
    <t>What are the most interesting numbers, drastic changes or alarming trends</t>
  </si>
  <si>
    <t xml:space="preserve">First find juicy metrics </t>
  </si>
  <si>
    <t>Analyse those metrics and dig out interesting facts</t>
  </si>
  <si>
    <t>Dummy Dashboard</t>
  </si>
  <si>
    <t>Dashboard</t>
  </si>
  <si>
    <t>Operating Leverage</t>
  </si>
  <si>
    <t>Particulars</t>
  </si>
  <si>
    <t>Other Variable Cost</t>
  </si>
  <si>
    <t>Total Variable Cost</t>
  </si>
  <si>
    <t>Pick a Company</t>
  </si>
  <si>
    <t>Support</t>
  </si>
  <si>
    <t>Highlight</t>
  </si>
  <si>
    <t>Pick a Cost</t>
  </si>
  <si>
    <t>% Change</t>
  </si>
  <si>
    <t>Comment</t>
  </si>
  <si>
    <t>Comment Variable</t>
  </si>
  <si>
    <t>Comments</t>
  </si>
  <si>
    <t>Follow a Company</t>
  </si>
  <si>
    <t>Follow a Cost Structure</t>
  </si>
  <si>
    <t>Legends</t>
  </si>
  <si>
    <t>Change Reckoner</t>
  </si>
  <si>
    <t>Change over last year</t>
  </si>
  <si>
    <t>Chart Dummy Work</t>
  </si>
  <si>
    <t>Change from 11</t>
  </si>
  <si>
    <t>Comment 1</t>
  </si>
  <si>
    <t>Comment 2</t>
  </si>
  <si>
    <t>Change</t>
  </si>
  <si>
    <t>Year</t>
  </si>
  <si>
    <t>drastic change</t>
  </si>
  <si>
    <t>major change</t>
  </si>
  <si>
    <t>considerable change</t>
  </si>
  <si>
    <t>moderate change</t>
  </si>
  <si>
    <t>slight change</t>
  </si>
  <si>
    <t>almost no change</t>
  </si>
  <si>
    <t>COMPANY COST STRUCTURE VISUALIZATION</t>
  </si>
  <si>
    <t>Position number of the change</t>
  </si>
  <si>
    <t>Tag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</si>
</sst>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quot;x&quot;"/>
    <numFmt numFmtId="165" formatCode="\ @"/>
    <numFmt numFmtId="166" formatCode="\ \ @"/>
    <numFmt numFmtId="167" formatCode="0.0%"/>
    <numFmt numFmtId="168" formatCode="\ \ \ \ \ \ \ \ \ \ \ \ \ \ \ \ \ \ \ \ \ \ \ \ \ \ \ \ \ @"/>
  </numFmts>
  <fonts count="23" x14ac:knownFonts="1">
    <font>
      <sz val="11"/>
      <color theme="1"/>
      <name val="Calibri"/>
      <family val="2"/>
      <scheme val="minor"/>
    </font>
    <font>
      <sz val="11"/>
      <color theme="1"/>
      <name val="Calibri"/>
      <family val="2"/>
      <scheme val="minor"/>
    </font>
    <font>
      <b/>
      <sz val="16"/>
      <color theme="0" tint="-4.9989318521683403E-2"/>
      <name val="Calibri"/>
      <family val="2"/>
      <scheme val="minor"/>
    </font>
    <font>
      <sz val="8"/>
      <color theme="0" tint="-4.9989318521683403E-2"/>
      <name val="Calibri"/>
      <family val="2"/>
      <scheme val="minor"/>
    </font>
    <font>
      <b/>
      <sz val="11"/>
      <color theme="1"/>
      <name val="Calibri"/>
      <family val="2"/>
      <scheme val="minor"/>
    </font>
    <font>
      <sz val="18"/>
      <color theme="0"/>
      <name val="Segoe UI Light"/>
      <family val="2"/>
    </font>
    <font>
      <sz val="9"/>
      <color theme="1"/>
      <name val="Segoe UI"/>
      <family val="2"/>
    </font>
    <font>
      <sz val="9"/>
      <color theme="1" tint="0.34998626667073579"/>
      <name val="Segoe UI"/>
      <family val="2"/>
    </font>
    <font>
      <sz val="9"/>
      <color theme="1" tint="0.499984740745262"/>
      <name val="Segoe UI"/>
      <family val="2"/>
    </font>
    <font>
      <sz val="8"/>
      <color theme="1" tint="0.499984740745262"/>
      <name val="Segoe UI"/>
      <family val="2"/>
    </font>
    <font>
      <sz val="11"/>
      <color rgb="FF00A7E2"/>
      <name val="Calibri"/>
      <family val="2"/>
      <scheme val="minor"/>
    </font>
    <font>
      <sz val="9"/>
      <color theme="4" tint="0.39997558519241921"/>
      <name val="Segoe UI"/>
      <family val="2"/>
    </font>
    <font>
      <sz val="13"/>
      <color theme="0"/>
      <name val="Segoe UI"/>
      <family val="2"/>
    </font>
    <font>
      <sz val="10"/>
      <color theme="1" tint="0.34998626667073579"/>
      <name val="Calibri"/>
      <family val="2"/>
      <scheme val="minor"/>
    </font>
    <font>
      <sz val="10"/>
      <color theme="1" tint="0.34998626667073579"/>
      <name val="Segoe UI"/>
      <family val="2"/>
    </font>
    <font>
      <sz val="9"/>
      <color rgb="FFFF4747"/>
      <name val="Segoe UI"/>
      <family val="2"/>
    </font>
    <font>
      <sz val="9"/>
      <color rgb="FFFFA3A3"/>
      <name val="Segoe UI"/>
      <family val="2"/>
    </font>
    <font>
      <sz val="9"/>
      <color theme="1"/>
      <name val="Calibri"/>
      <family val="2"/>
      <scheme val="minor"/>
    </font>
    <font>
      <sz val="20"/>
      <color rgb="FFFF4747"/>
      <name val="Wingdings"/>
      <charset val="2"/>
    </font>
    <font>
      <sz val="10"/>
      <color theme="0" tint="-0.249977111117893"/>
      <name val="Segoe UI"/>
      <family val="2"/>
    </font>
    <font>
      <sz val="9"/>
      <color theme="0" tint="-0.499984740745262"/>
      <name val="Segoe UI"/>
      <family val="2"/>
    </font>
    <font>
      <b/>
      <sz val="10"/>
      <color theme="1" tint="0.34998626667073579"/>
      <name val="Calibri"/>
      <family val="2"/>
      <scheme val="minor"/>
    </font>
    <font>
      <sz val="11"/>
      <color theme="1" tint="0.34998626667073579"/>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bgColor indexed="64"/>
      </patternFill>
    </fill>
    <fill>
      <patternFill patternType="solid">
        <fgColor theme="6"/>
        <bgColor indexed="64"/>
      </patternFill>
    </fill>
    <fill>
      <patternFill patternType="solid">
        <fgColor theme="0" tint="-0.499984740745262"/>
        <bgColor indexed="64"/>
      </patternFill>
    </fill>
    <fill>
      <patternFill patternType="solid">
        <fgColor theme="4" tint="0.79998168889431442"/>
        <bgColor theme="4" tint="0.79998168889431442"/>
      </patternFill>
    </fill>
  </fills>
  <borders count="3">
    <border>
      <left/>
      <right/>
      <top/>
      <bottom/>
      <diagonal/>
    </border>
    <border>
      <left/>
      <right/>
      <top style="thin">
        <color theme="0" tint="-0.14996795556505021"/>
      </top>
      <bottom style="thin">
        <color theme="0" tint="-0.14996795556505021"/>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vertical="center"/>
    </xf>
    <xf numFmtId="0" fontId="0" fillId="0" borderId="1" xfId="0" applyBorder="1" applyAlignment="1">
      <alignment vertical="center"/>
    </xf>
    <xf numFmtId="9" fontId="0" fillId="0" borderId="0" xfId="1" applyFont="1"/>
    <xf numFmtId="0" fontId="0" fillId="2" borderId="0" xfId="0" applyFill="1" applyAlignment="1">
      <alignment horizontal="center" vertical="center"/>
    </xf>
    <xf numFmtId="0" fontId="0" fillId="4" borderId="0" xfId="0" applyFill="1"/>
    <xf numFmtId="0" fontId="2" fillId="4" borderId="0" xfId="0" applyFont="1" applyFill="1" applyAlignment="1">
      <alignment vertical="center"/>
    </xf>
    <xf numFmtId="0" fontId="0" fillId="0" borderId="0" xfId="0" applyAlignment="1">
      <alignment horizontal="center"/>
    </xf>
    <xf numFmtId="1" fontId="0" fillId="0" borderId="0" xfId="0" applyNumberFormat="1" applyAlignment="1">
      <alignment horizontal="center"/>
    </xf>
    <xf numFmtId="0" fontId="4" fillId="0" borderId="0" xfId="0" applyFont="1"/>
    <xf numFmtId="0" fontId="0" fillId="0" borderId="0" xfId="0" applyAlignment="1">
      <alignment horizontal="left" vertical="center" indent="1"/>
    </xf>
    <xf numFmtId="0" fontId="0" fillId="0" borderId="0" xfId="0" applyFill="1"/>
    <xf numFmtId="0" fontId="5" fillId="0" borderId="0" xfId="0" applyFont="1" applyFill="1" applyAlignment="1">
      <alignment horizontal="centerContinuous" vertical="center"/>
    </xf>
    <xf numFmtId="0" fontId="0" fillId="0" borderId="0" xfId="0" applyFill="1" applyAlignment="1">
      <alignment horizontal="centerContinuous" vertical="top"/>
    </xf>
    <xf numFmtId="0" fontId="10" fillId="0" borderId="0" xfId="0" applyFont="1"/>
    <xf numFmtId="0" fontId="0" fillId="5" borderId="0" xfId="0" applyFill="1"/>
    <xf numFmtId="0" fontId="12" fillId="5" borderId="0" xfId="0" applyFont="1" applyFill="1" applyAlignment="1">
      <alignment vertical="center"/>
    </xf>
    <xf numFmtId="0" fontId="0" fillId="5" borderId="0" xfId="0" applyFill="1" applyAlignment="1">
      <alignment vertical="top"/>
    </xf>
    <xf numFmtId="0" fontId="13" fillId="0" borderId="0" xfId="0" applyFont="1"/>
    <xf numFmtId="9" fontId="0" fillId="0" borderId="0" xfId="0" applyNumberFormat="1"/>
    <xf numFmtId="167" fontId="14" fillId="0" borderId="0" xfId="0" applyNumberFormat="1" applyFont="1" applyAlignment="1">
      <alignment vertical="center" wrapText="1"/>
    </xf>
    <xf numFmtId="0" fontId="17" fillId="0" borderId="0" xfId="0" applyFont="1"/>
    <xf numFmtId="165" fontId="16" fillId="0" borderId="0" xfId="0" applyNumberFormat="1" applyFont="1" applyAlignment="1"/>
    <xf numFmtId="49" fontId="11" fillId="0" borderId="0" xfId="0" applyNumberFormat="1" applyFont="1" applyAlignment="1"/>
    <xf numFmtId="0" fontId="18" fillId="0" borderId="0" xfId="0" applyFont="1" applyAlignment="1">
      <alignment wrapText="1"/>
    </xf>
    <xf numFmtId="168" fontId="16" fillId="0" borderId="0" xfId="0" applyNumberFormat="1" applyFont="1" applyAlignment="1"/>
    <xf numFmtId="0" fontId="20" fillId="0" borderId="0" xfId="0" applyFont="1"/>
    <xf numFmtId="0" fontId="13" fillId="0" borderId="0" xfId="0" applyFont="1" applyBorder="1"/>
    <xf numFmtId="0" fontId="21" fillId="6" borderId="2" xfId="0" applyFont="1" applyFill="1" applyBorder="1"/>
    <xf numFmtId="0" fontId="21" fillId="0" borderId="0" xfId="0" applyFont="1"/>
    <xf numFmtId="9" fontId="21" fillId="0" borderId="0" xfId="0" applyNumberFormat="1" applyFont="1"/>
    <xf numFmtId="164" fontId="13" fillId="0" borderId="0" xfId="0" applyNumberFormat="1" applyFont="1"/>
    <xf numFmtId="9" fontId="13" fillId="0" borderId="0" xfId="0" applyNumberFormat="1" applyFont="1"/>
    <xf numFmtId="0" fontId="13" fillId="0" borderId="0" xfId="0" applyNumberFormat="1" applyFont="1"/>
    <xf numFmtId="0" fontId="21" fillId="0" borderId="0" xfId="0" applyNumberFormat="1" applyFont="1"/>
    <xf numFmtId="167" fontId="13" fillId="0" borderId="0" xfId="0" applyNumberFormat="1" applyFont="1"/>
    <xf numFmtId="0" fontId="13" fillId="0" borderId="0" xfId="0" pivotButton="1" applyFont="1"/>
    <xf numFmtId="0" fontId="13" fillId="0" borderId="0" xfId="0" applyFont="1" applyFill="1"/>
    <xf numFmtId="0" fontId="22" fillId="0" borderId="0" xfId="0" applyFont="1"/>
    <xf numFmtId="0" fontId="13" fillId="0" borderId="0" xfId="0" applyFont="1" applyAlignment="1">
      <alignment vertical="top"/>
    </xf>
    <xf numFmtId="0" fontId="8" fillId="0" borderId="0" xfId="0" applyFont="1" applyAlignment="1" applyProtection="1">
      <alignment horizontal="center" vertical="center"/>
      <protection hidden="1"/>
    </xf>
    <xf numFmtId="164" fontId="7" fillId="0" borderId="0" xfId="0" applyNumberFormat="1" applyFont="1" applyAlignment="1" applyProtection="1">
      <alignment horizontal="center"/>
      <protection hidden="1"/>
    </xf>
    <xf numFmtId="0" fontId="7" fillId="0" borderId="0" xfId="0" applyFont="1" applyProtection="1">
      <protection hidden="1"/>
    </xf>
    <xf numFmtId="165" fontId="16" fillId="0" borderId="0" xfId="0" applyNumberFormat="1" applyFont="1" applyAlignment="1" applyProtection="1">
      <alignment vertical="top"/>
      <protection hidden="1"/>
    </xf>
    <xf numFmtId="0" fontId="8" fillId="0" borderId="0" xfId="0" applyFont="1" applyProtection="1">
      <protection hidden="1"/>
    </xf>
    <xf numFmtId="0" fontId="15" fillId="0" borderId="0" xfId="0" applyFont="1" applyProtection="1">
      <protection hidden="1"/>
    </xf>
    <xf numFmtId="0" fontId="17" fillId="0" borderId="0" xfId="0" applyFont="1" applyProtection="1">
      <protection hidden="1"/>
    </xf>
    <xf numFmtId="166" fontId="11" fillId="0" borderId="0" xfId="0" applyNumberFormat="1" applyFont="1" applyAlignment="1" applyProtection="1">
      <protection hidden="1"/>
    </xf>
    <xf numFmtId="4" fontId="13" fillId="0" borderId="0" xfId="0" applyNumberFormat="1" applyFont="1" applyAlignment="1">
      <alignment vertical="center"/>
    </xf>
    <xf numFmtId="0" fontId="9" fillId="0" borderId="0" xfId="0" applyFont="1" applyAlignment="1" applyProtection="1">
      <alignment horizontal="center"/>
      <protection hidden="1"/>
    </xf>
    <xf numFmtId="0" fontId="0" fillId="0" borderId="0" xfId="0" applyProtection="1">
      <protection hidden="1"/>
    </xf>
    <xf numFmtId="0" fontId="14" fillId="0" borderId="0" xfId="0" applyFont="1" applyAlignment="1" applyProtection="1">
      <alignment vertical="center"/>
      <protection hidden="1"/>
    </xf>
    <xf numFmtId="0" fontId="6" fillId="0" borderId="0" xfId="0" applyFont="1" applyAlignment="1" applyProtection="1">
      <alignment vertical="center"/>
      <protection hidden="1"/>
    </xf>
    <xf numFmtId="0" fontId="19" fillId="0" borderId="0" xfId="0" applyFont="1" applyAlignment="1" applyProtection="1">
      <alignment vertical="center"/>
      <protection hidden="1"/>
    </xf>
    <xf numFmtId="49" fontId="11" fillId="0" borderId="0" xfId="0" applyNumberFormat="1" applyFont="1" applyAlignment="1" applyProtection="1">
      <protection hidden="1"/>
    </xf>
    <xf numFmtId="0" fontId="14" fillId="0" borderId="0" xfId="0" applyFont="1" applyAlignment="1" applyProtection="1">
      <alignment horizontal="center" vertical="center"/>
      <protection hidden="1"/>
    </xf>
    <xf numFmtId="0" fontId="2" fillId="3" borderId="0" xfId="0" applyFont="1" applyFill="1" applyAlignment="1">
      <alignment horizontal="center" vertical="center" wrapText="1"/>
    </xf>
    <xf numFmtId="0" fontId="2" fillId="3" borderId="0" xfId="0" applyFont="1" applyFill="1" applyAlignment="1">
      <alignment horizontal="center" vertical="center"/>
    </xf>
  </cellXfs>
  <cellStyles count="2">
    <cellStyle name="Normal" xfId="0" builtinId="0"/>
    <cellStyle name="Percent" xfId="1" builtinId="5"/>
  </cellStyles>
  <dxfs count="104">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font>
        <color theme="1" tint="0.34998626667073579"/>
      </font>
    </dxf>
    <dxf>
      <font>
        <color theme="1" tint="0.34998626667073579"/>
      </font>
    </dxf>
    <dxf>
      <font>
        <color theme="1" tint="0.34998626667073579"/>
      </font>
    </dxf>
    <dxf>
      <font>
        <sz val="10"/>
      </font>
    </dxf>
    <dxf>
      <font>
        <sz val="10"/>
      </font>
    </dxf>
    <dxf>
      <font>
        <sz val="10"/>
      </font>
    </dxf>
    <dxf>
      <font>
        <color theme="1" tint="0.34998626667073579"/>
      </font>
    </dxf>
    <dxf>
      <font>
        <color theme="1" tint="0.34998626667073579"/>
      </font>
    </dxf>
    <dxf>
      <font>
        <color theme="1" tint="0.34998626667073579"/>
      </font>
    </dxf>
    <dxf>
      <fill>
        <patternFill patternType="none">
          <fgColor indexed="64"/>
          <bgColor indexed="65"/>
        </patternFill>
      </fill>
    </dxf>
    <dxf>
      <font>
        <sz val="10"/>
      </font>
    </dxf>
    <dxf>
      <font>
        <sz val="10"/>
      </font>
    </dxf>
    <dxf>
      <font>
        <sz val="10"/>
      </font>
    </dxf>
    <dxf>
      <font>
        <color theme="1" tint="0.34998626667073579"/>
      </font>
    </dxf>
    <dxf>
      <font>
        <color theme="1" tint="0.34998626667073579"/>
      </font>
    </dxf>
    <dxf>
      <font>
        <color theme="1" tint="0.34998626667073579"/>
      </font>
    </dxf>
    <dxf>
      <font>
        <sz val="10"/>
      </font>
    </dxf>
    <dxf>
      <font>
        <sz val="10"/>
      </font>
    </dxf>
    <dxf>
      <font>
        <sz val="10"/>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sz val="10"/>
      </font>
    </dxf>
    <dxf>
      <font>
        <sz val="10"/>
      </font>
    </dxf>
    <dxf>
      <font>
        <sz val="10"/>
      </font>
    </dxf>
    <dxf>
      <font>
        <sz val="10"/>
      </font>
    </dxf>
    <dxf>
      <font>
        <sz val="10"/>
      </font>
    </dxf>
    <dxf>
      <font>
        <color theme="1" tint="0.34998626667073579"/>
      </font>
    </dxf>
    <dxf>
      <font>
        <color theme="1" tint="0.34998626667073579"/>
      </font>
    </dxf>
    <dxf>
      <font>
        <color theme="1" tint="0.34998626667073579"/>
      </font>
    </dxf>
    <dxf>
      <font>
        <sz val="10"/>
      </font>
    </dxf>
    <dxf>
      <font>
        <sz val="10"/>
      </font>
    </dxf>
    <dxf>
      <font>
        <sz val="10"/>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sz val="10"/>
      </font>
    </dxf>
    <dxf>
      <font>
        <sz val="10"/>
      </font>
    </dxf>
    <dxf>
      <font>
        <sz val="10"/>
      </font>
    </dxf>
    <dxf>
      <font>
        <sz val="10"/>
      </font>
    </dxf>
    <dxf>
      <font>
        <sz val="10"/>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sz val="10"/>
      </font>
    </dxf>
    <dxf>
      <font>
        <sz val="10"/>
      </font>
    </dxf>
    <dxf>
      <font>
        <sz val="10"/>
      </font>
    </dxf>
    <dxf>
      <font>
        <sz val="10"/>
      </font>
    </dxf>
    <dxf>
      <font>
        <sz val="10"/>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sz val="10"/>
      </font>
    </dxf>
    <dxf>
      <font>
        <sz val="10"/>
      </font>
    </dxf>
    <dxf>
      <font>
        <sz val="10"/>
      </font>
    </dxf>
    <dxf>
      <font>
        <sz val="10"/>
      </font>
    </dxf>
    <dxf>
      <font>
        <sz val="10"/>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sz val="10"/>
      </font>
    </dxf>
    <dxf>
      <font>
        <sz val="10"/>
      </font>
    </dxf>
    <dxf>
      <font>
        <sz val="10"/>
      </font>
    </dxf>
    <dxf>
      <font>
        <sz val="10"/>
      </font>
    </dxf>
    <dxf>
      <font>
        <sz val="10"/>
      </font>
    </dxf>
    <dxf>
      <font>
        <color theme="1" tint="0.34998626667073579"/>
      </font>
    </dxf>
    <dxf>
      <font>
        <color theme="1" tint="0.34998626667073579"/>
      </font>
    </dxf>
    <dxf>
      <font>
        <color theme="1" tint="0.34998626667073579"/>
      </font>
    </dxf>
    <dxf>
      <fill>
        <patternFill patternType="none">
          <fgColor indexed="64"/>
          <bgColor indexed="65"/>
        </patternFill>
      </fill>
    </dxf>
    <dxf>
      <font>
        <sz val="10"/>
      </font>
    </dxf>
    <dxf>
      <font>
        <sz val="10"/>
      </font>
    </dxf>
    <dxf>
      <font>
        <sz val="10"/>
      </font>
    </dxf>
    <dxf>
      <font>
        <color theme="1" tint="0.34998626667073579"/>
      </font>
    </dxf>
    <dxf>
      <font>
        <color theme="1" tint="0.34998626667073579"/>
      </font>
    </dxf>
    <dxf>
      <font>
        <color theme="1" tint="0.34998626667073579"/>
      </font>
    </dxf>
    <dxf>
      <font>
        <sz val="10"/>
      </font>
    </dxf>
    <dxf>
      <font>
        <sz val="10"/>
      </font>
    </dxf>
    <dxf>
      <font>
        <sz val="10"/>
      </font>
    </dxf>
    <dxf>
      <font>
        <b/>
        <i val="0"/>
        <color theme="1" tint="0.34998626667073579"/>
      </font>
    </dxf>
    <dxf>
      <font>
        <b/>
        <i val="0"/>
        <color theme="1" tint="0.34998626667073579"/>
      </font>
    </dxf>
    <dxf>
      <font>
        <b/>
        <i val="0"/>
        <color rgb="FFFF4747"/>
      </font>
    </dxf>
    <dxf>
      <font>
        <b/>
        <i val="0"/>
        <color rgb="FFFF4747"/>
      </font>
      <fill>
        <patternFill patternType="none">
          <fgColor auto="1"/>
          <bgColor auto="1"/>
        </patternFill>
      </fill>
    </dxf>
    <dxf>
      <font>
        <b val="0"/>
        <i val="0"/>
        <color rgb="FF0070C0"/>
      </font>
      <fill>
        <patternFill>
          <bgColor theme="4" tint="0.79998168889431442"/>
        </patternFill>
      </fill>
    </dxf>
    <dxf>
      <font>
        <b/>
        <color theme="1"/>
      </font>
      <border>
        <bottom style="thin">
          <color theme="4"/>
        </bottom>
        <vertical/>
        <horizontal/>
      </border>
    </dxf>
    <dxf>
      <font>
        <color theme="1"/>
      </font>
      <fill>
        <patternFill patternType="none">
          <bgColor auto="1"/>
        </patternFill>
      </fill>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s>
  <tableStyles count="3" defaultTableStyle="TableStyleMedium2" defaultPivotStyle="PivotStyleLight16">
    <tableStyle name="Companies 1" pivot="0" table="0" count="10">
      <tableStyleElement type="wholeTable" dxfId="103"/>
      <tableStyleElement type="headerRow" dxfId="102"/>
    </tableStyle>
    <tableStyle name="Cost DB2" pivot="0" table="0" count="10">
      <tableStyleElement type="wholeTable" dxfId="101"/>
      <tableStyleElement type="headerRow" dxfId="100"/>
    </tableStyle>
    <tableStyle name="Particulars" pivot="0" table="0" count="10">
      <tableStyleElement type="wholeTable" dxfId="99"/>
      <tableStyleElement type="headerRow" dxfId="98"/>
    </tableStyle>
  </tableStyles>
  <colors>
    <mruColors>
      <color rgb="FFE5E2D1"/>
      <color rgb="FFFF4747"/>
      <color rgb="FFFFC1C1"/>
      <color rgb="FFFFA3A3"/>
      <color rgb="FF0097CC"/>
      <color rgb="FFFF5B5B"/>
      <color rgb="FF00A7E2"/>
      <color rgb="FFFF3300"/>
      <color rgb="FF00B0F0"/>
      <color rgb="FFFF6600"/>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9"/>
            <color rgb="FFFF4747"/>
            <name val="Segoe UI"/>
          </font>
          <fill>
            <gradientFill degree="270">
              <stop position="0">
                <color theme="0"/>
              </stop>
              <stop position="1">
                <color rgb="FFE5E2D1"/>
              </stop>
            </gradientFill>
          </fill>
          <border diagonalUp="0" diagonalDown="0">
            <left/>
            <right/>
            <top/>
            <bottom/>
            <vertical/>
            <horizontal/>
          </border>
        </dxf>
        <dxf>
          <font>
            <b/>
            <i val="0"/>
            <sz val="9"/>
            <color rgb="FFFF4747"/>
            <name val="Segoe UI"/>
          </font>
          <fill>
            <gradientFill degree="90">
              <stop position="0">
                <color rgb="FFE5E2D1"/>
              </stop>
              <stop position="1">
                <color theme="0"/>
              </stop>
            </gradientFill>
          </fill>
          <border diagonalUp="0" diagonalDown="0">
            <left/>
            <right/>
            <top/>
            <bottom/>
            <vertical/>
            <horizontal/>
          </border>
        </dxf>
        <dxf>
          <font>
            <color rgb="FF828282"/>
          </font>
          <fill>
            <patternFill patternType="solid">
              <fgColor theme="4" tint="0.79998168889431442"/>
              <bgColor theme="4" tint="0.79998168889431442"/>
            </patternFill>
          </fill>
          <border diagonalUp="0" diagonalDown="0">
            <left/>
            <right/>
            <top/>
            <bottom/>
            <vertical/>
            <horizontal/>
          </border>
        </dxf>
        <dxf>
          <font>
            <b/>
            <i val="0"/>
            <sz val="10"/>
            <color rgb="FFFF4747"/>
            <name val="Segoe UI"/>
          </font>
          <fill>
            <patternFill patternType="none">
              <fgColor indexed="64"/>
              <bgColor auto="1"/>
            </patternFill>
          </fill>
          <border diagonalUp="0" diagonalDown="0">
            <left style="medium">
              <color rgb="FFFF4747"/>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9"/>
            <color theme="1" tint="0.499984740745262"/>
            <name val="Segoe UI"/>
            <scheme val="none"/>
          </font>
          <fill>
            <patternFill patternType="solid">
              <fgColor rgb="FFFFFFFF"/>
              <bgColor rgb="FFFFFFFF"/>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9"/>
            <color theme="0"/>
            <name val="Segoe UI"/>
          </font>
          <fill>
            <patternFill patternType="solid">
              <fgColor auto="1"/>
              <bgColor rgb="FFFF4747"/>
            </patternFill>
          </fill>
          <border diagonalUp="0" diagonalDown="0">
            <left/>
            <right/>
            <top/>
            <bottom/>
            <vertical/>
            <horizontal/>
          </border>
        </dxf>
        <dxf>
          <font>
            <sz val="9"/>
            <color rgb="FFFF4747"/>
            <name val="Segoe UI"/>
          </font>
          <fill>
            <patternFill patternType="none">
              <fgColor auto="1"/>
              <bgColor auto="1"/>
            </patternFill>
          </fill>
          <border diagonalUp="0" diagonalDown="0">
            <left/>
            <right/>
            <top/>
            <bottom style="thick">
              <color rgb="FFFF4747"/>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9"/>
            <color theme="0"/>
            <name val="Segoe UI"/>
          </font>
          <fill>
            <patternFill patternType="solid">
              <fgColor rgb="FFFF4747"/>
              <bgColor rgb="FFFF4747"/>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9"/>
            <color theme="0" tint="-0.499984740745262"/>
            <name val="Segoe UI"/>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9"/>
            <color theme="0"/>
            <name val="Segoe UI"/>
          </font>
          <fill>
            <patternFill patternType="solid">
              <fgColor auto="1"/>
              <bgColor rgb="FF00A7E2"/>
            </patternFill>
          </fill>
          <border diagonalUp="0" diagonalDown="0">
            <left/>
            <right/>
            <top/>
            <bottom/>
            <vertical/>
            <horizontal/>
          </border>
        </dxf>
        <dxf>
          <font>
            <sz val="9"/>
            <color rgb="FF0097CC"/>
            <name val="Segoe UI"/>
          </font>
          <fill>
            <patternFill patternType="none">
              <fgColor auto="1"/>
              <bgColor auto="1"/>
            </patternFill>
          </fill>
          <border diagonalUp="0" diagonalDown="0">
            <left/>
            <right/>
            <top/>
            <bottom style="thick">
              <color rgb="FF0097CC"/>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9"/>
            <color theme="0"/>
            <name val="Segoe UI"/>
          </font>
          <fill>
            <patternFill patternType="solid">
              <fgColor rgb="FF00A7E2"/>
              <bgColor rgb="FF00A7E2"/>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9"/>
            <color theme="0" tint="-0.499984740745262"/>
            <name val="Segoe UI"/>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ompanies 1">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Cost DB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Particular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107693424896129E-2"/>
          <c:y val="6.424005547732696E-2"/>
          <c:w val="0.9158923065751039"/>
          <c:h val="0.87151988904534605"/>
        </c:manualLayout>
      </c:layout>
      <c:barChart>
        <c:barDir val="col"/>
        <c:grouping val="stacked"/>
        <c:varyColors val="0"/>
        <c:ser>
          <c:idx val="0"/>
          <c:order val="0"/>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DB!$C$13:$G$13</c:f>
              <c:numCache>
                <c:formatCode>General</c:formatCode>
                <c:ptCount val="5"/>
                <c:pt idx="0">
                  <c:v>18</c:v>
                </c:pt>
                <c:pt idx="1">
                  <c:v>19</c:v>
                </c:pt>
                <c:pt idx="2">
                  <c:v>13</c:v>
                </c:pt>
                <c:pt idx="3">
                  <c:v>14</c:v>
                </c:pt>
                <c:pt idx="4">
                  <c:v>10</c:v>
                </c:pt>
              </c:numCache>
            </c:numRef>
          </c:val>
        </c:ser>
        <c:ser>
          <c:idx val="1"/>
          <c:order val="1"/>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DB!$C$14:$G$14</c:f>
              <c:numCache>
                <c:formatCode>General</c:formatCode>
                <c:ptCount val="5"/>
                <c:pt idx="0">
                  <c:v>23</c:v>
                </c:pt>
                <c:pt idx="1">
                  <c:v>24</c:v>
                </c:pt>
                <c:pt idx="2">
                  <c:v>22</c:v>
                </c:pt>
                <c:pt idx="3">
                  <c:v>23</c:v>
                </c:pt>
                <c:pt idx="4">
                  <c:v>22</c:v>
                </c:pt>
              </c:numCache>
            </c:numRef>
          </c:val>
        </c:ser>
        <c:ser>
          <c:idx val="2"/>
          <c:order val="2"/>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DB!$C$15:$G$15</c:f>
              <c:numCache>
                <c:formatCode>General</c:formatCode>
                <c:ptCount val="5"/>
                <c:pt idx="0">
                  <c:v>11</c:v>
                </c:pt>
                <c:pt idx="1">
                  <c:v>9</c:v>
                </c:pt>
                <c:pt idx="2">
                  <c:v>13</c:v>
                </c:pt>
                <c:pt idx="3">
                  <c:v>12</c:v>
                </c:pt>
                <c:pt idx="4">
                  <c:v>11</c:v>
                </c:pt>
              </c:numCache>
            </c:numRef>
          </c:val>
        </c:ser>
        <c:ser>
          <c:idx val="3"/>
          <c:order val="3"/>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DB!$C$16:$G$16</c:f>
              <c:numCache>
                <c:formatCode>General</c:formatCode>
                <c:ptCount val="5"/>
                <c:pt idx="0">
                  <c:v>23</c:v>
                </c:pt>
                <c:pt idx="1">
                  <c:v>23</c:v>
                </c:pt>
                <c:pt idx="2">
                  <c:v>25</c:v>
                </c:pt>
                <c:pt idx="3">
                  <c:v>24</c:v>
                </c:pt>
                <c:pt idx="4">
                  <c:v>27</c:v>
                </c:pt>
              </c:numCache>
            </c:numRef>
          </c:val>
        </c:ser>
        <c:ser>
          <c:idx val="4"/>
          <c:order val="4"/>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DB!$C$17:$G$17</c:f>
              <c:numCache>
                <c:formatCode>General</c:formatCode>
                <c:ptCount val="5"/>
                <c:pt idx="0">
                  <c:v>25</c:v>
                </c:pt>
                <c:pt idx="1">
                  <c:v>25</c:v>
                </c:pt>
                <c:pt idx="2">
                  <c:v>27</c:v>
                </c:pt>
                <c:pt idx="3">
                  <c:v>27</c:v>
                </c:pt>
                <c:pt idx="4">
                  <c:v>30</c:v>
                </c:pt>
              </c:numCache>
            </c:numRef>
          </c:val>
        </c:ser>
        <c:dLbls>
          <c:showLegendKey val="0"/>
          <c:showVal val="0"/>
          <c:showCatName val="0"/>
          <c:showSerName val="0"/>
          <c:showPercent val="0"/>
          <c:showBubbleSize val="0"/>
        </c:dLbls>
        <c:gapWidth val="220"/>
        <c:overlap val="100"/>
        <c:axId val="706876240"/>
        <c:axId val="706880592"/>
      </c:barChart>
      <c:barChart>
        <c:barDir val="col"/>
        <c:grouping val="stacked"/>
        <c:varyColors val="0"/>
        <c:ser>
          <c:idx val="5"/>
          <c:order val="5"/>
          <c:tx>
            <c:v>Support</c:v>
          </c:tx>
          <c:spPr>
            <a:noFill/>
            <a:ln>
              <a:noFill/>
            </a:ln>
            <a:effectLst/>
          </c:spPr>
          <c:invertIfNegative val="0"/>
          <c:val>
            <c:numRef>
              <c:f>Working!$D$14:$H$14</c:f>
              <c:numCache>
                <c:formatCode>General</c:formatCode>
                <c:ptCount val="5"/>
                <c:pt idx="0">
                  <c:v>18</c:v>
                </c:pt>
                <c:pt idx="1">
                  <c:v>19</c:v>
                </c:pt>
                <c:pt idx="2">
                  <c:v>13</c:v>
                </c:pt>
                <c:pt idx="3">
                  <c:v>14</c:v>
                </c:pt>
                <c:pt idx="4">
                  <c:v>10</c:v>
                </c:pt>
              </c:numCache>
            </c:numRef>
          </c:val>
        </c:ser>
        <c:ser>
          <c:idx val="6"/>
          <c:order val="6"/>
          <c:tx>
            <c:v>Highlighted</c:v>
          </c:tx>
          <c:spPr>
            <a:solidFill>
              <a:srgbClr val="FF5B5B"/>
            </a:solidFill>
            <a:ln>
              <a:solidFill>
                <a:schemeClr val="bg1"/>
              </a:solidFill>
            </a:ln>
            <a:effectLst/>
          </c:spPr>
          <c:invertIfNegative val="0"/>
          <c:val>
            <c:numRef>
              <c:f>Working!$D$15:$H$15</c:f>
              <c:numCache>
                <c:formatCode>General</c:formatCode>
                <c:ptCount val="5"/>
                <c:pt idx="0">
                  <c:v>23</c:v>
                </c:pt>
                <c:pt idx="1">
                  <c:v>24</c:v>
                </c:pt>
                <c:pt idx="2">
                  <c:v>22</c:v>
                </c:pt>
                <c:pt idx="3">
                  <c:v>23</c:v>
                </c:pt>
                <c:pt idx="4">
                  <c:v>22</c:v>
                </c:pt>
              </c:numCache>
            </c:numRef>
          </c:val>
        </c:ser>
        <c:dLbls>
          <c:showLegendKey val="0"/>
          <c:showVal val="0"/>
          <c:showCatName val="0"/>
          <c:showSerName val="0"/>
          <c:showPercent val="0"/>
          <c:showBubbleSize val="0"/>
        </c:dLbls>
        <c:gapWidth val="220"/>
        <c:overlap val="100"/>
        <c:axId val="706878960"/>
        <c:axId val="706881680"/>
      </c:barChart>
      <c:catAx>
        <c:axId val="706876240"/>
        <c:scaling>
          <c:orientation val="minMax"/>
        </c:scaling>
        <c:delete val="1"/>
        <c:axPos val="b"/>
        <c:numFmt formatCode="General" sourceLinked="1"/>
        <c:majorTickMark val="out"/>
        <c:minorTickMark val="none"/>
        <c:tickLblPos val="nextTo"/>
        <c:crossAx val="706880592"/>
        <c:crosses val="autoZero"/>
        <c:auto val="1"/>
        <c:lblAlgn val="ctr"/>
        <c:lblOffset val="100"/>
        <c:noMultiLvlLbl val="0"/>
      </c:catAx>
      <c:valAx>
        <c:axId val="706880592"/>
        <c:scaling>
          <c:orientation val="minMax"/>
          <c:max val="100"/>
          <c:min val="0"/>
        </c:scaling>
        <c:delete val="0"/>
        <c:axPos val="l"/>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700" b="0" i="0" u="none" strike="noStrike" kern="1200" baseline="0">
                <a:solidFill>
                  <a:schemeClr val="bg1">
                    <a:lumMod val="75000"/>
                  </a:schemeClr>
                </a:solidFill>
                <a:latin typeface="Segoe UI" panose="020B0502040204020203" pitchFamily="34" charset="0"/>
                <a:ea typeface="+mn-ea"/>
                <a:cs typeface="Segoe UI" panose="020B0502040204020203" pitchFamily="34" charset="0"/>
              </a:defRPr>
            </a:pPr>
            <a:endParaRPr lang="en-US"/>
          </a:p>
        </c:txPr>
        <c:crossAx val="706876240"/>
        <c:crosses val="autoZero"/>
        <c:crossBetween val="between"/>
        <c:majorUnit val="50"/>
      </c:valAx>
      <c:valAx>
        <c:axId val="706881680"/>
        <c:scaling>
          <c:orientation val="minMax"/>
          <c:max val="100"/>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878960"/>
        <c:crosses val="max"/>
        <c:crossBetween val="between"/>
      </c:valAx>
      <c:catAx>
        <c:axId val="706878960"/>
        <c:scaling>
          <c:orientation val="minMax"/>
        </c:scaling>
        <c:delete val="1"/>
        <c:axPos val="t"/>
        <c:majorTickMark val="out"/>
        <c:minorTickMark val="none"/>
        <c:tickLblPos val="nextTo"/>
        <c:crossAx val="706881680"/>
        <c:crosses val="max"/>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107693424896129E-2"/>
          <c:y val="6.424005547732696E-2"/>
          <c:w val="0.9158923065751039"/>
          <c:h val="0.87151988904534605"/>
        </c:manualLayout>
      </c:layout>
      <c:barChart>
        <c:barDir val="col"/>
        <c:grouping val="stacked"/>
        <c:varyColors val="0"/>
        <c:ser>
          <c:idx val="0"/>
          <c:order val="0"/>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DB!$K$13:$O$13</c:f>
              <c:numCache>
                <c:formatCode>General</c:formatCode>
                <c:ptCount val="5"/>
                <c:pt idx="0">
                  <c:v>8</c:v>
                </c:pt>
                <c:pt idx="1">
                  <c:v>12</c:v>
                </c:pt>
                <c:pt idx="2">
                  <c:v>14</c:v>
                </c:pt>
                <c:pt idx="3">
                  <c:v>8</c:v>
                </c:pt>
                <c:pt idx="4">
                  <c:v>10</c:v>
                </c:pt>
              </c:numCache>
            </c:numRef>
          </c:val>
        </c:ser>
        <c:ser>
          <c:idx val="1"/>
          <c:order val="1"/>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DB!$K$14:$O$14</c:f>
              <c:numCache>
                <c:formatCode>General</c:formatCode>
                <c:ptCount val="5"/>
                <c:pt idx="0">
                  <c:v>30</c:v>
                </c:pt>
                <c:pt idx="1">
                  <c:v>24</c:v>
                </c:pt>
                <c:pt idx="2">
                  <c:v>20</c:v>
                </c:pt>
                <c:pt idx="3">
                  <c:v>21</c:v>
                </c:pt>
                <c:pt idx="4">
                  <c:v>21</c:v>
                </c:pt>
              </c:numCache>
            </c:numRef>
          </c:val>
        </c:ser>
        <c:ser>
          <c:idx val="2"/>
          <c:order val="2"/>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DB!$K$15:$O$15</c:f>
              <c:numCache>
                <c:formatCode>General</c:formatCode>
                <c:ptCount val="5"/>
                <c:pt idx="0">
                  <c:v>23</c:v>
                </c:pt>
                <c:pt idx="1">
                  <c:v>25</c:v>
                </c:pt>
                <c:pt idx="2">
                  <c:v>26</c:v>
                </c:pt>
                <c:pt idx="3">
                  <c:v>30</c:v>
                </c:pt>
                <c:pt idx="4">
                  <c:v>29</c:v>
                </c:pt>
              </c:numCache>
            </c:numRef>
          </c:val>
        </c:ser>
        <c:ser>
          <c:idx val="3"/>
          <c:order val="3"/>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DB!$K$16:$O$16</c:f>
              <c:numCache>
                <c:formatCode>General</c:formatCode>
                <c:ptCount val="5"/>
                <c:pt idx="0">
                  <c:v>20</c:v>
                </c:pt>
                <c:pt idx="1">
                  <c:v>19</c:v>
                </c:pt>
                <c:pt idx="2">
                  <c:v>21</c:v>
                </c:pt>
                <c:pt idx="3">
                  <c:v>22</c:v>
                </c:pt>
                <c:pt idx="4">
                  <c:v>22</c:v>
                </c:pt>
              </c:numCache>
            </c:numRef>
          </c:val>
        </c:ser>
        <c:ser>
          <c:idx val="4"/>
          <c:order val="4"/>
          <c:spPr>
            <a:solidFill>
              <a:srgbClr val="E5E2D1"/>
            </a:solidFill>
            <a:ln w="12700">
              <a:solidFill>
                <a:schemeClr val="bg1"/>
              </a:solidFill>
            </a:ln>
            <a:effectLst/>
          </c:spPr>
          <c:invertIfNegative val="0"/>
          <c:cat>
            <c:numRef>
              <c:f>Working!$D$3:$H$3</c:f>
              <c:numCache>
                <c:formatCode>General</c:formatCode>
                <c:ptCount val="5"/>
                <c:pt idx="0">
                  <c:v>2011</c:v>
                </c:pt>
                <c:pt idx="1">
                  <c:v>2012</c:v>
                </c:pt>
                <c:pt idx="2">
                  <c:v>2013</c:v>
                </c:pt>
                <c:pt idx="3">
                  <c:v>2014</c:v>
                </c:pt>
                <c:pt idx="4">
                  <c:v>2015</c:v>
                </c:pt>
              </c:numCache>
            </c:numRef>
          </c:cat>
          <c:val>
            <c:numRef>
              <c:f>DB!$K$17:$O$17</c:f>
              <c:numCache>
                <c:formatCode>General</c:formatCode>
                <c:ptCount val="5"/>
                <c:pt idx="0">
                  <c:v>19</c:v>
                </c:pt>
                <c:pt idx="1">
                  <c:v>20</c:v>
                </c:pt>
                <c:pt idx="2">
                  <c:v>19</c:v>
                </c:pt>
                <c:pt idx="3">
                  <c:v>19</c:v>
                </c:pt>
                <c:pt idx="4">
                  <c:v>18</c:v>
                </c:pt>
              </c:numCache>
            </c:numRef>
          </c:val>
        </c:ser>
        <c:dLbls>
          <c:showLegendKey val="0"/>
          <c:showVal val="0"/>
          <c:showCatName val="0"/>
          <c:showSerName val="0"/>
          <c:showPercent val="0"/>
          <c:showBubbleSize val="0"/>
        </c:dLbls>
        <c:gapWidth val="220"/>
        <c:overlap val="100"/>
        <c:axId val="706886032"/>
        <c:axId val="706888208"/>
      </c:barChart>
      <c:barChart>
        <c:barDir val="col"/>
        <c:grouping val="stacked"/>
        <c:varyColors val="0"/>
        <c:ser>
          <c:idx val="5"/>
          <c:order val="5"/>
          <c:spPr>
            <a:noFill/>
            <a:ln>
              <a:noFill/>
            </a:ln>
            <a:effectLst/>
          </c:spPr>
          <c:invertIfNegative val="0"/>
          <c:val>
            <c:numRef>
              <c:f>Working!$K$14:$O$14</c:f>
              <c:numCache>
                <c:formatCode>General</c:formatCode>
                <c:ptCount val="5"/>
                <c:pt idx="0">
                  <c:v>8</c:v>
                </c:pt>
                <c:pt idx="1">
                  <c:v>12</c:v>
                </c:pt>
                <c:pt idx="2">
                  <c:v>14</c:v>
                </c:pt>
                <c:pt idx="3">
                  <c:v>8</c:v>
                </c:pt>
                <c:pt idx="4">
                  <c:v>10</c:v>
                </c:pt>
              </c:numCache>
            </c:numRef>
          </c:val>
        </c:ser>
        <c:ser>
          <c:idx val="6"/>
          <c:order val="6"/>
          <c:spPr>
            <a:solidFill>
              <a:srgbClr val="FF5B5B"/>
            </a:solidFill>
            <a:ln>
              <a:solidFill>
                <a:schemeClr val="bg1"/>
              </a:solidFill>
            </a:ln>
            <a:effectLst/>
          </c:spPr>
          <c:invertIfNegative val="0"/>
          <c:val>
            <c:numRef>
              <c:f>Working!$K$15:$O$15</c:f>
              <c:numCache>
                <c:formatCode>General</c:formatCode>
                <c:ptCount val="5"/>
                <c:pt idx="0">
                  <c:v>73</c:v>
                </c:pt>
                <c:pt idx="1">
                  <c:v>68</c:v>
                </c:pt>
                <c:pt idx="2">
                  <c:v>67</c:v>
                </c:pt>
                <c:pt idx="3">
                  <c:v>73</c:v>
                </c:pt>
                <c:pt idx="4">
                  <c:v>72</c:v>
                </c:pt>
              </c:numCache>
            </c:numRef>
          </c:val>
        </c:ser>
        <c:dLbls>
          <c:showLegendKey val="0"/>
          <c:showVal val="0"/>
          <c:showCatName val="0"/>
          <c:showSerName val="0"/>
          <c:showPercent val="0"/>
          <c:showBubbleSize val="0"/>
        </c:dLbls>
        <c:gapWidth val="220"/>
        <c:overlap val="100"/>
        <c:axId val="706886576"/>
        <c:axId val="706888752"/>
      </c:barChart>
      <c:catAx>
        <c:axId val="706886032"/>
        <c:scaling>
          <c:orientation val="minMax"/>
        </c:scaling>
        <c:delete val="1"/>
        <c:axPos val="b"/>
        <c:numFmt formatCode="General" sourceLinked="1"/>
        <c:majorTickMark val="out"/>
        <c:minorTickMark val="none"/>
        <c:tickLblPos val="nextTo"/>
        <c:crossAx val="706888208"/>
        <c:crosses val="autoZero"/>
        <c:auto val="1"/>
        <c:lblAlgn val="ctr"/>
        <c:lblOffset val="100"/>
        <c:noMultiLvlLbl val="0"/>
      </c:catAx>
      <c:valAx>
        <c:axId val="706888208"/>
        <c:scaling>
          <c:orientation val="minMax"/>
          <c:max val="100"/>
          <c:min val="0"/>
        </c:scaling>
        <c:delete val="0"/>
        <c:axPos val="l"/>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700" b="0" i="0" u="none" strike="noStrike" kern="1200" baseline="0">
                <a:solidFill>
                  <a:schemeClr val="bg1">
                    <a:lumMod val="75000"/>
                  </a:schemeClr>
                </a:solidFill>
                <a:latin typeface="Segoe UI" panose="020B0502040204020203" pitchFamily="34" charset="0"/>
                <a:ea typeface="+mn-ea"/>
                <a:cs typeface="Segoe UI" panose="020B0502040204020203" pitchFamily="34" charset="0"/>
              </a:defRPr>
            </a:pPr>
            <a:endParaRPr lang="en-US"/>
          </a:p>
        </c:txPr>
        <c:crossAx val="706886032"/>
        <c:crosses val="autoZero"/>
        <c:crossBetween val="between"/>
        <c:majorUnit val="50"/>
      </c:valAx>
      <c:valAx>
        <c:axId val="706888752"/>
        <c:scaling>
          <c:orientation val="minMax"/>
          <c:max val="100"/>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886576"/>
        <c:crosses val="max"/>
        <c:crossBetween val="between"/>
      </c:valAx>
      <c:catAx>
        <c:axId val="706886576"/>
        <c:scaling>
          <c:orientation val="minMax"/>
        </c:scaling>
        <c:delete val="1"/>
        <c:axPos val="t"/>
        <c:majorTickMark val="out"/>
        <c:minorTickMark val="none"/>
        <c:tickLblPos val="nextTo"/>
        <c:crossAx val="706888752"/>
        <c:crosses val="max"/>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B!A1"/></Relationships>
</file>

<file path=xl/drawings/_rels/drawing2.xml.rels><?xml version="1.0" encoding="UTF-8" standalone="yes"?>
<Relationships xmlns="http://schemas.openxmlformats.org/package/2006/relationships"><Relationship Id="rId3" Type="http://schemas.openxmlformats.org/officeDocument/2006/relationships/hyperlink" Target="#'DB2'!A1"/><Relationship Id="rId7" Type="http://schemas.openxmlformats.org/officeDocument/2006/relationships/image" Target="../media/image5.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emf"/><Relationship Id="rId5" Type="http://schemas.openxmlformats.org/officeDocument/2006/relationships/image" Target="../media/image3.emf"/><Relationship Id="rId4"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hyperlink" Target="http://chandoo.org/wp/"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10</xdr:col>
      <xdr:colOff>820747</xdr:colOff>
      <xdr:row>0</xdr:row>
      <xdr:rowOff>63108</xdr:rowOff>
    </xdr:from>
    <xdr:to>
      <xdr:col>13</xdr:col>
      <xdr:colOff>371497</xdr:colOff>
      <xdr:row>0</xdr:row>
      <xdr:rowOff>270267</xdr:rowOff>
    </xdr:to>
    <xdr:sp macro="" textlink="">
      <xdr:nvSpPr>
        <xdr:cNvPr id="2" name="Rounded Rectangle 1">
          <a:hlinkClick xmlns:r="http://schemas.openxmlformats.org/officeDocument/2006/relationships" r:id="rId1" tooltip="Compare Companies"/>
        </xdr:cNvPr>
        <xdr:cNvSpPr/>
      </xdr:nvSpPr>
      <xdr:spPr>
        <a:xfrm>
          <a:off x="5859472" y="63108"/>
          <a:ext cx="1170000" cy="207159"/>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marL="0" indent="0" algn="ctr"/>
          <a:r>
            <a:rPr lang="en-IN" sz="800" b="0">
              <a:solidFill>
                <a:schemeClr val="tx1">
                  <a:lumMod val="95000"/>
                  <a:lumOff val="5000"/>
                </a:schemeClr>
              </a:solidFill>
              <a:latin typeface="Segoe UI Emoji" panose="020B0502040204020203" pitchFamily="34" charset="0"/>
              <a:ea typeface="Segoe UI Emoji" panose="020B0502040204020203" pitchFamily="34" charset="0"/>
              <a:cs typeface="Segoe UI Light" panose="020B0502040204020203" pitchFamily="34" charset="0"/>
            </a:rPr>
            <a:t>COMPARE COMPANIES</a:t>
          </a:r>
        </a:p>
      </xdr:txBody>
    </xdr:sp>
    <xdr:clientData/>
  </xdr:twoCellAnchor>
  <xdr:twoCellAnchor>
    <xdr:from>
      <xdr:col>13</xdr:col>
      <xdr:colOff>469919</xdr:colOff>
      <xdr:row>0</xdr:row>
      <xdr:rowOff>63108</xdr:rowOff>
    </xdr:from>
    <xdr:to>
      <xdr:col>15</xdr:col>
      <xdr:colOff>77819</xdr:colOff>
      <xdr:row>0</xdr:row>
      <xdr:rowOff>270267</xdr:rowOff>
    </xdr:to>
    <xdr:sp macro="" textlink="">
      <xdr:nvSpPr>
        <xdr:cNvPr id="3" name="Rounded Rectangle 2"/>
        <xdr:cNvSpPr/>
      </xdr:nvSpPr>
      <xdr:spPr>
        <a:xfrm>
          <a:off x="7127894" y="63108"/>
          <a:ext cx="1170000" cy="207159"/>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marL="0" indent="0" algn="ctr"/>
          <a:r>
            <a:rPr lang="en-IN" sz="800" b="0">
              <a:solidFill>
                <a:schemeClr val="tx1">
                  <a:lumMod val="50000"/>
                  <a:lumOff val="50000"/>
                </a:schemeClr>
              </a:solidFill>
              <a:latin typeface="Segoe UI Emoji" panose="020B0502040204020203" pitchFamily="34" charset="0"/>
              <a:ea typeface="Segoe UI Emoji" panose="020B0502040204020203" pitchFamily="34" charset="0"/>
              <a:cs typeface="Segoe UI Light" panose="020B0502040204020203" pitchFamily="34" charset="0"/>
            </a:rPr>
            <a:t>OVERALL MARKET</a:t>
          </a:r>
        </a:p>
      </xdr:txBody>
    </xdr:sp>
    <xdr:clientData/>
  </xdr:twoCellAnchor>
  <xdr:twoCellAnchor editAs="oneCell">
    <xdr:from>
      <xdr:col>7</xdr:col>
      <xdr:colOff>752474</xdr:colOff>
      <xdr:row>1</xdr:row>
      <xdr:rowOff>180975</xdr:rowOff>
    </xdr:from>
    <xdr:to>
      <xdr:col>15</xdr:col>
      <xdr:colOff>114299</xdr:colOff>
      <xdr:row>3</xdr:row>
      <xdr:rowOff>231975</xdr:rowOff>
    </xdr:to>
    <mc:AlternateContent xmlns:mc="http://schemas.openxmlformats.org/markup-compatibility/2006" xmlns:a14="http://schemas.microsoft.com/office/drawing/2010/main">
      <mc:Choice Requires="a14">
        <xdr:graphicFrame macro="">
          <xdr:nvGraphicFramePr>
            <xdr:cNvPr id="11" name="Variable"/>
            <xdr:cNvGraphicFramePr/>
          </xdr:nvGraphicFramePr>
          <xdr:xfrm>
            <a:off x="0" y="0"/>
            <a:ext cx="0" cy="0"/>
          </xdr:xfrm>
          <a:graphic>
            <a:graphicData uri="http://schemas.microsoft.com/office/drawing/2010/slicer">
              <sle:slicer xmlns:sle="http://schemas.microsoft.com/office/drawing/2010/slicer" name="Variable"/>
            </a:graphicData>
          </a:graphic>
        </xdr:graphicFrame>
      </mc:Choice>
      <mc:Fallback xmlns="">
        <xdr:sp macro="" textlink="">
          <xdr:nvSpPr>
            <xdr:cNvPr id="0" name=""/>
            <xdr:cNvSpPr>
              <a:spLocks noTextEdit="1"/>
            </xdr:cNvSpPr>
          </xdr:nvSpPr>
          <xdr:spPr>
            <a:xfrm>
              <a:off x="4171949" y="495300"/>
              <a:ext cx="4162425" cy="43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28575</xdr:colOff>
      <xdr:row>4</xdr:row>
      <xdr:rowOff>85380</xdr:rowOff>
    </xdr:from>
    <xdr:to>
      <xdr:col>3</xdr:col>
      <xdr:colOff>28575</xdr:colOff>
      <xdr:row>4</xdr:row>
      <xdr:rowOff>371820</xdr:rowOff>
    </xdr:to>
    <xdr:cxnSp macro="">
      <xdr:nvCxnSpPr>
        <xdr:cNvPr id="19" name="Straight Connector 18"/>
        <xdr:cNvCxnSpPr/>
      </xdr:nvCxnSpPr>
      <xdr:spPr>
        <a:xfrm>
          <a:off x="1771650" y="1028355"/>
          <a:ext cx="0" cy="28644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xdr:row>
      <xdr:rowOff>85380</xdr:rowOff>
    </xdr:from>
    <xdr:to>
      <xdr:col>6</xdr:col>
      <xdr:colOff>28575</xdr:colOff>
      <xdr:row>4</xdr:row>
      <xdr:rowOff>371820</xdr:rowOff>
    </xdr:to>
    <xdr:cxnSp macro="">
      <xdr:nvCxnSpPr>
        <xdr:cNvPr id="21" name="Straight Connector 20"/>
        <xdr:cNvCxnSpPr/>
      </xdr:nvCxnSpPr>
      <xdr:spPr>
        <a:xfrm>
          <a:off x="3390900" y="1028355"/>
          <a:ext cx="0" cy="28644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4</xdr:row>
      <xdr:rowOff>85380</xdr:rowOff>
    </xdr:from>
    <xdr:to>
      <xdr:col>9</xdr:col>
      <xdr:colOff>28575</xdr:colOff>
      <xdr:row>4</xdr:row>
      <xdr:rowOff>371820</xdr:rowOff>
    </xdr:to>
    <xdr:cxnSp macro="">
      <xdr:nvCxnSpPr>
        <xdr:cNvPr id="22" name="Straight Connector 21"/>
        <xdr:cNvCxnSpPr/>
      </xdr:nvCxnSpPr>
      <xdr:spPr>
        <a:xfrm>
          <a:off x="5010150" y="1028355"/>
          <a:ext cx="0" cy="28644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4</xdr:row>
      <xdr:rowOff>85380</xdr:rowOff>
    </xdr:from>
    <xdr:to>
      <xdr:col>12</xdr:col>
      <xdr:colOff>28575</xdr:colOff>
      <xdr:row>4</xdr:row>
      <xdr:rowOff>371820</xdr:rowOff>
    </xdr:to>
    <xdr:cxnSp macro="">
      <xdr:nvCxnSpPr>
        <xdr:cNvPr id="23" name="Straight Connector 22"/>
        <xdr:cNvCxnSpPr/>
      </xdr:nvCxnSpPr>
      <xdr:spPr>
        <a:xfrm>
          <a:off x="6629400" y="1028355"/>
          <a:ext cx="0" cy="28644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95250</xdr:colOff>
      <xdr:row>1</xdr:row>
      <xdr:rowOff>180975</xdr:rowOff>
    </xdr:from>
    <xdr:to>
      <xdr:col>7</xdr:col>
      <xdr:colOff>409575</xdr:colOff>
      <xdr:row>3</xdr:row>
      <xdr:rowOff>231975</xdr:rowOff>
    </xdr:to>
    <mc:AlternateContent xmlns:mc="http://schemas.openxmlformats.org/markup-compatibility/2006" xmlns:a14="http://schemas.microsoft.com/office/drawing/2010/main">
      <mc:Choice Requires="a14">
        <xdr:graphicFrame macro="">
          <xdr:nvGraphicFramePr>
            <xdr:cNvPr id="25" name="Company 1"/>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95250" y="495300"/>
              <a:ext cx="3733800" cy="43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160419</xdr:colOff>
      <xdr:row>10</xdr:row>
      <xdr:rowOff>98399</xdr:rowOff>
    </xdr:from>
    <xdr:to>
      <xdr:col>4</xdr:col>
      <xdr:colOff>437745</xdr:colOff>
      <xdr:row>14</xdr:row>
      <xdr:rowOff>171041</xdr:rowOff>
    </xdr:to>
    <xdr:pic>
      <xdr:nvPicPr>
        <xdr:cNvPr id="43" name="Picture 42"/>
        <xdr:cNvPicPr>
          <a:picLocks noChangeAspect="1"/>
        </xdr:cNvPicPr>
      </xdr:nvPicPr>
      <xdr:blipFill>
        <a:blip xmlns:r="http://schemas.openxmlformats.org/officeDocument/2006/relationships" r:embed="rId2"/>
        <a:stretch>
          <a:fillRect/>
        </a:stretch>
      </xdr:blipFill>
      <xdr:spPr>
        <a:xfrm>
          <a:off x="160419" y="2870174"/>
          <a:ext cx="2077551" cy="9584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781050</xdr:colOff>
      <xdr:row>5</xdr:row>
      <xdr:rowOff>47625</xdr:rowOff>
    </xdr:from>
    <xdr:to>
      <xdr:col>7</xdr:col>
      <xdr:colOff>0</xdr:colOff>
      <xdr:row>10</xdr:row>
      <xdr:rowOff>171451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123824</xdr:colOff>
      <xdr:row>1</xdr:row>
      <xdr:rowOff>180976</xdr:rowOff>
    </xdr:from>
    <xdr:to>
      <xdr:col>7</xdr:col>
      <xdr:colOff>57974</xdr:colOff>
      <xdr:row>3</xdr:row>
      <xdr:rowOff>79351</xdr:rowOff>
    </xdr:to>
    <mc:AlternateContent xmlns:mc="http://schemas.openxmlformats.org/markup-compatibility/2006" xmlns:a14="http://schemas.microsoft.com/office/drawing/2010/main">
      <mc:Choice Requires="a14">
        <xdr:graphicFrame macro="">
          <xdr:nvGraphicFramePr>
            <xdr:cNvPr id="6" name="Company"/>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123824" y="495301"/>
              <a:ext cx="4068000" cy="40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47625</xdr:colOff>
      <xdr:row>10</xdr:row>
      <xdr:rowOff>142875</xdr:rowOff>
    </xdr:from>
    <xdr:to>
      <xdr:col>2</xdr:col>
      <xdr:colOff>186900</xdr:colOff>
      <xdr:row>18</xdr:row>
      <xdr:rowOff>28350</xdr:rowOff>
    </xdr:to>
    <mc:AlternateContent xmlns:mc="http://schemas.openxmlformats.org/markup-compatibility/2006" xmlns:a14="http://schemas.microsoft.com/office/drawing/2010/main">
      <mc:Choice Requires="a14">
        <xdr:graphicFrame macro="">
          <xdr:nvGraphicFramePr>
            <xdr:cNvPr id="9" name="Particulars"/>
            <xdr:cNvGraphicFramePr/>
          </xdr:nvGraphicFramePr>
          <xdr:xfrm>
            <a:off x="0" y="0"/>
            <a:ext cx="0" cy="0"/>
          </xdr:xfrm>
          <a:graphic>
            <a:graphicData uri="http://schemas.microsoft.com/office/drawing/2010/slicer">
              <sle:slicer xmlns:sle="http://schemas.microsoft.com/office/drawing/2010/slicer" name="Particulars"/>
            </a:graphicData>
          </a:graphic>
        </xdr:graphicFrame>
      </mc:Choice>
      <mc:Fallback xmlns="">
        <xdr:sp macro="" textlink="">
          <xdr:nvSpPr>
            <xdr:cNvPr id="0" name=""/>
            <xdr:cNvSpPr>
              <a:spLocks noTextEdit="1"/>
            </xdr:cNvSpPr>
          </xdr:nvSpPr>
          <xdr:spPr>
            <a:xfrm>
              <a:off x="47625" y="2228850"/>
              <a:ext cx="1368000" cy="180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8</xdr:col>
      <xdr:colOff>0</xdr:colOff>
      <xdr:row>1</xdr:row>
      <xdr:rowOff>3491</xdr:rowOff>
    </xdr:from>
    <xdr:to>
      <xdr:col>8</xdr:col>
      <xdr:colOff>0</xdr:colOff>
      <xdr:row>25</xdr:row>
      <xdr:rowOff>57150</xdr:rowOff>
    </xdr:to>
    <xdr:cxnSp macro="">
      <xdr:nvCxnSpPr>
        <xdr:cNvPr id="19" name="Straight Connector 18"/>
        <xdr:cNvCxnSpPr/>
      </xdr:nvCxnSpPr>
      <xdr:spPr>
        <a:xfrm>
          <a:off x="4248150" y="317816"/>
          <a:ext cx="0" cy="4968559"/>
        </a:xfrm>
        <a:prstGeom prst="line">
          <a:avLst/>
        </a:prstGeom>
        <a:ln>
          <a:solidFill>
            <a:schemeClr val="bg1">
              <a:lumMod val="85000"/>
            </a:schemeClr>
          </a:solidFill>
        </a:ln>
        <a:effectLst>
          <a:outerShdw blurRad="19050" algn="ctr" rotWithShape="0">
            <a:prstClr val="black">
              <a:alpha val="2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781050</xdr:colOff>
      <xdr:row>5</xdr:row>
      <xdr:rowOff>47625</xdr:rowOff>
    </xdr:from>
    <xdr:to>
      <xdr:col>15</xdr:col>
      <xdr:colOff>0</xdr:colOff>
      <xdr:row>10</xdr:row>
      <xdr:rowOff>171451</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180973</xdr:colOff>
      <xdr:row>1</xdr:row>
      <xdr:rowOff>180976</xdr:rowOff>
    </xdr:from>
    <xdr:to>
      <xdr:col>15</xdr:col>
      <xdr:colOff>115123</xdr:colOff>
      <xdr:row>3</xdr:row>
      <xdr:rowOff>79351</xdr:rowOff>
    </xdr:to>
    <mc:AlternateContent xmlns:mc="http://schemas.openxmlformats.org/markup-compatibility/2006" xmlns:a14="http://schemas.microsoft.com/office/drawing/2010/main">
      <mc:Choice Requires="a14">
        <xdr:graphicFrame macro="">
          <xdr:nvGraphicFramePr>
            <xdr:cNvPr id="23" name="Company 2"/>
            <xdr:cNvGraphicFramePr/>
          </xdr:nvGraphicFramePr>
          <xdr:xfrm>
            <a:off x="0" y="0"/>
            <a:ext cx="0" cy="0"/>
          </xdr:xfrm>
          <a:graphic>
            <a:graphicData uri="http://schemas.microsoft.com/office/drawing/2010/slicer">
              <sle:slicer xmlns:sle="http://schemas.microsoft.com/office/drawing/2010/slicer" name="Company 2"/>
            </a:graphicData>
          </a:graphic>
        </xdr:graphicFrame>
      </mc:Choice>
      <mc:Fallback xmlns="">
        <xdr:sp macro="" textlink="">
          <xdr:nvSpPr>
            <xdr:cNvPr id="0" name=""/>
            <xdr:cNvSpPr>
              <a:spLocks noTextEdit="1"/>
            </xdr:cNvSpPr>
          </xdr:nvSpPr>
          <xdr:spPr>
            <a:xfrm>
              <a:off x="4429123" y="495301"/>
              <a:ext cx="4068000" cy="40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8</xdr:col>
      <xdr:colOff>47625</xdr:colOff>
      <xdr:row>10</xdr:row>
      <xdr:rowOff>142875</xdr:rowOff>
    </xdr:from>
    <xdr:to>
      <xdr:col>10</xdr:col>
      <xdr:colOff>186900</xdr:colOff>
      <xdr:row>18</xdr:row>
      <xdr:rowOff>28350</xdr:rowOff>
    </xdr:to>
    <mc:AlternateContent xmlns:mc="http://schemas.openxmlformats.org/markup-compatibility/2006" xmlns:a14="http://schemas.microsoft.com/office/drawing/2010/main">
      <mc:Choice Requires="a14">
        <xdr:graphicFrame macro="">
          <xdr:nvGraphicFramePr>
            <xdr:cNvPr id="24" name="Particulars 1"/>
            <xdr:cNvGraphicFramePr/>
          </xdr:nvGraphicFramePr>
          <xdr:xfrm>
            <a:off x="0" y="0"/>
            <a:ext cx="0" cy="0"/>
          </xdr:xfrm>
          <a:graphic>
            <a:graphicData uri="http://schemas.microsoft.com/office/drawing/2010/slicer">
              <sle:slicer xmlns:sle="http://schemas.microsoft.com/office/drawing/2010/slicer" name="Particulars 1"/>
            </a:graphicData>
          </a:graphic>
        </xdr:graphicFrame>
      </mc:Choice>
      <mc:Fallback xmlns="">
        <xdr:sp macro="" textlink="">
          <xdr:nvSpPr>
            <xdr:cNvPr id="0" name=""/>
            <xdr:cNvSpPr>
              <a:spLocks noTextEdit="1"/>
            </xdr:cNvSpPr>
          </xdr:nvSpPr>
          <xdr:spPr>
            <a:xfrm>
              <a:off x="4295775" y="2228850"/>
              <a:ext cx="1368000" cy="180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9</xdr:col>
      <xdr:colOff>28380</xdr:colOff>
      <xdr:row>11</xdr:row>
      <xdr:rowOff>257175</xdr:rowOff>
    </xdr:from>
    <xdr:to>
      <xdr:col>14</xdr:col>
      <xdr:colOff>400244</xdr:colOff>
      <xdr:row>11</xdr:row>
      <xdr:rowOff>257175</xdr:rowOff>
    </xdr:to>
    <xdr:cxnSp macro="">
      <xdr:nvCxnSpPr>
        <xdr:cNvPr id="25" name="Straight Connector 24"/>
        <xdr:cNvCxnSpPr/>
      </xdr:nvCxnSpPr>
      <xdr:spPr>
        <a:xfrm>
          <a:off x="4457505" y="2533650"/>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28380</xdr:colOff>
      <xdr:row>12</xdr:row>
      <xdr:rowOff>259080</xdr:rowOff>
    </xdr:from>
    <xdr:to>
      <xdr:col>14</xdr:col>
      <xdr:colOff>400244</xdr:colOff>
      <xdr:row>12</xdr:row>
      <xdr:rowOff>259080</xdr:rowOff>
    </xdr:to>
    <xdr:cxnSp macro="">
      <xdr:nvCxnSpPr>
        <xdr:cNvPr id="26" name="Straight Connector 25"/>
        <xdr:cNvCxnSpPr/>
      </xdr:nvCxnSpPr>
      <xdr:spPr>
        <a:xfrm>
          <a:off x="4457505" y="2802255"/>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28380</xdr:colOff>
      <xdr:row>13</xdr:row>
      <xdr:rowOff>260985</xdr:rowOff>
    </xdr:from>
    <xdr:to>
      <xdr:col>14</xdr:col>
      <xdr:colOff>400244</xdr:colOff>
      <xdr:row>13</xdr:row>
      <xdr:rowOff>260985</xdr:rowOff>
    </xdr:to>
    <xdr:cxnSp macro="">
      <xdr:nvCxnSpPr>
        <xdr:cNvPr id="27" name="Straight Connector 26"/>
        <xdr:cNvCxnSpPr/>
      </xdr:nvCxnSpPr>
      <xdr:spPr>
        <a:xfrm>
          <a:off x="4457505" y="3070860"/>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28380</xdr:colOff>
      <xdr:row>14</xdr:row>
      <xdr:rowOff>262890</xdr:rowOff>
    </xdr:from>
    <xdr:to>
      <xdr:col>14</xdr:col>
      <xdr:colOff>400244</xdr:colOff>
      <xdr:row>14</xdr:row>
      <xdr:rowOff>262890</xdr:rowOff>
    </xdr:to>
    <xdr:cxnSp macro="">
      <xdr:nvCxnSpPr>
        <xdr:cNvPr id="28" name="Straight Connector 27"/>
        <xdr:cNvCxnSpPr/>
      </xdr:nvCxnSpPr>
      <xdr:spPr>
        <a:xfrm>
          <a:off x="4457505" y="3339465"/>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28380</xdr:colOff>
      <xdr:row>15</xdr:row>
      <xdr:rowOff>264795</xdr:rowOff>
    </xdr:from>
    <xdr:to>
      <xdr:col>14</xdr:col>
      <xdr:colOff>400244</xdr:colOff>
      <xdr:row>15</xdr:row>
      <xdr:rowOff>264795</xdr:rowOff>
    </xdr:to>
    <xdr:cxnSp macro="">
      <xdr:nvCxnSpPr>
        <xdr:cNvPr id="29" name="Straight Connector 28"/>
        <xdr:cNvCxnSpPr/>
      </xdr:nvCxnSpPr>
      <xdr:spPr>
        <a:xfrm>
          <a:off x="4457505" y="3608070"/>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28380</xdr:colOff>
      <xdr:row>17</xdr:row>
      <xdr:rowOff>0</xdr:rowOff>
    </xdr:from>
    <xdr:to>
      <xdr:col>14</xdr:col>
      <xdr:colOff>400244</xdr:colOff>
      <xdr:row>17</xdr:row>
      <xdr:rowOff>0</xdr:rowOff>
    </xdr:to>
    <xdr:cxnSp macro="">
      <xdr:nvCxnSpPr>
        <xdr:cNvPr id="30" name="Straight Connector 29"/>
        <xdr:cNvCxnSpPr/>
      </xdr:nvCxnSpPr>
      <xdr:spPr>
        <a:xfrm>
          <a:off x="4457505" y="3876675"/>
          <a:ext cx="3743714"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18855</xdr:colOff>
      <xdr:row>11</xdr:row>
      <xdr:rowOff>257175</xdr:rowOff>
    </xdr:from>
    <xdr:to>
      <xdr:col>6</xdr:col>
      <xdr:colOff>390719</xdr:colOff>
      <xdr:row>11</xdr:row>
      <xdr:rowOff>257175</xdr:rowOff>
    </xdr:to>
    <xdr:cxnSp macro="">
      <xdr:nvCxnSpPr>
        <xdr:cNvPr id="31" name="Straight Connector 30"/>
        <xdr:cNvCxnSpPr/>
      </xdr:nvCxnSpPr>
      <xdr:spPr>
        <a:xfrm>
          <a:off x="199830" y="2533650"/>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18855</xdr:colOff>
      <xdr:row>12</xdr:row>
      <xdr:rowOff>259080</xdr:rowOff>
    </xdr:from>
    <xdr:to>
      <xdr:col>6</xdr:col>
      <xdr:colOff>390719</xdr:colOff>
      <xdr:row>12</xdr:row>
      <xdr:rowOff>259080</xdr:rowOff>
    </xdr:to>
    <xdr:cxnSp macro="">
      <xdr:nvCxnSpPr>
        <xdr:cNvPr id="32" name="Straight Connector 31"/>
        <xdr:cNvCxnSpPr/>
      </xdr:nvCxnSpPr>
      <xdr:spPr>
        <a:xfrm>
          <a:off x="199830" y="2802255"/>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18855</xdr:colOff>
      <xdr:row>13</xdr:row>
      <xdr:rowOff>260985</xdr:rowOff>
    </xdr:from>
    <xdr:to>
      <xdr:col>6</xdr:col>
      <xdr:colOff>390719</xdr:colOff>
      <xdr:row>13</xdr:row>
      <xdr:rowOff>260985</xdr:rowOff>
    </xdr:to>
    <xdr:cxnSp macro="">
      <xdr:nvCxnSpPr>
        <xdr:cNvPr id="33" name="Straight Connector 32"/>
        <xdr:cNvCxnSpPr/>
      </xdr:nvCxnSpPr>
      <xdr:spPr>
        <a:xfrm>
          <a:off x="199830" y="3070860"/>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18855</xdr:colOff>
      <xdr:row>14</xdr:row>
      <xdr:rowOff>262890</xdr:rowOff>
    </xdr:from>
    <xdr:to>
      <xdr:col>6</xdr:col>
      <xdr:colOff>390719</xdr:colOff>
      <xdr:row>14</xdr:row>
      <xdr:rowOff>262890</xdr:rowOff>
    </xdr:to>
    <xdr:cxnSp macro="">
      <xdr:nvCxnSpPr>
        <xdr:cNvPr id="34" name="Straight Connector 33"/>
        <xdr:cNvCxnSpPr/>
      </xdr:nvCxnSpPr>
      <xdr:spPr>
        <a:xfrm>
          <a:off x="199830" y="3339465"/>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18855</xdr:colOff>
      <xdr:row>15</xdr:row>
      <xdr:rowOff>264795</xdr:rowOff>
    </xdr:from>
    <xdr:to>
      <xdr:col>6</xdr:col>
      <xdr:colOff>390719</xdr:colOff>
      <xdr:row>15</xdr:row>
      <xdr:rowOff>264795</xdr:rowOff>
    </xdr:to>
    <xdr:cxnSp macro="">
      <xdr:nvCxnSpPr>
        <xdr:cNvPr id="35" name="Straight Connector 34"/>
        <xdr:cNvCxnSpPr/>
      </xdr:nvCxnSpPr>
      <xdr:spPr>
        <a:xfrm>
          <a:off x="199830" y="3608070"/>
          <a:ext cx="3743714" cy="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18855</xdr:colOff>
      <xdr:row>17</xdr:row>
      <xdr:rowOff>0</xdr:rowOff>
    </xdr:from>
    <xdr:to>
      <xdr:col>6</xdr:col>
      <xdr:colOff>390719</xdr:colOff>
      <xdr:row>17</xdr:row>
      <xdr:rowOff>0</xdr:rowOff>
    </xdr:to>
    <xdr:cxnSp macro="">
      <xdr:nvCxnSpPr>
        <xdr:cNvPr id="36" name="Straight Connector 35"/>
        <xdr:cNvCxnSpPr/>
      </xdr:nvCxnSpPr>
      <xdr:spPr>
        <a:xfrm>
          <a:off x="199830" y="3876675"/>
          <a:ext cx="3743714"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382597</xdr:colOff>
      <xdr:row>0</xdr:row>
      <xdr:rowOff>63108</xdr:rowOff>
    </xdr:from>
    <xdr:to>
      <xdr:col>12</xdr:col>
      <xdr:colOff>388928</xdr:colOff>
      <xdr:row>0</xdr:row>
      <xdr:rowOff>270267</xdr:rowOff>
    </xdr:to>
    <xdr:sp macro="" textlink="">
      <xdr:nvSpPr>
        <xdr:cNvPr id="38" name="Rounded Rectangle 37"/>
        <xdr:cNvSpPr/>
      </xdr:nvSpPr>
      <xdr:spPr>
        <a:xfrm>
          <a:off x="5859472" y="63108"/>
          <a:ext cx="1168381" cy="207159"/>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marL="0" indent="0" algn="ctr"/>
          <a:r>
            <a:rPr lang="en-IN" sz="800" b="0">
              <a:solidFill>
                <a:schemeClr val="tx1">
                  <a:lumMod val="50000"/>
                  <a:lumOff val="50000"/>
                </a:schemeClr>
              </a:solidFill>
              <a:latin typeface="Segoe UI Emoji" panose="020B0502040204020203" pitchFamily="34" charset="0"/>
              <a:ea typeface="Segoe UI Emoji" panose="020B0502040204020203" pitchFamily="34" charset="0"/>
              <a:cs typeface="Segoe UI Light" panose="020B0502040204020203" pitchFamily="34" charset="0"/>
            </a:rPr>
            <a:t>COMPARE COMPANIES</a:t>
          </a:r>
        </a:p>
      </xdr:txBody>
    </xdr:sp>
    <xdr:clientData/>
  </xdr:twoCellAnchor>
  <xdr:twoCellAnchor>
    <xdr:from>
      <xdr:col>12</xdr:col>
      <xdr:colOff>488969</xdr:colOff>
      <xdr:row>0</xdr:row>
      <xdr:rowOff>63108</xdr:rowOff>
    </xdr:from>
    <xdr:to>
      <xdr:col>14</xdr:col>
      <xdr:colOff>495300</xdr:colOff>
      <xdr:row>0</xdr:row>
      <xdr:rowOff>270267</xdr:rowOff>
    </xdr:to>
    <xdr:sp macro="" textlink="">
      <xdr:nvSpPr>
        <xdr:cNvPr id="39" name="Rounded Rectangle 38">
          <a:hlinkClick xmlns:r="http://schemas.openxmlformats.org/officeDocument/2006/relationships" r:id="rId3" tooltip="Overall Market"/>
        </xdr:cNvPr>
        <xdr:cNvSpPr/>
      </xdr:nvSpPr>
      <xdr:spPr>
        <a:xfrm>
          <a:off x="7127894" y="63108"/>
          <a:ext cx="1168381" cy="207159"/>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lstStyle/>
        <a:p>
          <a:pPr marL="0" indent="0" algn="ctr"/>
          <a:r>
            <a:rPr lang="en-IN" sz="800" b="0">
              <a:solidFill>
                <a:schemeClr val="tx1">
                  <a:lumMod val="95000"/>
                  <a:lumOff val="5000"/>
                </a:schemeClr>
              </a:solidFill>
              <a:latin typeface="Segoe UI Emoji" panose="020B0502040204020203" pitchFamily="34" charset="0"/>
              <a:ea typeface="Segoe UI Emoji" panose="020B0502040204020203" pitchFamily="34" charset="0"/>
              <a:cs typeface="Segoe UI Light" panose="020B0502040204020203" pitchFamily="34" charset="0"/>
            </a:rPr>
            <a:t>OVERALL MARKET</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21</xdr:row>
          <xdr:rowOff>38100</xdr:rowOff>
        </xdr:from>
        <xdr:to>
          <xdr:col>7</xdr:col>
          <xdr:colOff>95250</xdr:colOff>
          <xdr:row>23</xdr:row>
          <xdr:rowOff>95250</xdr:rowOff>
        </xdr:to>
        <xdr:pic>
          <xdr:nvPicPr>
            <xdr:cNvPr id="37" name="Picture 36"/>
            <xdr:cNvPicPr>
              <a:picLocks noChangeAspect="1" noChangeArrowheads="1"/>
              <a:extLst>
                <a:ext uri="{84589F7E-364E-4C9E-8A38-B11213B215E9}">
                  <a14:cameraTool cellRange="Working!$R$1" spid="_x0000_s2262"/>
                </a:ext>
              </a:extLst>
            </xdr:cNvPicPr>
          </xdr:nvPicPr>
          <xdr:blipFill>
            <a:blip xmlns:r="http://schemas.openxmlformats.org/officeDocument/2006/relationships" r:embed="rId4"/>
            <a:srcRect/>
            <a:stretch>
              <a:fillRect/>
            </a:stretch>
          </xdr:blipFill>
          <xdr:spPr bwMode="auto">
            <a:xfrm>
              <a:off x="180975" y="4610100"/>
              <a:ext cx="4048125" cy="438150"/>
            </a:xfrm>
            <a:prstGeom prst="rect">
              <a:avLst/>
            </a:prstGeom>
            <a:solidFill>
              <a:srgbClr val="FFFFFF" mc:Ignorable="a14" a14:legacySpreadsheetColorIndex="9"/>
            </a:solid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57150</xdr:rowOff>
        </xdr:from>
        <xdr:to>
          <xdr:col>7</xdr:col>
          <xdr:colOff>95250</xdr:colOff>
          <xdr:row>25</xdr:row>
          <xdr:rowOff>114300</xdr:rowOff>
        </xdr:to>
        <xdr:pic>
          <xdr:nvPicPr>
            <xdr:cNvPr id="40" name="Picture 39"/>
            <xdr:cNvPicPr>
              <a:picLocks noChangeAspect="1" noChangeArrowheads="1"/>
              <a:extLst>
                <a:ext uri="{84589F7E-364E-4C9E-8A38-B11213B215E9}">
                  <a14:cameraTool cellRange="Working!$R$2" spid="_x0000_s2263"/>
                </a:ext>
              </a:extLst>
            </xdr:cNvPicPr>
          </xdr:nvPicPr>
          <xdr:blipFill>
            <a:blip xmlns:r="http://schemas.openxmlformats.org/officeDocument/2006/relationships" r:embed="rId5"/>
            <a:srcRect/>
            <a:stretch>
              <a:fillRect/>
            </a:stretch>
          </xdr:blipFill>
          <xdr:spPr bwMode="auto">
            <a:xfrm>
              <a:off x="180975" y="5010150"/>
              <a:ext cx="4048125" cy="438150"/>
            </a:xfrm>
            <a:prstGeom prst="rect">
              <a:avLst/>
            </a:prstGeom>
            <a:solidFill>
              <a:srgbClr val="FFFFFF" mc:Ignorable="a14" a14:legacySpreadsheetColorIndex="9"/>
            </a:solid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21</xdr:row>
          <xdr:rowOff>38100</xdr:rowOff>
        </xdr:from>
        <xdr:to>
          <xdr:col>15</xdr:col>
          <xdr:colOff>85725</xdr:colOff>
          <xdr:row>23</xdr:row>
          <xdr:rowOff>95250</xdr:rowOff>
        </xdr:to>
        <xdr:pic>
          <xdr:nvPicPr>
            <xdr:cNvPr id="41" name="Picture 40"/>
            <xdr:cNvPicPr>
              <a:picLocks noChangeAspect="1" noChangeArrowheads="1"/>
              <a:extLst>
                <a:ext uri="{84589F7E-364E-4C9E-8A38-B11213B215E9}">
                  <a14:cameraTool cellRange="Working!$S$1" spid="_x0000_s2264"/>
                </a:ext>
              </a:extLst>
            </xdr:cNvPicPr>
          </xdr:nvPicPr>
          <xdr:blipFill>
            <a:blip xmlns:r="http://schemas.openxmlformats.org/officeDocument/2006/relationships" r:embed="rId6"/>
            <a:srcRect/>
            <a:stretch>
              <a:fillRect/>
            </a:stretch>
          </xdr:blipFill>
          <xdr:spPr bwMode="auto">
            <a:xfrm>
              <a:off x="4419600" y="4610100"/>
              <a:ext cx="4048125" cy="438150"/>
            </a:xfrm>
            <a:prstGeom prst="rect">
              <a:avLst/>
            </a:prstGeom>
            <a:solidFill>
              <a:srgbClr val="FFFFFF" mc:Ignorable="a14" a14:legacySpreadsheetColorIndex="9"/>
            </a:solid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23</xdr:row>
          <xdr:rowOff>57150</xdr:rowOff>
        </xdr:from>
        <xdr:to>
          <xdr:col>15</xdr:col>
          <xdr:colOff>85725</xdr:colOff>
          <xdr:row>25</xdr:row>
          <xdr:rowOff>114300</xdr:rowOff>
        </xdr:to>
        <xdr:pic>
          <xdr:nvPicPr>
            <xdr:cNvPr id="42" name="Picture 41"/>
            <xdr:cNvPicPr>
              <a:picLocks noChangeAspect="1" noChangeArrowheads="1"/>
              <a:extLst>
                <a:ext uri="{84589F7E-364E-4C9E-8A38-B11213B215E9}">
                  <a14:cameraTool cellRange="Working!$S$2" spid="_x0000_s2265"/>
                </a:ext>
              </a:extLst>
            </xdr:cNvPicPr>
          </xdr:nvPicPr>
          <xdr:blipFill>
            <a:blip xmlns:r="http://schemas.openxmlformats.org/officeDocument/2006/relationships" r:embed="rId7"/>
            <a:srcRect/>
            <a:stretch>
              <a:fillRect/>
            </a:stretch>
          </xdr:blipFill>
          <xdr:spPr bwMode="auto">
            <a:xfrm>
              <a:off x="4419600" y="5010150"/>
              <a:ext cx="4048125" cy="438150"/>
            </a:xfrm>
            <a:prstGeom prst="rect">
              <a:avLst/>
            </a:prstGeom>
            <a:solidFill>
              <a:srgbClr val="FFFFFF" mc:Ignorable="a14" a14:legacySpreadsheetColorIndex="9"/>
            </a:solidFill>
            <a:ln w="9525">
              <a:noFill/>
              <a:miter lim="800000"/>
              <a:headEnd/>
              <a:tailEnd/>
            </a:ln>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10</xdr:col>
      <xdr:colOff>0</xdr:colOff>
      <xdr:row>1</xdr:row>
      <xdr:rowOff>0</xdr:rowOff>
    </xdr:from>
    <xdr:to>
      <xdr:col>12</xdr:col>
      <xdr:colOff>106680</xdr:colOff>
      <xdr:row>1</xdr:row>
      <xdr:rowOff>304800</xdr:rowOff>
    </xdr:to>
    <xdr:sp macro="" textlink="">
      <xdr:nvSpPr>
        <xdr:cNvPr id="2" name="Rounded Rectangle 1">
          <a:hlinkClick xmlns:r="http://schemas.openxmlformats.org/officeDocument/2006/relationships" r:id="rId1"/>
        </xdr:cNvPr>
        <xdr:cNvSpPr/>
      </xdr:nvSpPr>
      <xdr:spPr>
        <a:xfrm>
          <a:off x="7101840" y="182880"/>
          <a:ext cx="1325880" cy="304800"/>
        </a:xfrm>
        <a:prstGeom prst="roundRect">
          <a:avLst/>
        </a:prstGeom>
        <a:effectLst>
          <a:outerShdw blurRad="63500" sx="102000" sy="102000" algn="ctr"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r>
            <a:rPr lang="en-US" sz="1100">
              <a:solidFill>
                <a:schemeClr val="tx1">
                  <a:lumMod val="85000"/>
                  <a:lumOff val="15000"/>
                </a:schemeClr>
              </a:solidFill>
              <a:effectLst>
                <a:outerShdw blurRad="50800" dist="38100" dir="5400000" algn="t" rotWithShape="0">
                  <a:schemeClr val="bg1">
                    <a:lumMod val="95000"/>
                    <a:alpha val="40000"/>
                  </a:schemeClr>
                </a:outerShdw>
              </a:effectLst>
            </a:rPr>
            <a:t>Visit Chandoo.org</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Chandeep Chhabra" refreshedDate="42550.518542129626" createdVersion="5" refreshedVersion="5" minRefreshableVersion="3" recordCount="20">
  <cacheSource type="worksheet">
    <worksheetSource name="Data"/>
  </cacheSource>
  <cacheFields count="7">
    <cacheField name="Company" numFmtId="0">
      <sharedItems count="4">
        <s v="ACC Ltd"/>
        <s v="Ultratech Cement"/>
        <s v="Ambuja Cement"/>
        <s v="JK Lakshmi Cement"/>
      </sharedItems>
    </cacheField>
    <cacheField name="Variable" numFmtId="0">
      <sharedItems count="5">
        <s v="Other variable cost"/>
        <s v="Power &amp; Fuel"/>
        <s v="Freight &amp; Forwarding"/>
        <s v="Fixed Cost"/>
        <s v="Profit"/>
      </sharedItems>
    </cacheField>
    <cacheField name="2011" numFmtId="0">
      <sharedItems containsSemiMixedTypes="0" containsString="0" containsNumber="1" containsInteger="1" minValue="8" maxValue="30" count="14">
        <n v="15"/>
        <n v="23"/>
        <n v="20"/>
        <n v="27"/>
        <n v="16"/>
        <n v="22"/>
        <n v="24"/>
        <n v="17"/>
        <n v="11"/>
        <n v="25"/>
        <n v="18"/>
        <n v="30"/>
        <n v="19"/>
        <n v="8"/>
      </sharedItems>
    </cacheField>
    <cacheField name="2012" numFmtId="0">
      <sharedItems containsSemiMixedTypes="0" containsString="0" containsNumber="1" containsInteger="1" minValue="9" maxValue="26" count="13">
        <n v="18"/>
        <n v="21"/>
        <n v="20"/>
        <n v="26"/>
        <n v="15"/>
        <n v="17"/>
        <n v="24"/>
        <n v="22"/>
        <n v="9"/>
        <n v="23"/>
        <n v="25"/>
        <n v="19"/>
        <n v="12"/>
      </sharedItems>
    </cacheField>
    <cacheField name="2013" numFmtId="0">
      <sharedItems containsSemiMixedTypes="0" containsString="0" containsNumber="1" containsInteger="1" minValue="7" maxValue="29" count="13">
        <n v="22"/>
        <n v="21"/>
        <n v="29"/>
        <n v="7"/>
        <n v="18"/>
        <n v="8"/>
        <n v="13"/>
        <n v="25"/>
        <n v="27"/>
        <n v="26"/>
        <n v="20"/>
        <n v="19"/>
        <n v="14"/>
      </sharedItems>
    </cacheField>
    <cacheField name="2014" numFmtId="0">
      <sharedItems containsSemiMixedTypes="0" containsString="0" containsNumber="1" containsInteger="1" minValue="8" maxValue="30"/>
    </cacheField>
    <cacheField name="2015" numFmtId="0">
      <sharedItems containsSemiMixedTypes="0" containsString="0" containsNumber="1" containsInteger="1" minValue="8" maxValue="3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Chandeep Chhabra" refreshedDate="42550.575556018521" createdVersion="5" refreshedVersion="5" minRefreshableVersion="3" recordCount="6">
  <cacheSource type="worksheet">
    <worksheetSource ref="C3:H9" sheet="Working"/>
  </cacheSource>
  <cacheFields count="6">
    <cacheField name="Particulars" numFmtId="0">
      <sharedItems count="7">
        <s v="Total Variable Cost"/>
        <s v="Profit"/>
        <s v="Power &amp; Fuel"/>
        <s v="Other Variable Cost"/>
        <s v="Freight &amp; Forwarding"/>
        <s v="Fixed Cost"/>
        <s v="Total Cost" u="1"/>
      </sharedItems>
    </cacheField>
    <cacheField name="2011" numFmtId="0">
      <sharedItems containsSemiMixedTypes="0" containsString="0" containsNumber="1" containsInteger="1" minValue="15" maxValue="73"/>
    </cacheField>
    <cacheField name="2012" numFmtId="0">
      <sharedItems containsSemiMixedTypes="0" containsString="0" containsNumber="1" containsInteger="1" minValue="15" maxValue="74"/>
    </cacheField>
    <cacheField name="2013" numFmtId="0">
      <sharedItems containsSemiMixedTypes="0" containsString="0" containsNumber="1" containsInteger="1" minValue="7" maxValue="71"/>
    </cacheField>
    <cacheField name="2014" numFmtId="0">
      <sharedItems containsSemiMixedTypes="0" containsString="0" containsNumber="1" containsInteger="1" minValue="8" maxValue="71"/>
    </cacheField>
    <cacheField name="2015" numFmtId="0">
      <sharedItems containsSemiMixedTypes="0" containsString="0" containsNumber="1" containsInteger="1" minValue="8" maxValue="70"/>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Chandeep Chhabra" refreshedDate="42550.635270833336" createdVersion="5" refreshedVersion="5" minRefreshableVersion="3" recordCount="6">
  <cacheSource type="worksheet">
    <worksheetSource ref="J3:O9" sheet="Working"/>
  </cacheSource>
  <cacheFields count="6">
    <cacheField name="Particulars" numFmtId="0">
      <sharedItems count="6">
        <s v="Total Variable Cost"/>
        <s v="Profit"/>
        <s v="Power &amp; Fuel"/>
        <s v="Other Variable Cost"/>
        <s v="Freight &amp; Forwarding"/>
        <s v="Fixed Cost"/>
      </sharedItems>
    </cacheField>
    <cacheField name="2011" numFmtId="0">
      <sharedItems containsSemiMixedTypes="0" containsString="0" containsNumber="1" containsInteger="1" minValue="8" maxValue="73"/>
    </cacheField>
    <cacheField name="2012" numFmtId="0">
      <sharedItems containsSemiMixedTypes="0" containsString="0" containsNumber="1" containsInteger="1" minValue="12" maxValue="68"/>
    </cacheField>
    <cacheField name="2013" numFmtId="0">
      <sharedItems containsSemiMixedTypes="0" containsString="0" containsNumber="1" containsInteger="1" minValue="14" maxValue="67"/>
    </cacheField>
    <cacheField name="2014" numFmtId="0">
      <sharedItems containsSemiMixedTypes="0" containsString="0" containsNumber="1" containsInteger="1" minValue="8" maxValue="73"/>
    </cacheField>
    <cacheField name="2015" numFmtId="0">
      <sharedItems containsSemiMixedTypes="0" containsString="0" containsNumber="1" containsInteger="1" minValue="10" maxValue="72"/>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20">
  <r>
    <x v="0"/>
    <x v="0"/>
    <x v="0"/>
    <x v="0"/>
    <x v="0"/>
    <n v="20"/>
    <n v="19"/>
  </r>
  <r>
    <x v="0"/>
    <x v="1"/>
    <x v="1"/>
    <x v="1"/>
    <x v="1"/>
    <n v="21"/>
    <n v="20"/>
  </r>
  <r>
    <x v="0"/>
    <x v="2"/>
    <x v="2"/>
    <x v="2"/>
    <x v="1"/>
    <n v="22"/>
    <n v="23"/>
  </r>
  <r>
    <x v="0"/>
    <x v="3"/>
    <x v="3"/>
    <x v="3"/>
    <x v="2"/>
    <n v="29"/>
    <n v="30"/>
  </r>
  <r>
    <x v="0"/>
    <x v="4"/>
    <x v="0"/>
    <x v="4"/>
    <x v="3"/>
    <n v="8"/>
    <n v="8"/>
  </r>
  <r>
    <x v="1"/>
    <x v="0"/>
    <x v="4"/>
    <x v="5"/>
    <x v="4"/>
    <n v="19"/>
    <n v="18"/>
  </r>
  <r>
    <x v="1"/>
    <x v="1"/>
    <x v="1"/>
    <x v="6"/>
    <x v="1"/>
    <n v="20"/>
    <n v="21"/>
  </r>
  <r>
    <x v="1"/>
    <x v="2"/>
    <x v="5"/>
    <x v="2"/>
    <x v="1"/>
    <n v="23"/>
    <n v="24"/>
  </r>
  <r>
    <x v="1"/>
    <x v="3"/>
    <x v="6"/>
    <x v="7"/>
    <x v="0"/>
    <n v="24"/>
    <n v="24"/>
  </r>
  <r>
    <x v="1"/>
    <x v="4"/>
    <x v="7"/>
    <x v="5"/>
    <x v="5"/>
    <n v="9"/>
    <n v="9"/>
  </r>
  <r>
    <x v="2"/>
    <x v="0"/>
    <x v="8"/>
    <x v="8"/>
    <x v="6"/>
    <n v="12"/>
    <n v="11"/>
  </r>
  <r>
    <x v="2"/>
    <x v="1"/>
    <x v="1"/>
    <x v="6"/>
    <x v="0"/>
    <n v="23"/>
    <n v="22"/>
  </r>
  <r>
    <x v="2"/>
    <x v="2"/>
    <x v="1"/>
    <x v="9"/>
    <x v="7"/>
    <n v="24"/>
    <n v="27"/>
  </r>
  <r>
    <x v="2"/>
    <x v="3"/>
    <x v="9"/>
    <x v="10"/>
    <x v="8"/>
    <n v="27"/>
    <n v="30"/>
  </r>
  <r>
    <x v="2"/>
    <x v="4"/>
    <x v="10"/>
    <x v="11"/>
    <x v="6"/>
    <n v="14"/>
    <n v="10"/>
  </r>
  <r>
    <x v="3"/>
    <x v="0"/>
    <x v="1"/>
    <x v="10"/>
    <x v="9"/>
    <n v="30"/>
    <n v="29"/>
  </r>
  <r>
    <x v="3"/>
    <x v="1"/>
    <x v="11"/>
    <x v="6"/>
    <x v="10"/>
    <n v="21"/>
    <n v="21"/>
  </r>
  <r>
    <x v="3"/>
    <x v="2"/>
    <x v="2"/>
    <x v="11"/>
    <x v="1"/>
    <n v="22"/>
    <n v="22"/>
  </r>
  <r>
    <x v="3"/>
    <x v="3"/>
    <x v="12"/>
    <x v="2"/>
    <x v="11"/>
    <n v="19"/>
    <n v="18"/>
  </r>
  <r>
    <x v="3"/>
    <x v="4"/>
    <x v="13"/>
    <x v="12"/>
    <x v="12"/>
    <n v="8"/>
    <n v="10"/>
  </r>
</pivotCacheRecords>
</file>

<file path=xl/pivotCache/pivotCacheRecords2.xml><?xml version="1.0" encoding="utf-8"?>
<pivotCacheRecords xmlns="http://schemas.openxmlformats.org/spreadsheetml/2006/main" xmlns:r="http://schemas.openxmlformats.org/officeDocument/2006/relationships" count="6">
  <r>
    <x v="0"/>
    <n v="73"/>
    <n v="74"/>
    <n v="71"/>
    <n v="71"/>
    <n v="70"/>
  </r>
  <r>
    <x v="1"/>
    <n v="15"/>
    <n v="15"/>
    <n v="7"/>
    <n v="8"/>
    <n v="8"/>
  </r>
  <r>
    <x v="2"/>
    <n v="23"/>
    <n v="21"/>
    <n v="21"/>
    <n v="21"/>
    <n v="20"/>
  </r>
  <r>
    <x v="3"/>
    <n v="15"/>
    <n v="18"/>
    <n v="22"/>
    <n v="20"/>
    <n v="19"/>
  </r>
  <r>
    <x v="4"/>
    <n v="20"/>
    <n v="20"/>
    <n v="21"/>
    <n v="22"/>
    <n v="23"/>
  </r>
  <r>
    <x v="5"/>
    <n v="27"/>
    <n v="26"/>
    <n v="29"/>
    <n v="29"/>
    <n v="30"/>
  </r>
</pivotCacheRecords>
</file>

<file path=xl/pivotCache/pivotCacheRecords3.xml><?xml version="1.0" encoding="utf-8"?>
<pivotCacheRecords xmlns="http://schemas.openxmlformats.org/spreadsheetml/2006/main" xmlns:r="http://schemas.openxmlformats.org/officeDocument/2006/relationships" count="6">
  <r>
    <x v="0"/>
    <n v="73"/>
    <n v="68"/>
    <n v="67"/>
    <n v="73"/>
    <n v="72"/>
  </r>
  <r>
    <x v="1"/>
    <n v="8"/>
    <n v="12"/>
    <n v="14"/>
    <n v="8"/>
    <n v="10"/>
  </r>
  <r>
    <x v="2"/>
    <n v="30"/>
    <n v="24"/>
    <n v="20"/>
    <n v="21"/>
    <n v="21"/>
  </r>
  <r>
    <x v="3"/>
    <n v="23"/>
    <n v="25"/>
    <n v="26"/>
    <n v="30"/>
    <n v="29"/>
  </r>
  <r>
    <x v="4"/>
    <n v="20"/>
    <n v="19"/>
    <n v="21"/>
    <n v="22"/>
    <n v="22"/>
  </r>
  <r>
    <x v="5"/>
    <n v="19"/>
    <n v="20"/>
    <n v="19"/>
    <n v="19"/>
    <n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E53:E54" firstHeaderRow="1" firstDataRow="1" firstDataCol="1"/>
  <pivotFields count="7">
    <pivotField compact="0" outline="0" showAll="0" defaultSubtotal="0">
      <items count="4">
        <item x="0"/>
        <item x="2"/>
        <item x="3"/>
        <item x="1"/>
      </items>
    </pivotField>
    <pivotField axis="axisRow" compact="0" outline="0" showAll="0" defaultSubtotal="0">
      <items count="5">
        <item x="3"/>
        <item h="1" x="2"/>
        <item h="1" x="0"/>
        <item h="1" x="1"/>
        <item h="1" x="4"/>
      </items>
    </pivotField>
    <pivotField compact="0" outline="0" showAll="0" defaultSubtotal="0">
      <items count="14">
        <item x="13"/>
        <item x="8"/>
        <item x="0"/>
        <item x="4"/>
        <item x="7"/>
        <item x="10"/>
        <item x="12"/>
        <item x="2"/>
        <item x="5"/>
        <item x="1"/>
        <item x="6"/>
        <item x="9"/>
        <item x="3"/>
        <item x="11"/>
      </items>
    </pivotField>
    <pivotField compact="0" outline="0" showAll="0" defaultSubtotal="0"/>
    <pivotField compact="0" outline="0" showAll="0" defaultSubtotal="0"/>
    <pivotField compact="0" outline="0" showAll="0" defaultSubtotal="0"/>
    <pivotField compact="0" outline="0" showAll="0" defaultSubtotal="0"/>
  </pivotFields>
  <rowFields count="1">
    <field x="1"/>
  </rowFields>
  <rowItems count="1">
    <i>
      <x/>
    </i>
  </rowItems>
  <colItems count="1">
    <i/>
  </colItems>
  <formats count="6">
    <format dxfId="10">
      <pivotArea type="all" dataOnly="0" outline="0" fieldPosition="0"/>
    </format>
    <format dxfId="9">
      <pivotArea field="1" type="button" dataOnly="0" labelOnly="1" outline="0" axis="axisRow" fieldPosition="0"/>
    </format>
    <format dxfId="8">
      <pivotArea dataOnly="0" labelOnly="1" outline="0" fieldPosition="0">
        <references count="1">
          <reference field="1" count="0"/>
        </references>
      </pivotArea>
    </format>
    <format dxfId="7">
      <pivotArea type="all" dataOnly="0" outline="0" fieldPosition="0"/>
    </format>
    <format dxfId="6">
      <pivotArea field="1" type="button" dataOnly="0" labelOnly="1" outline="0" axis="axisRow" fieldPosition="0"/>
    </format>
    <format dxfId="5">
      <pivotArea dataOnly="0" labelOnly="1" outline="0"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J38:J39" firstHeaderRow="1" firstDataRow="1" firstDataCol="1"/>
  <pivotFields count="7">
    <pivotField axis="axisRow" compact="0" outline="0" showAll="0" defaultSubtotal="0">
      <items count="4">
        <item h="1" x="0"/>
        <item h="1" x="2"/>
        <item x="3"/>
        <item h="1" x="1"/>
      </items>
    </pivotField>
    <pivotField compact="0" outline="0" showAll="0" defaultSubtotal="0">
      <items count="5">
        <item x="3"/>
        <item x="2"/>
        <item x="0"/>
        <item x="1"/>
        <item x="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0"/>
  </rowFields>
  <rowItems count="1">
    <i>
      <x v="2"/>
    </i>
  </rowItems>
  <colItems count="1">
    <i/>
  </colItems>
  <formats count="7">
    <format dxfId="17">
      <pivotArea type="all" dataOnly="0" outline="0" fieldPosition="0"/>
    </format>
    <format dxfId="16">
      <pivotArea field="0" type="button" dataOnly="0" labelOnly="1" outline="0" axis="axisRow" fieldPosition="0"/>
    </format>
    <format dxfId="15">
      <pivotArea dataOnly="0" labelOnly="1" outline="0" fieldPosition="0">
        <references count="1">
          <reference field="0" count="0"/>
        </references>
      </pivotArea>
    </format>
    <format dxfId="14">
      <pivotArea field="0" type="button" dataOnly="0" labelOnly="1" outline="0" axis="axisRow" fieldPosition="0"/>
    </format>
    <format dxfId="13">
      <pivotArea type="all" dataOnly="0" outline="0" fieldPosition="0"/>
    </format>
    <format dxfId="12">
      <pivotArea field="0" type="button" dataOnly="0" labelOnly="1" outline="0" axis="axisRow" fieldPosition="0"/>
    </format>
    <format dxfId="11">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C38:C39" firstHeaderRow="1" firstDataRow="1" firstDataCol="1"/>
  <pivotFields count="7">
    <pivotField axis="axisRow" compact="0" outline="0" showAll="0" defaultSubtotal="0">
      <items count="4">
        <item h="1" x="0"/>
        <item x="2"/>
        <item h="1" x="3"/>
        <item h="1"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0"/>
  </rowFields>
  <rowItems count="1">
    <i>
      <x v="1"/>
    </i>
  </rowItems>
  <colItems count="1">
    <i/>
  </colItems>
  <formats count="6">
    <format dxfId="23">
      <pivotArea type="all" dataOnly="0" outline="0" fieldPosition="0"/>
    </format>
    <format dxfId="22">
      <pivotArea field="0" type="button" dataOnly="0" labelOnly="1" outline="0" axis="axisRow" fieldPosition="0"/>
    </format>
    <format dxfId="21">
      <pivotArea dataOnly="0" labelOnly="1" outline="0" fieldPosition="0">
        <references count="1">
          <reference field="0" count="0"/>
        </references>
      </pivotArea>
    </format>
    <format dxfId="20">
      <pivotArea type="all" dataOnly="0" outline="0" fieldPosition="0"/>
    </format>
    <format dxfId="19">
      <pivotArea field="0" type="button" dataOnly="0" labelOnly="1" outline="0" axis="axisRow" fieldPosition="0"/>
    </format>
    <format dxfId="18">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2"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F46:G50" firstHeaderRow="1" firstDataRow="1" firstDataCol="1"/>
  <pivotFields count="7">
    <pivotField axis="axisRow" compact="0" outline="0" showAll="0" sortType="descending" defaultSubtotal="0">
      <items count="4">
        <item x="0"/>
        <item x="2"/>
        <item x="3"/>
        <item x="1"/>
      </items>
      <autoSortScope>
        <pivotArea dataOnly="0" outline="0" fieldPosition="0">
          <references count="1">
            <reference field="4294967294" count="1" selected="0">
              <x v="0"/>
            </reference>
          </references>
        </pivotArea>
      </autoSortScope>
    </pivotField>
    <pivotField compact="0" outline="0" showAll="0" defaultSubtotal="0">
      <items count="5">
        <item x="3"/>
        <item h="1" x="2"/>
        <item h="1" x="0"/>
        <item h="1" x="1"/>
        <item h="1" x="4"/>
      </items>
    </pivotField>
    <pivotField compact="0" outline="0" showAll="0" defaultSubtotal="0">
      <items count="14">
        <item x="13"/>
        <item x="8"/>
        <item x="0"/>
        <item x="4"/>
        <item x="7"/>
        <item x="10"/>
        <item x="12"/>
        <item x="2"/>
        <item x="5"/>
        <item x="1"/>
        <item x="6"/>
        <item x="9"/>
        <item x="3"/>
        <item x="11"/>
      </items>
    </pivotField>
    <pivotField dataField="1" compact="0" outline="0" showAll="0" defaultSubtotal="0"/>
    <pivotField compact="0" outline="0" showAll="0" defaultSubtotal="0"/>
    <pivotField compact="0" outline="0" showAll="0" defaultSubtotal="0"/>
    <pivotField compact="0" outline="0" showAll="0" defaultSubtotal="0"/>
  </pivotFields>
  <rowFields count="1">
    <field x="0"/>
  </rowFields>
  <rowItems count="4">
    <i>
      <x/>
    </i>
    <i>
      <x v="1"/>
    </i>
    <i>
      <x v="3"/>
    </i>
    <i>
      <x v="2"/>
    </i>
  </rowItems>
  <colItems count="1">
    <i/>
  </colItems>
  <dataFields count="1">
    <dataField name="Sum of 2012" fld="3" baseField="0" baseItem="0"/>
  </dataFields>
  <formats count="10">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outline="0" axis="axisValues" fieldPosition="0"/>
    </format>
    <format dxfId="29">
      <pivotArea dataOnly="0" labelOnly="1" outline="0" fieldPosition="0">
        <references count="1">
          <reference field="0" count="0"/>
        </references>
      </pivotArea>
    </format>
    <format dxfId="28">
      <pivotArea type="all" dataOnly="0" outline="0" fieldPosition="0"/>
    </format>
    <format dxfId="27">
      <pivotArea outline="0" collapsedLevelsAreSubtotals="1" fieldPosition="0"/>
    </format>
    <format dxfId="26">
      <pivotArea field="0" type="button" dataOnly="0" labelOnly="1" outline="0" axis="axisRow" fieldPosition="0"/>
    </format>
    <format dxfId="25">
      <pivotArea dataOnly="0" labelOnly="1" outline="0" axis="axisValues" fieldPosition="0"/>
    </format>
    <format dxfId="24">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6"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C53:C54" firstHeaderRow="1" firstDataRow="1" firstDataCol="1"/>
  <pivotFields count="7">
    <pivotField axis="axisRow" compact="0" outline="0" showAll="0" defaultSubtotal="0">
      <items count="4">
        <item x="0"/>
        <item h="1" x="2"/>
        <item h="1" x="3"/>
        <item h="1"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0"/>
  </rowFields>
  <rowItems count="1">
    <i>
      <x/>
    </i>
  </rowItems>
  <colItems count="1">
    <i/>
  </colItems>
  <formats count="6">
    <format dxfId="39">
      <pivotArea type="all" dataOnly="0" outline="0" fieldPosition="0"/>
    </format>
    <format dxfId="38">
      <pivotArea field="0" type="button" dataOnly="0" labelOnly="1" outline="0" axis="axisRow" fieldPosition="0"/>
    </format>
    <format dxfId="37">
      <pivotArea dataOnly="0" labelOnly="1" outline="0" fieldPosition="0">
        <references count="1">
          <reference field="0" count="0"/>
        </references>
      </pivotArea>
    </format>
    <format dxfId="36">
      <pivotArea type="all" dataOnly="0" outline="0" fieldPosition="0"/>
    </format>
    <format dxfId="35">
      <pivotArea field="0" type="button" dataOnly="0" labelOnly="1" outline="0" axis="axisRow" fieldPosition="0"/>
    </format>
    <format dxfId="34">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5"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O46:P50" firstHeaderRow="1" firstDataRow="1" firstDataCol="1"/>
  <pivotFields count="7">
    <pivotField axis="axisRow" compact="0" outline="0" showAll="0" sortType="descending" defaultSubtotal="0">
      <items count="4">
        <item x="0"/>
        <item x="2"/>
        <item x="3"/>
        <item x="1"/>
      </items>
      <autoSortScope>
        <pivotArea dataOnly="0" outline="0" fieldPosition="0">
          <references count="1">
            <reference field="4294967294" count="1" selected="0">
              <x v="0"/>
            </reference>
          </references>
        </pivotArea>
      </autoSortScope>
    </pivotField>
    <pivotField compact="0" outline="0" showAll="0" defaultSubtotal="0">
      <items count="5">
        <item x="3"/>
        <item h="1" x="2"/>
        <item h="1" x="0"/>
        <item h="1" x="1"/>
        <item h="1" x="4"/>
      </items>
    </pivotField>
    <pivotField compact="0" outline="0" showAll="0" defaultSubtotal="0">
      <items count="14">
        <item x="13"/>
        <item x="8"/>
        <item x="0"/>
        <item x="4"/>
        <item x="7"/>
        <item x="10"/>
        <item x="12"/>
        <item x="2"/>
        <item x="5"/>
        <item x="1"/>
        <item x="6"/>
        <item x="9"/>
        <item x="3"/>
        <item x="11"/>
      </items>
    </pivotField>
    <pivotField compact="0" outline="0" showAll="0" defaultSubtotal="0"/>
    <pivotField compact="0" outline="0" showAll="0" defaultSubtotal="0"/>
    <pivotField compact="0" outline="0" showAll="0" defaultSubtotal="0"/>
    <pivotField dataField="1" compact="0" outline="0" showAll="0" defaultSubtotal="0"/>
  </pivotFields>
  <rowFields count="1">
    <field x="0"/>
  </rowFields>
  <rowItems count="4">
    <i>
      <x/>
    </i>
    <i>
      <x v="1"/>
    </i>
    <i>
      <x v="3"/>
    </i>
    <i>
      <x v="2"/>
    </i>
  </rowItems>
  <colItems count="1">
    <i/>
  </colItems>
  <dataFields count="1">
    <dataField name="Sum of 2015" fld="6" baseField="0" baseItem="0"/>
  </dataFields>
  <formats count="10">
    <format dxfId="49">
      <pivotArea type="all" dataOnly="0" outline="0" fieldPosition="0"/>
    </format>
    <format dxfId="48">
      <pivotArea outline="0" collapsedLevelsAreSubtotals="1" fieldPosition="0"/>
    </format>
    <format dxfId="47">
      <pivotArea field="0" type="button" dataOnly="0" labelOnly="1" outline="0" axis="axisRow" fieldPosition="0"/>
    </format>
    <format dxfId="46">
      <pivotArea dataOnly="0" labelOnly="1" outline="0" axis="axisValues" fieldPosition="0"/>
    </format>
    <format dxfId="45">
      <pivotArea dataOnly="0" labelOnly="1" outline="0" fieldPosition="0">
        <references count="1">
          <reference field="0" count="0"/>
        </references>
      </pivotArea>
    </format>
    <format dxfId="44">
      <pivotArea type="all" dataOnly="0" outline="0" fieldPosition="0"/>
    </format>
    <format dxfId="43">
      <pivotArea outline="0" collapsedLevelsAreSubtotals="1" fieldPosition="0"/>
    </format>
    <format dxfId="42">
      <pivotArea field="0" type="button" dataOnly="0" labelOnly="1" outline="0" axis="axisRow" fieldPosition="0"/>
    </format>
    <format dxfId="41">
      <pivotArea dataOnly="0" labelOnly="1" outline="0" axis="axisValues" fieldPosition="0"/>
    </format>
    <format dxfId="40">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1"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C46:D50" firstHeaderRow="1" firstDataRow="1" firstDataCol="1"/>
  <pivotFields count="7">
    <pivotField axis="axisRow" compact="0" outline="0" showAll="0" sortType="descending" defaultSubtotal="0">
      <items count="4">
        <item x="0"/>
        <item x="2"/>
        <item x="3"/>
        <item x="1"/>
      </items>
      <autoSortScope>
        <pivotArea dataOnly="0" outline="0" fieldPosition="0">
          <references count="1">
            <reference field="4294967294" count="1" selected="0">
              <x v="0"/>
            </reference>
          </references>
        </pivotArea>
      </autoSortScope>
    </pivotField>
    <pivotField compact="0" outline="0" showAll="0" defaultSubtotal="0">
      <items count="5">
        <item x="3"/>
        <item h="1" x="2"/>
        <item h="1" x="0"/>
        <item h="1" x="1"/>
        <item h="1" x="4"/>
      </items>
    </pivotField>
    <pivotField dataField="1" compact="0" outline="0" showAll="0" defaultSubtotal="0">
      <items count="14">
        <item x="13"/>
        <item x="8"/>
        <item x="0"/>
        <item x="4"/>
        <item x="7"/>
        <item x="10"/>
        <item x="12"/>
        <item x="2"/>
        <item x="5"/>
        <item x="1"/>
        <item x="6"/>
        <item x="9"/>
        <item x="3"/>
        <item x="11"/>
      </items>
    </pivotField>
    <pivotField compact="0" outline="0" showAll="0" defaultSubtotal="0"/>
    <pivotField compact="0" outline="0" showAll="0" defaultSubtotal="0"/>
    <pivotField compact="0" outline="0" showAll="0" defaultSubtotal="0"/>
    <pivotField compact="0" outline="0" showAll="0" defaultSubtotal="0"/>
  </pivotFields>
  <rowFields count="1">
    <field x="0"/>
  </rowFields>
  <rowItems count="4">
    <i>
      <x/>
    </i>
    <i>
      <x v="1"/>
    </i>
    <i>
      <x v="3"/>
    </i>
    <i>
      <x v="2"/>
    </i>
  </rowItems>
  <colItems count="1">
    <i/>
  </colItems>
  <dataFields count="1">
    <dataField name="Sum of 2011" fld="2" baseField="0" baseItem="0"/>
  </dataFields>
  <formats count="10">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outline="0" axis="axisValues" fieldPosition="0"/>
    </format>
    <format dxfId="55">
      <pivotArea dataOnly="0" labelOnly="1" outline="0" fieldPosition="0">
        <references count="1">
          <reference field="0" count="0"/>
        </references>
      </pivotArea>
    </format>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outline="0" axis="axisValues" fieldPosition="0"/>
    </format>
    <format dxfId="50">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I46:J50" firstHeaderRow="1" firstDataRow="1" firstDataCol="1"/>
  <pivotFields count="7">
    <pivotField axis="axisRow" compact="0" outline="0" showAll="0" sortType="descending" defaultSubtotal="0">
      <items count="4">
        <item x="0"/>
        <item x="2"/>
        <item x="3"/>
        <item x="1"/>
      </items>
      <autoSortScope>
        <pivotArea dataOnly="0" outline="0" fieldPosition="0">
          <references count="1">
            <reference field="4294967294" count="1" selected="0">
              <x v="0"/>
            </reference>
          </references>
        </pivotArea>
      </autoSortScope>
    </pivotField>
    <pivotField compact="0" outline="0" showAll="0" defaultSubtotal="0">
      <items count="5">
        <item x="3"/>
        <item h="1" x="2"/>
        <item h="1" x="0"/>
        <item h="1" x="1"/>
        <item h="1" x="4"/>
      </items>
    </pivotField>
    <pivotField compact="0" outline="0" showAll="0" defaultSubtotal="0">
      <items count="14">
        <item x="13"/>
        <item x="8"/>
        <item x="0"/>
        <item x="4"/>
        <item x="7"/>
        <item x="10"/>
        <item x="12"/>
        <item x="2"/>
        <item x="5"/>
        <item x="1"/>
        <item x="6"/>
        <item x="9"/>
        <item x="3"/>
        <item x="11"/>
      </items>
    </pivotField>
    <pivotField compact="0" outline="0" showAll="0" defaultSubtotal="0"/>
    <pivotField dataField="1" compact="0" outline="0" showAll="0" defaultSubtotal="0"/>
    <pivotField compact="0" outline="0" showAll="0" defaultSubtotal="0"/>
    <pivotField compact="0" outline="0" showAll="0" defaultSubtotal="0"/>
  </pivotFields>
  <rowFields count="1">
    <field x="0"/>
  </rowFields>
  <rowItems count="4">
    <i>
      <x/>
    </i>
    <i>
      <x v="1"/>
    </i>
    <i>
      <x v="3"/>
    </i>
    <i>
      <x v="2"/>
    </i>
  </rowItems>
  <colItems count="1">
    <i/>
  </colItems>
  <dataFields count="1">
    <dataField name="Sum of 2013" fld="4" baseField="0" baseItem="0"/>
  </dataFields>
  <formats count="10">
    <format dxfId="69">
      <pivotArea type="all" dataOnly="0" outline="0" fieldPosition="0"/>
    </format>
    <format dxfId="68">
      <pivotArea outline="0" collapsedLevelsAreSubtotals="1" fieldPosition="0"/>
    </format>
    <format dxfId="67">
      <pivotArea field="0" type="button" dataOnly="0" labelOnly="1" outline="0" axis="axisRow" fieldPosition="0"/>
    </format>
    <format dxfId="66">
      <pivotArea dataOnly="0" labelOnly="1" outline="0" axis="axisValues" fieldPosition="0"/>
    </format>
    <format dxfId="65">
      <pivotArea dataOnly="0" labelOnly="1" outline="0" fieldPosition="0">
        <references count="1">
          <reference field="0" count="0"/>
        </references>
      </pivotArea>
    </format>
    <format dxfId="64">
      <pivotArea type="all" dataOnly="0" outline="0" fieldPosition="0"/>
    </format>
    <format dxfId="63">
      <pivotArea outline="0" collapsedLevelsAreSubtotals="1" fieldPosition="0"/>
    </format>
    <format dxfId="62">
      <pivotArea field="0" type="button" dataOnly="0" labelOnly="1" outline="0" axis="axisRow" fieldPosition="0"/>
    </format>
    <format dxfId="61">
      <pivotArea dataOnly="0" labelOnly="1" outline="0" axis="axisValues" fieldPosition="0"/>
    </format>
    <format dxfId="60">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4" cacheId="6"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L46:M50" firstHeaderRow="1" firstDataRow="1" firstDataCol="1"/>
  <pivotFields count="7">
    <pivotField axis="axisRow" compact="0" outline="0" showAll="0" sortType="descending" defaultSubtotal="0">
      <items count="4">
        <item x="0"/>
        <item x="2"/>
        <item x="3"/>
        <item x="1"/>
      </items>
      <autoSortScope>
        <pivotArea dataOnly="0" outline="0" fieldPosition="0">
          <references count="1">
            <reference field="4294967294" count="1" selected="0">
              <x v="0"/>
            </reference>
          </references>
        </pivotArea>
      </autoSortScope>
    </pivotField>
    <pivotField compact="0" outline="0" showAll="0" defaultSubtotal="0">
      <items count="5">
        <item x="3"/>
        <item h="1" x="2"/>
        <item h="1" x="0"/>
        <item h="1" x="1"/>
        <item h="1" x="4"/>
      </items>
    </pivotField>
    <pivotField compact="0" outline="0" showAll="0" defaultSubtotal="0">
      <items count="14">
        <item x="13"/>
        <item x="8"/>
        <item x="0"/>
        <item x="4"/>
        <item x="7"/>
        <item x="10"/>
        <item x="12"/>
        <item x="2"/>
        <item x="5"/>
        <item x="1"/>
        <item x="6"/>
        <item x="9"/>
        <item x="3"/>
        <item x="11"/>
      </items>
    </pivotField>
    <pivotField compact="0" outline="0" showAll="0" defaultSubtotal="0"/>
    <pivotField compact="0" outline="0" showAll="0" defaultSubtotal="0"/>
    <pivotField dataField="1" compact="0" outline="0" showAll="0" defaultSubtotal="0"/>
    <pivotField compact="0" outline="0" showAll="0" defaultSubtotal="0"/>
  </pivotFields>
  <rowFields count="1">
    <field x="0"/>
  </rowFields>
  <rowItems count="4">
    <i>
      <x/>
    </i>
    <i>
      <x v="1"/>
    </i>
    <i>
      <x v="3"/>
    </i>
    <i>
      <x v="2"/>
    </i>
  </rowItems>
  <colItems count="1">
    <i/>
  </colItems>
  <dataFields count="1">
    <dataField name="Sum of 2014" fld="5" baseField="0" baseItem="0"/>
  </dataFields>
  <formats count="10">
    <format dxfId="79">
      <pivotArea type="all" dataOnly="0" outline="0" fieldPosition="0"/>
    </format>
    <format dxfId="78">
      <pivotArea outline="0" collapsedLevelsAreSubtotals="1" fieldPosition="0"/>
    </format>
    <format dxfId="77">
      <pivotArea field="0" type="button" dataOnly="0" labelOnly="1" outline="0" axis="axisRow" fieldPosition="0"/>
    </format>
    <format dxfId="76">
      <pivotArea dataOnly="0" labelOnly="1" outline="0" axis="axisValues" fieldPosition="0"/>
    </format>
    <format dxfId="75">
      <pivotArea dataOnly="0" labelOnly="1" outline="0" fieldPosition="0">
        <references count="1">
          <reference field="0" count="0"/>
        </references>
      </pivotArea>
    </format>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dataOnly="0" labelOnly="1" outline="0" axis="axisValues" fieldPosition="0"/>
    </format>
    <format dxfId="70">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4" cacheId="7"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E38:E39" firstHeaderRow="1" firstDataRow="1" firstDataCol="1"/>
  <pivotFields count="6">
    <pivotField axis="axisRow" compact="0" outline="0" showAll="0" defaultSubtotal="0">
      <items count="7">
        <item h="1" x="3"/>
        <item x="2"/>
        <item h="1" x="4"/>
        <item h="1" x="5"/>
        <item h="1" x="1"/>
        <item h="1" m="1" x="6"/>
        <item h="1"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0"/>
  </rowFields>
  <rowItems count="1">
    <i>
      <x v="1"/>
    </i>
  </rowItems>
  <colItems count="1">
    <i/>
  </colItems>
  <formats count="7">
    <format dxfId="86">
      <pivotArea type="all" dataOnly="0" outline="0" fieldPosition="0"/>
    </format>
    <format dxfId="85">
      <pivotArea field="0" type="button" dataOnly="0" labelOnly="1" outline="0" axis="axisRow" fieldPosition="0"/>
    </format>
    <format dxfId="84">
      <pivotArea dataOnly="0" labelOnly="1" outline="0" fieldPosition="0">
        <references count="1">
          <reference field="0" count="0"/>
        </references>
      </pivotArea>
    </format>
    <format dxfId="83">
      <pivotArea field="0" type="button" dataOnly="0" labelOnly="1" outline="0" axis="axisRow" fieldPosition="0"/>
    </format>
    <format dxfId="82">
      <pivotArea type="all" dataOnly="0" outline="0" fieldPosition="0"/>
    </format>
    <format dxfId="81">
      <pivotArea field="0" type="button" dataOnly="0" labelOnly="1" outline="0" axis="axisRow" fieldPosition="0"/>
    </format>
    <format dxfId="80">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5" minRefreshableVersion="3" rowGrandTotals="0" colGrandTotals="0" itemPrintTitles="1" createdVersion="5" indent="0" compact="0" compactData="0" multipleFieldFilters="0">
  <location ref="L38:L39" firstHeaderRow="1" firstDataRow="1" firstDataCol="1"/>
  <pivotFields count="6">
    <pivotField axis="axisRow" compact="0" outline="0" showAll="0" defaultSubtotal="0">
      <items count="6">
        <item h="1" x="5"/>
        <item h="1" x="4"/>
        <item h="1" x="3"/>
        <item h="1" x="2"/>
        <item h="1"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0"/>
  </rowFields>
  <rowItems count="1">
    <i>
      <x v="5"/>
    </i>
  </rowItems>
  <colItems count="1">
    <i/>
  </colItems>
  <formats count="6">
    <format dxfId="92">
      <pivotArea type="all" dataOnly="0" outline="0" fieldPosition="0"/>
    </format>
    <format dxfId="91">
      <pivotArea field="0" type="button" dataOnly="0" labelOnly="1" outline="0" axis="axisRow" fieldPosition="0"/>
    </format>
    <format dxfId="90">
      <pivotArea dataOnly="0" labelOnly="1" outline="0" fieldPosition="0">
        <references count="1">
          <reference field="0" count="0"/>
        </references>
      </pivotArea>
    </format>
    <format dxfId="89">
      <pivotArea type="all" dataOnly="0" outline="0" fieldPosition="0"/>
    </format>
    <format dxfId="88">
      <pivotArea field="0" type="button" dataOnly="0" labelOnly="1" outline="0" axis="axisRow" fieldPosition="0"/>
    </format>
    <format dxfId="87">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J4:AD11" firstHeaderRow="1" firstDataRow="3" firstDataCol="1"/>
  <pivotFields count="7">
    <pivotField axis="axisCol" showAll="0" defaultSubtotal="0">
      <items count="4">
        <item x="0"/>
        <item x="2"/>
        <item x="3"/>
        <item x="1"/>
      </items>
    </pivotField>
    <pivotField axis="axisRow" showAll="0" defaultSubtotal="0">
      <items count="5">
        <item x="3"/>
        <item x="2"/>
        <item x="0"/>
        <item x="1"/>
        <item x="4"/>
      </items>
    </pivotField>
    <pivotField dataField="1" showAll="0" defaultSubtotal="0"/>
    <pivotField dataField="1" showAll="0" defaultSubtotal="0"/>
    <pivotField dataField="1" showAll="0" defaultSubtotal="0"/>
    <pivotField dataField="1" showAll="0" defaultSubtotal="0"/>
    <pivotField dataField="1" showAll="0" defaultSubtotal="0"/>
  </pivotFields>
  <rowFields count="1">
    <field x="1"/>
  </rowFields>
  <rowItems count="5">
    <i>
      <x/>
    </i>
    <i>
      <x v="1"/>
    </i>
    <i>
      <x v="2"/>
    </i>
    <i>
      <x v="3"/>
    </i>
    <i>
      <x v="4"/>
    </i>
  </rowItems>
  <colFields count="2">
    <field x="0"/>
    <field x="-2"/>
  </colFields>
  <colItems count="2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colItems>
  <dataFields count="5">
    <dataField name="Sum of 2011" fld="2" baseField="0" baseItem="0"/>
    <dataField name="Sum of 2012" fld="3" baseField="0" baseItem="0"/>
    <dataField name="Sum of 2013" fld="4" baseField="0" baseItem="0"/>
    <dataField name="Sum of 2014" fld="5" baseField="0" baseItem="0"/>
    <dataField name="Sum of 2015"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mpany" sourceName="Company">
  <pivotTables>
    <pivotTable tabId="3" name="PivotTable1"/>
  </pivotTables>
  <data>
    <tabular pivotCacheId="1">
      <items count="4">
        <i x="0"/>
        <i x="2" s="1"/>
        <i x="3"/>
        <i x="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rticulars" sourceName="Particulars">
  <pivotTables>
    <pivotTable tabId="3" name="PivotTable4"/>
  </pivotTables>
  <data>
    <tabular pivotCacheId="2" sortOrder="descending" customListSort="0">
      <items count="7">
        <i x="0"/>
        <i x="1"/>
        <i x="2" s="1"/>
        <i x="3"/>
        <i x="4"/>
        <i x="5"/>
        <i x="6"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mpany1" sourceName="Company">
  <pivotTables>
    <pivotTable tabId="3" name="PivotTable8"/>
  </pivotTables>
  <data>
    <tabular pivotCacheId="1">
      <items count="4">
        <i x="0"/>
        <i x="2"/>
        <i x="3"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articulars1" sourceName="Particulars">
  <pivotTables>
    <pivotTable tabId="3" name="PivotTable9"/>
  </pivotTables>
  <data>
    <tabular pivotCacheId="3" sortOrder="descending">
      <items count="6">
        <i x="0" s="1"/>
        <i x="1"/>
        <i x="2"/>
        <i x="3"/>
        <i x="4"/>
        <i x="5"/>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Variable" sourceName="Variable">
  <pivotTables>
    <pivotTable tabId="3" name="PivotTable10"/>
    <pivotTable tabId="3" name="PivotTable11"/>
    <pivotTable tabId="3" name="PivotTable12"/>
    <pivotTable tabId="3" name="PivotTable13"/>
    <pivotTable tabId="3" name="PivotTable14"/>
    <pivotTable tabId="3" name="PivotTable15"/>
  </pivotTables>
  <data>
    <tabular pivotCacheId="1">
      <items count="5">
        <i x="3" s="1"/>
        <i x="2"/>
        <i x="0"/>
        <i x="1"/>
        <i x="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ompany2" sourceName="Company">
  <pivotTables>
    <pivotTable tabId="3" name="PivotTable16"/>
  </pivotTables>
  <data>
    <tabular pivotCacheId="1">
      <items count="4">
        <i x="0" s="1"/>
        <i x="2"/>
        <i x="3"/>
        <i x="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ariable" cache="Slicer_Variable" caption="Variable" columnCount="5" showCaption="0" style="Cost DB2" rowHeight="241300"/>
  <slicer name="Company 1" cache="Slicer_Company2" caption="Company" columnCount="4" showCaption="0" style="Companies 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mpany" cache="Slicer_Company" caption="Company" columnCount="4" showCaption="0" style="Companies 1" rowHeight="241300"/>
  <slicer name="Particulars" cache="Slicer_Particulars" caption="Particulars" showCaption="0" style="Particulars" rowHeight="241300"/>
  <slicer name="Company 2" cache="Slicer_Company1" caption="Company" columnCount="4" showCaption="0" style="Companies 1" rowHeight="241300"/>
  <slicer name="Particulars 1" cache="Slicer_Particulars1" caption="Particulars" showCaption="0" style="Particulars" rowHeight="241300"/>
</slicers>
</file>

<file path=xl/tables/table1.xml><?xml version="1.0" encoding="utf-8"?>
<table xmlns="http://schemas.openxmlformats.org/spreadsheetml/2006/main" id="2" name="Data" displayName="Data" ref="A1:G21" totalsRowShown="0">
  <tableColumns count="7">
    <tableColumn id="1" name="Company"/>
    <tableColumn id="2" name="Variable"/>
    <tableColumn id="3" name="2011" dataDxfId="4"/>
    <tableColumn id="4" name="2012" dataDxfId="3"/>
    <tableColumn id="5" name="2013" dataDxfId="2"/>
    <tableColumn id="6" name="2014" dataDxfId="1"/>
    <tableColumn id="7" name="201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showRowColHeaders="0" workbookViewId="0">
      <selection activeCell="E3" sqref="E3"/>
    </sheetView>
  </sheetViews>
  <sheetFormatPr defaultColWidth="0" defaultRowHeight="15" zeroHeight="1" x14ac:dyDescent="0.25"/>
  <cols>
    <col min="1" max="1" width="2.7109375" customWidth="1"/>
    <col min="2" max="2" width="17.7109375" customWidth="1"/>
    <col min="3" max="3" width="5.7109375" customWidth="1"/>
    <col min="4" max="4" width="0.85546875" customWidth="1"/>
    <col min="5" max="5" width="17.7109375" customWidth="1"/>
    <col min="6" max="6" width="5.7109375" customWidth="1"/>
    <col min="7" max="7" width="0.85546875" customWidth="1"/>
    <col min="8" max="8" width="17.7109375" customWidth="1"/>
    <col min="9" max="9" width="5.7109375" customWidth="1"/>
    <col min="10" max="10" width="0.85546875" customWidth="1"/>
    <col min="11" max="11" width="17.7109375" customWidth="1"/>
    <col min="12" max="12" width="5.7109375" customWidth="1"/>
    <col min="13" max="13" width="0.85546875" customWidth="1"/>
    <col min="14" max="14" width="17.7109375" customWidth="1"/>
    <col min="15" max="15" width="5.7109375" customWidth="1"/>
    <col min="16" max="16" width="5" customWidth="1"/>
    <col min="17" max="16384" width="9.140625" hidden="1"/>
  </cols>
  <sheetData>
    <row r="1" spans="1:16" ht="24.95" customHeight="1" x14ac:dyDescent="0.25">
      <c r="A1" s="19"/>
      <c r="B1" s="19" t="s">
        <v>65</v>
      </c>
      <c r="C1" s="20"/>
      <c r="D1" s="20"/>
      <c r="E1" s="20"/>
      <c r="F1" s="20"/>
      <c r="G1" s="20"/>
      <c r="H1" s="20"/>
      <c r="I1" s="20"/>
      <c r="J1" s="20"/>
      <c r="K1" s="20"/>
      <c r="L1" s="20"/>
      <c r="M1" s="20"/>
      <c r="N1" s="20"/>
      <c r="O1" s="20"/>
      <c r="P1" s="20"/>
    </row>
    <row r="2" spans="1:16" x14ac:dyDescent="0.25">
      <c r="B2" s="26" t="s">
        <v>48</v>
      </c>
      <c r="H2" s="28" t="s">
        <v>49</v>
      </c>
      <c r="I2" s="25"/>
    </row>
    <row r="3" spans="1:16" x14ac:dyDescent="0.25"/>
    <row r="4" spans="1:16" s="21" customFormat="1" ht="20.100000000000001" customHeight="1" x14ac:dyDescent="0.2"/>
    <row r="5" spans="1:16" s="53" customFormat="1" ht="30" customHeight="1" x14ac:dyDescent="0.25">
      <c r="B5" s="58">
        <v>2011</v>
      </c>
      <c r="C5" s="58"/>
      <c r="D5" s="54"/>
      <c r="E5" s="58">
        <v>2012</v>
      </c>
      <c r="F5" s="58"/>
      <c r="G5" s="54"/>
      <c r="H5" s="58">
        <v>2013</v>
      </c>
      <c r="I5" s="58"/>
      <c r="J5" s="54"/>
      <c r="K5" s="58">
        <v>2014</v>
      </c>
      <c r="L5" s="58"/>
      <c r="M5" s="54"/>
      <c r="N5" s="58">
        <v>2015</v>
      </c>
      <c r="O5" s="58"/>
      <c r="P5" s="55"/>
    </row>
    <row r="6" spans="1:16" s="53" customFormat="1" ht="24.95" customHeight="1" x14ac:dyDescent="0.25">
      <c r="B6" s="56" t="str">
        <f>Working!C47</f>
        <v>ACC Ltd</v>
      </c>
      <c r="C6" s="56">
        <f>Working!D47</f>
        <v>27</v>
      </c>
      <c r="D6" s="56"/>
      <c r="E6" s="56" t="str">
        <f>Working!F47</f>
        <v>ACC Ltd</v>
      </c>
      <c r="F6" s="56">
        <f>Working!G47</f>
        <v>26</v>
      </c>
      <c r="G6" s="56"/>
      <c r="H6" s="56" t="str">
        <f>Working!I47</f>
        <v>ACC Ltd</v>
      </c>
      <c r="I6" s="56">
        <f>Working!J47</f>
        <v>29</v>
      </c>
      <c r="J6" s="56"/>
      <c r="K6" s="56" t="str">
        <f>Working!L47</f>
        <v>ACC Ltd</v>
      </c>
      <c r="L6" s="56">
        <f>Working!M47</f>
        <v>29</v>
      </c>
      <c r="M6" s="56"/>
      <c r="N6" s="56" t="str">
        <f>Working!O47</f>
        <v>ACC Ltd</v>
      </c>
      <c r="O6" s="56">
        <f>Working!P47</f>
        <v>30</v>
      </c>
      <c r="P6" s="55"/>
    </row>
    <row r="7" spans="1:16" s="53" customFormat="1" ht="24.95" customHeight="1" x14ac:dyDescent="0.25">
      <c r="B7" s="56" t="str">
        <f>Working!C48</f>
        <v>Ambuja Cement</v>
      </c>
      <c r="C7" s="56">
        <f>Working!D48</f>
        <v>25</v>
      </c>
      <c r="D7" s="56"/>
      <c r="E7" s="56" t="str">
        <f>Working!F48</f>
        <v>Ambuja Cement</v>
      </c>
      <c r="F7" s="56">
        <f>Working!G48</f>
        <v>25</v>
      </c>
      <c r="G7" s="56"/>
      <c r="H7" s="56" t="str">
        <f>Working!I48</f>
        <v>Ambuja Cement</v>
      </c>
      <c r="I7" s="56">
        <f>Working!J48</f>
        <v>27</v>
      </c>
      <c r="J7" s="56"/>
      <c r="K7" s="56" t="str">
        <f>Working!L48</f>
        <v>Ambuja Cement</v>
      </c>
      <c r="L7" s="56">
        <f>Working!M48</f>
        <v>27</v>
      </c>
      <c r="M7" s="56"/>
      <c r="N7" s="56" t="str">
        <f>Working!O48</f>
        <v>Ambuja Cement</v>
      </c>
      <c r="O7" s="56">
        <f>Working!P48</f>
        <v>30</v>
      </c>
      <c r="P7" s="55"/>
    </row>
    <row r="8" spans="1:16" s="53" customFormat="1" ht="24.95" customHeight="1" x14ac:dyDescent="0.25">
      <c r="B8" s="56" t="str">
        <f>Working!C49</f>
        <v>Ultratech Cement</v>
      </c>
      <c r="C8" s="56">
        <f>Working!D49</f>
        <v>24</v>
      </c>
      <c r="D8" s="56"/>
      <c r="E8" s="56" t="str">
        <f>Working!F49</f>
        <v>Ultratech Cement</v>
      </c>
      <c r="F8" s="56">
        <f>Working!G49</f>
        <v>22</v>
      </c>
      <c r="G8" s="56"/>
      <c r="H8" s="56" t="str">
        <f>Working!I49</f>
        <v>Ultratech Cement</v>
      </c>
      <c r="I8" s="56">
        <f>Working!J49</f>
        <v>22</v>
      </c>
      <c r="J8" s="56"/>
      <c r="K8" s="56" t="str">
        <f>Working!L49</f>
        <v>Ultratech Cement</v>
      </c>
      <c r="L8" s="56">
        <f>Working!M49</f>
        <v>24</v>
      </c>
      <c r="M8" s="56"/>
      <c r="N8" s="56" t="str">
        <f>Working!O49</f>
        <v>Ultratech Cement</v>
      </c>
      <c r="O8" s="56">
        <f>Working!P49</f>
        <v>24</v>
      </c>
      <c r="P8" s="55"/>
    </row>
    <row r="9" spans="1:16" s="53" customFormat="1" ht="24.95" customHeight="1" x14ac:dyDescent="0.25">
      <c r="B9" s="56" t="str">
        <f>Working!C50</f>
        <v>JK Lakshmi Cement</v>
      </c>
      <c r="C9" s="56">
        <f>Working!D50</f>
        <v>19</v>
      </c>
      <c r="D9" s="56"/>
      <c r="E9" s="56" t="str">
        <f>Working!F50</f>
        <v>JK Lakshmi Cement</v>
      </c>
      <c r="F9" s="56">
        <f>Working!G50</f>
        <v>20</v>
      </c>
      <c r="G9" s="56"/>
      <c r="H9" s="56" t="str">
        <f>Working!I50</f>
        <v>JK Lakshmi Cement</v>
      </c>
      <c r="I9" s="56">
        <f>Working!J50</f>
        <v>19</v>
      </c>
      <c r="J9" s="56"/>
      <c r="K9" s="56" t="str">
        <f>Working!L50</f>
        <v>JK Lakshmi Cement</v>
      </c>
      <c r="L9" s="56">
        <f>Working!M50</f>
        <v>19</v>
      </c>
      <c r="M9" s="56"/>
      <c r="N9" s="56" t="str">
        <f>Working!O50</f>
        <v>JK Lakshmi Cement</v>
      </c>
      <c r="O9" s="56">
        <f>Working!P50</f>
        <v>18</v>
      </c>
    </row>
    <row r="10" spans="1:16" x14ac:dyDescent="0.25"/>
    <row r="11" spans="1:16" x14ac:dyDescent="0.25">
      <c r="B11" s="29" t="s">
        <v>50</v>
      </c>
      <c r="F11" s="22"/>
    </row>
    <row r="12" spans="1:16" x14ac:dyDescent="0.25"/>
    <row r="13" spans="1:16" ht="24.95" customHeight="1" x14ac:dyDescent="0.35">
      <c r="E13" s="27"/>
    </row>
    <row r="14" spans="1:16" x14ac:dyDescent="0.25"/>
    <row r="15" spans="1:16" x14ac:dyDescent="0.25"/>
    <row r="16" spans="1:16" hidden="1" x14ac:dyDescent="0.25"/>
    <row r="17" spans="2:15" hidden="1" x14ac:dyDescent="0.25"/>
    <row r="18" spans="2:15" hidden="1" x14ac:dyDescent="0.25"/>
    <row r="19" spans="2:15" hidden="1" x14ac:dyDescent="0.25"/>
    <row r="20" spans="2:15" hidden="1" x14ac:dyDescent="0.25"/>
    <row r="21" spans="2:15" hidden="1" x14ac:dyDescent="0.25"/>
    <row r="22" spans="2:15" hidden="1" x14ac:dyDescent="0.25"/>
    <row r="23" spans="2:15" hidden="1" x14ac:dyDescent="0.25"/>
    <row r="24" spans="2:15" hidden="1" x14ac:dyDescent="0.25"/>
    <row r="25" spans="2:15" hidden="1" x14ac:dyDescent="0.25">
      <c r="F25">
        <f>IF(F30,IF(Particulars3="Profit",(F6-INDEX(C$6:C$9,MATCH(E6,B$6:B$9,)))+F6,INDEX(C$6:C$9,MATCH(E6,B$6:B$9,)))*F30," ")</f>
        <v>27</v>
      </c>
      <c r="I25">
        <f>IF(I30,IF(Particulars3="Profit",(I6-INDEX(F$6:F$9,MATCH(H6,E$6:E$9,)))+I6,INDEX(F$6:F$9,MATCH(H6,E$6:E$9,)))*I30," ")</f>
        <v>26</v>
      </c>
      <c r="L25">
        <f>IF(L30,IF(Particulars3="Profit",(L6-INDEX(I$6:I$9,MATCH(K6,H$6:H$9,)))+L6,INDEX(I$6:I$9,MATCH(K6,H$6:H$9,)))*L30," ")</f>
        <v>29</v>
      </c>
      <c r="O25">
        <f>IF(O30,IF(Particulars3="Profit",(O6-INDEX(L$6:L$9,MATCH(N6,K$6:K$9,)))+O6,INDEX(L$6:L$9,MATCH(N6,K$6:K$9,)))*O30," ")</f>
        <v>29</v>
      </c>
    </row>
    <row r="26" spans="2:15" hidden="1" x14ac:dyDescent="0.25">
      <c r="F26" t="str">
        <f>IF(F31,IF(Particulars3="Profit",(F7-INDEX(C$6:C$9,MATCH(E7,B$6:B$9,)))+F7,INDEX(C$6:C$9,MATCH(E7,B$6:B$9,)))*F31," ")</f>
        <v xml:space="preserve"> </v>
      </c>
      <c r="I26" t="str">
        <f>IF(I31,IF(Particulars3="Profit",(I7-INDEX(F$6:F$9,MATCH(H7,E$6:E$9,)))+I7,INDEX(F$6:F$9,MATCH(H7,E$6:E$9,)))*I31," ")</f>
        <v xml:space="preserve"> </v>
      </c>
      <c r="L26" t="str">
        <f>IF(L31,IF(Particulars3="Profit",(L7-INDEX(I$6:I$9,MATCH(K7,H$6:H$9,)))+L7,INDEX(I$6:I$9,MATCH(K7,H$6:H$9,)))*L31," ")</f>
        <v xml:space="preserve"> </v>
      </c>
      <c r="O26" t="str">
        <f>IF(O31,IF(Particulars3="Profit",(O7-INDEX(L$6:L$9,MATCH(N7,K$6:K$9,)))+O7,INDEX(L$6:L$9,MATCH(N7,K$6:K$9,)))*O31," ")</f>
        <v xml:space="preserve"> </v>
      </c>
    </row>
    <row r="27" spans="2:15" hidden="1" x14ac:dyDescent="0.25">
      <c r="F27" t="str">
        <f>IF(F32,IF(Particulars3="Profit",(F8-INDEX(C$6:C$9,MATCH(E8,B$6:B$9,)))+F8,INDEX(C$6:C$9,MATCH(E8,B$6:B$9,)))*F32," ")</f>
        <v xml:space="preserve"> </v>
      </c>
      <c r="I27" t="str">
        <f>IF(I32,IF(Particulars3="Profit",(I8-INDEX(F$6:F$9,MATCH(H8,E$6:E$9,)))+I8,INDEX(F$6:F$9,MATCH(H8,E$6:E$9,)))*I32," ")</f>
        <v xml:space="preserve"> </v>
      </c>
      <c r="L27" t="str">
        <f>IF(L32,IF(Particulars3="Profit",(L8-INDEX(I$6:I$9,MATCH(K8,H$6:H$9,)))+L8,INDEX(I$6:I$9,MATCH(K8,H$6:H$9,)))*L32," ")</f>
        <v xml:space="preserve"> </v>
      </c>
      <c r="O27" t="str">
        <f>IF(O32,IF(Particulars3="Profit",(O8-INDEX(L$6:L$9,MATCH(N8,K$6:K$9,)))+O8,INDEX(L$6:L$9,MATCH(N8,K$6:K$9,)))*O32," ")</f>
        <v xml:space="preserve"> </v>
      </c>
    </row>
    <row r="28" spans="2:15" hidden="1" x14ac:dyDescent="0.25">
      <c r="F28" t="str">
        <f>IF(F33,IF(Particulars3="Profit",(F9-INDEX(C$6:C$9,MATCH(E9,B$6:B$9,)))+F9,INDEX(C$6:C$9,MATCH(E9,B$6:B$9,)))*F33," ")</f>
        <v xml:space="preserve"> </v>
      </c>
      <c r="I28" t="str">
        <f>IF(I33,IF(Particulars3="Profit",(I9-INDEX(F$6:F$9,MATCH(H9,E$6:E$9,)))+I9,INDEX(F$6:F$9,MATCH(H9,E$6:E$9,)))*I33," ")</f>
        <v xml:space="preserve"> </v>
      </c>
      <c r="L28" t="str">
        <f>IF(L33,IF(Particulars3="Profit",(L9-INDEX(I$6:I$9,MATCH(K9,H$6:H$9,)))+L9,INDEX(I$6:I$9,MATCH(K9,H$6:H$9,)))*L33," ")</f>
        <v xml:space="preserve"> </v>
      </c>
      <c r="O28" t="str">
        <f>IF(O33,IF(Particulars3="Profit",(O9-INDEX(L$6:L$9,MATCH(N9,K$6:K$9,)))+O9,INDEX(L$6:L$9,MATCH(N9,K$6:K$9,)))*O33," ")</f>
        <v xml:space="preserve"> </v>
      </c>
    </row>
    <row r="29" spans="2:15" hidden="1" x14ac:dyDescent="0.25"/>
    <row r="30" spans="2:15" hidden="1" x14ac:dyDescent="0.25">
      <c r="B30" t="b">
        <f t="shared" ref="B30:C33" si="0">$B6=Company3</f>
        <v>1</v>
      </c>
      <c r="C30" t="b">
        <f t="shared" si="0"/>
        <v>1</v>
      </c>
      <c r="E30" t="b">
        <f t="shared" ref="E30:F33" si="1">$E6=Company3</f>
        <v>1</v>
      </c>
      <c r="F30" t="b">
        <f t="shared" si="1"/>
        <v>1</v>
      </c>
      <c r="H30" t="b">
        <f t="shared" ref="H30:I33" si="2">$H6=Company3</f>
        <v>1</v>
      </c>
      <c r="I30" t="b">
        <f t="shared" si="2"/>
        <v>1</v>
      </c>
      <c r="K30" t="b">
        <f t="shared" ref="K30:L33" si="3">$K6=Company3</f>
        <v>1</v>
      </c>
      <c r="L30" t="b">
        <f t="shared" si="3"/>
        <v>1</v>
      </c>
      <c r="N30" t="b">
        <f t="shared" ref="N30:O33" si="4">$N6=Company3</f>
        <v>1</v>
      </c>
      <c r="O30" t="b">
        <f t="shared" si="4"/>
        <v>1</v>
      </c>
    </row>
    <row r="31" spans="2:15" hidden="1" x14ac:dyDescent="0.25">
      <c r="B31" t="b">
        <f t="shared" si="0"/>
        <v>0</v>
      </c>
      <c r="C31" t="b">
        <f t="shared" si="0"/>
        <v>0</v>
      </c>
      <c r="E31" t="b">
        <f t="shared" si="1"/>
        <v>0</v>
      </c>
      <c r="F31" t="b">
        <f t="shared" si="1"/>
        <v>0</v>
      </c>
      <c r="H31" t="b">
        <f t="shared" si="2"/>
        <v>0</v>
      </c>
      <c r="I31" t="b">
        <f t="shared" si="2"/>
        <v>0</v>
      </c>
      <c r="K31" t="b">
        <f t="shared" si="3"/>
        <v>0</v>
      </c>
      <c r="L31" t="b">
        <f t="shared" si="3"/>
        <v>0</v>
      </c>
      <c r="N31" t="b">
        <f t="shared" si="4"/>
        <v>0</v>
      </c>
      <c r="O31" t="b">
        <f t="shared" si="4"/>
        <v>0</v>
      </c>
    </row>
    <row r="32" spans="2:15" hidden="1" x14ac:dyDescent="0.25">
      <c r="B32" t="b">
        <f t="shared" si="0"/>
        <v>0</v>
      </c>
      <c r="C32" t="b">
        <f t="shared" si="0"/>
        <v>0</v>
      </c>
      <c r="E32" t="b">
        <f t="shared" si="1"/>
        <v>0</v>
      </c>
      <c r="F32" t="b">
        <f t="shared" si="1"/>
        <v>0</v>
      </c>
      <c r="H32" t="b">
        <f t="shared" si="2"/>
        <v>0</v>
      </c>
      <c r="I32" t="b">
        <f t="shared" si="2"/>
        <v>0</v>
      </c>
      <c r="K32" t="b">
        <f t="shared" si="3"/>
        <v>0</v>
      </c>
      <c r="L32" t="b">
        <f t="shared" si="3"/>
        <v>0</v>
      </c>
      <c r="N32" t="b">
        <f t="shared" si="4"/>
        <v>0</v>
      </c>
      <c r="O32" t="b">
        <f t="shared" si="4"/>
        <v>0</v>
      </c>
    </row>
    <row r="33" spans="2:15" hidden="1" x14ac:dyDescent="0.25">
      <c r="B33" t="b">
        <f t="shared" si="0"/>
        <v>0</v>
      </c>
      <c r="C33" t="b">
        <f t="shared" si="0"/>
        <v>0</v>
      </c>
      <c r="E33" t="b">
        <f t="shared" si="1"/>
        <v>0</v>
      </c>
      <c r="F33" t="b">
        <f t="shared" si="1"/>
        <v>0</v>
      </c>
      <c r="H33" t="b">
        <f t="shared" si="2"/>
        <v>0</v>
      </c>
      <c r="I33" t="b">
        <f t="shared" si="2"/>
        <v>0</v>
      </c>
      <c r="K33" t="b">
        <f t="shared" si="3"/>
        <v>0</v>
      </c>
      <c r="L33" t="b">
        <f t="shared" si="3"/>
        <v>0</v>
      </c>
      <c r="N33" t="b">
        <f t="shared" si="4"/>
        <v>0</v>
      </c>
      <c r="O33" t="b">
        <f t="shared" si="4"/>
        <v>0</v>
      </c>
    </row>
  </sheetData>
  <sheetProtection sheet="1" objects="1" scenarios="1"/>
  <mergeCells count="5">
    <mergeCell ref="B5:C5"/>
    <mergeCell ref="E5:F5"/>
    <mergeCell ref="H5:I5"/>
    <mergeCell ref="K5:L5"/>
    <mergeCell ref="N5:O5"/>
  </mergeCells>
  <conditionalFormatting sqref="E6:F9 H6:I9 K6:L9 N6:O9 B6:C9">
    <cfRule type="expression" dxfId="97" priority="22">
      <formula>B30</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9" id="{D485F4C2-3EC0-49C1-BF0A-7BE57E3E5C5F}">
            <x14:iconSet iconSet="3Triangles" custom="1">
              <x14:cfvo type="percent">
                <xm:f>0</xm:f>
              </x14:cfvo>
              <x14:cfvo type="formula">
                <xm:f>$F$25</xm:f>
              </x14:cfvo>
              <x14:cfvo type="formula" gte="0">
                <xm:f>$F$25</xm:f>
              </x14:cfvo>
              <x14:cfIcon iconSet="3TrafficLights1" iconId="2"/>
              <x14:cfIcon iconSet="3Triangles" iconId="1"/>
              <x14:cfIcon iconSet="3TrafficLights1" iconId="0"/>
            </x14:iconSet>
          </x14:cfRule>
          <xm:sqref>F6</xm:sqref>
        </x14:conditionalFormatting>
        <x14:conditionalFormatting xmlns:xm="http://schemas.microsoft.com/office/excel/2006/main">
          <x14:cfRule type="iconSet" priority="40" id="{5B0F1DDC-F2F5-4C7F-B921-B2221F2AFADB}">
            <x14:iconSet iconSet="3Triangles" custom="1">
              <x14:cfvo type="percent">
                <xm:f>0</xm:f>
              </x14:cfvo>
              <x14:cfvo type="formula">
                <xm:f>$F$26</xm:f>
              </x14:cfvo>
              <x14:cfvo type="formula" gte="0">
                <xm:f>$F$26</xm:f>
              </x14:cfvo>
              <x14:cfIcon iconSet="3TrafficLights1" iconId="2"/>
              <x14:cfIcon iconSet="3Triangles" iconId="1"/>
              <x14:cfIcon iconSet="3TrafficLights1" iconId="0"/>
            </x14:iconSet>
          </x14:cfRule>
          <xm:sqref>F7</xm:sqref>
        </x14:conditionalFormatting>
        <x14:conditionalFormatting xmlns:xm="http://schemas.microsoft.com/office/excel/2006/main">
          <x14:cfRule type="iconSet" priority="41" id="{7CBA639B-FD6B-4EE2-BE56-08B3B98091FE}">
            <x14:iconSet iconSet="3Triangles" custom="1">
              <x14:cfvo type="percent">
                <xm:f>0</xm:f>
              </x14:cfvo>
              <x14:cfvo type="formula">
                <xm:f>$F$27</xm:f>
              </x14:cfvo>
              <x14:cfvo type="formula" gte="0">
                <xm:f>$F$27</xm:f>
              </x14:cfvo>
              <x14:cfIcon iconSet="3TrafficLights1" iconId="2"/>
              <x14:cfIcon iconSet="3Triangles" iconId="1"/>
              <x14:cfIcon iconSet="3TrafficLights1" iconId="0"/>
            </x14:iconSet>
          </x14:cfRule>
          <xm:sqref>F8</xm:sqref>
        </x14:conditionalFormatting>
        <x14:conditionalFormatting xmlns:xm="http://schemas.microsoft.com/office/excel/2006/main">
          <x14:cfRule type="iconSet" priority="42" id="{FAD3EEA9-4030-42FA-80FA-301F656E41C7}">
            <x14:iconSet iconSet="3Triangles" custom="1">
              <x14:cfvo type="percent">
                <xm:f>0</xm:f>
              </x14:cfvo>
              <x14:cfvo type="formula">
                <xm:f>$F$28</xm:f>
              </x14:cfvo>
              <x14:cfvo type="formula" gte="0">
                <xm:f>$F$28</xm:f>
              </x14:cfvo>
              <x14:cfIcon iconSet="3TrafficLights1" iconId="2"/>
              <x14:cfIcon iconSet="3Triangles" iconId="1"/>
              <x14:cfIcon iconSet="3TrafficLights1" iconId="0"/>
            </x14:iconSet>
          </x14:cfRule>
          <xm:sqref>F9</xm:sqref>
        </x14:conditionalFormatting>
        <x14:conditionalFormatting xmlns:xm="http://schemas.microsoft.com/office/excel/2006/main">
          <x14:cfRule type="iconSet" priority="43" id="{5438E179-FAF4-4C74-86CD-0CDBB8BBEEA3}">
            <x14:iconSet iconSet="3Triangles" custom="1">
              <x14:cfvo type="percent">
                <xm:f>0</xm:f>
              </x14:cfvo>
              <x14:cfvo type="formula">
                <xm:f>$I$25</xm:f>
              </x14:cfvo>
              <x14:cfvo type="formula" gte="0">
                <xm:f>$I$25</xm:f>
              </x14:cfvo>
              <x14:cfIcon iconSet="3TrafficLights1" iconId="2"/>
              <x14:cfIcon iconSet="3Triangles" iconId="1"/>
              <x14:cfIcon iconSet="3TrafficLights1" iconId="0"/>
            </x14:iconSet>
          </x14:cfRule>
          <xm:sqref>I6</xm:sqref>
        </x14:conditionalFormatting>
        <x14:conditionalFormatting xmlns:xm="http://schemas.microsoft.com/office/excel/2006/main">
          <x14:cfRule type="iconSet" priority="44" id="{669C2700-6EB8-47D2-A272-8C0DF02DA1DA}">
            <x14:iconSet iconSet="3Triangles" custom="1">
              <x14:cfvo type="percent">
                <xm:f>0</xm:f>
              </x14:cfvo>
              <x14:cfvo type="formula">
                <xm:f>$I$26</xm:f>
              </x14:cfvo>
              <x14:cfvo type="formula" gte="0">
                <xm:f>$I$26</xm:f>
              </x14:cfvo>
              <x14:cfIcon iconSet="3TrafficLights1" iconId="2"/>
              <x14:cfIcon iconSet="3Triangles" iconId="1"/>
              <x14:cfIcon iconSet="3TrafficLights1" iconId="0"/>
            </x14:iconSet>
          </x14:cfRule>
          <xm:sqref>I7</xm:sqref>
        </x14:conditionalFormatting>
        <x14:conditionalFormatting xmlns:xm="http://schemas.microsoft.com/office/excel/2006/main">
          <x14:cfRule type="iconSet" priority="45" id="{3A2B6813-B9AF-4502-9A35-067B8B6CAEC3}">
            <x14:iconSet iconSet="3Triangles" custom="1">
              <x14:cfvo type="percent">
                <xm:f>0</xm:f>
              </x14:cfvo>
              <x14:cfvo type="formula">
                <xm:f>$I$27</xm:f>
              </x14:cfvo>
              <x14:cfvo type="formula" gte="0">
                <xm:f>$I$27</xm:f>
              </x14:cfvo>
              <x14:cfIcon iconSet="3TrafficLights1" iconId="2"/>
              <x14:cfIcon iconSet="3Triangles" iconId="1"/>
              <x14:cfIcon iconSet="3TrafficLights1" iconId="0"/>
            </x14:iconSet>
          </x14:cfRule>
          <xm:sqref>I8</xm:sqref>
        </x14:conditionalFormatting>
        <x14:conditionalFormatting xmlns:xm="http://schemas.microsoft.com/office/excel/2006/main">
          <x14:cfRule type="iconSet" priority="46" id="{ECFA57D2-2A84-4E3D-BA58-4C2091553DDD}">
            <x14:iconSet iconSet="3Triangles" custom="1">
              <x14:cfvo type="percent">
                <xm:f>0</xm:f>
              </x14:cfvo>
              <x14:cfvo type="formula">
                <xm:f>$I$28</xm:f>
              </x14:cfvo>
              <x14:cfvo type="formula" gte="0">
                <xm:f>$I$28</xm:f>
              </x14:cfvo>
              <x14:cfIcon iconSet="3TrafficLights1" iconId="2"/>
              <x14:cfIcon iconSet="3Triangles" iconId="1"/>
              <x14:cfIcon iconSet="3TrafficLights1" iconId="0"/>
            </x14:iconSet>
          </x14:cfRule>
          <xm:sqref>I9</xm:sqref>
        </x14:conditionalFormatting>
        <x14:conditionalFormatting xmlns:xm="http://schemas.microsoft.com/office/excel/2006/main">
          <x14:cfRule type="iconSet" priority="47" id="{D01F0BAC-7A7C-4430-A0F0-6F9D97BC5BD9}">
            <x14:iconSet iconSet="3Triangles" custom="1">
              <x14:cfvo type="percent">
                <xm:f>0</xm:f>
              </x14:cfvo>
              <x14:cfvo type="formula">
                <xm:f>$L$25</xm:f>
              </x14:cfvo>
              <x14:cfvo type="formula" gte="0">
                <xm:f>$L$25</xm:f>
              </x14:cfvo>
              <x14:cfIcon iconSet="3TrafficLights1" iconId="2"/>
              <x14:cfIcon iconSet="3Triangles" iconId="1"/>
              <x14:cfIcon iconSet="3TrafficLights1" iconId="0"/>
            </x14:iconSet>
          </x14:cfRule>
          <xm:sqref>L6</xm:sqref>
        </x14:conditionalFormatting>
        <x14:conditionalFormatting xmlns:xm="http://schemas.microsoft.com/office/excel/2006/main">
          <x14:cfRule type="iconSet" priority="48" id="{A803D1E1-805A-4DC1-9018-6E5E55C04A8C}">
            <x14:iconSet iconSet="3Triangles" custom="1">
              <x14:cfvo type="percent">
                <xm:f>0</xm:f>
              </x14:cfvo>
              <x14:cfvo type="formula">
                <xm:f>$L$26</xm:f>
              </x14:cfvo>
              <x14:cfvo type="formula" gte="0">
                <xm:f>$L$26</xm:f>
              </x14:cfvo>
              <x14:cfIcon iconSet="3TrafficLights1" iconId="2"/>
              <x14:cfIcon iconSet="3Triangles" iconId="1"/>
              <x14:cfIcon iconSet="3TrafficLights1" iconId="0"/>
            </x14:iconSet>
          </x14:cfRule>
          <xm:sqref>L7</xm:sqref>
        </x14:conditionalFormatting>
        <x14:conditionalFormatting xmlns:xm="http://schemas.microsoft.com/office/excel/2006/main">
          <x14:cfRule type="iconSet" priority="49" id="{D7EAC25E-264F-4956-B773-F345830E4A7E}">
            <x14:iconSet iconSet="3Triangles" custom="1">
              <x14:cfvo type="percent">
                <xm:f>0</xm:f>
              </x14:cfvo>
              <x14:cfvo type="formula">
                <xm:f>$L$27</xm:f>
              </x14:cfvo>
              <x14:cfvo type="formula" gte="0">
                <xm:f>$L$27</xm:f>
              </x14:cfvo>
              <x14:cfIcon iconSet="3TrafficLights1" iconId="2"/>
              <x14:cfIcon iconSet="3Triangles" iconId="1"/>
              <x14:cfIcon iconSet="3TrafficLights1" iconId="0"/>
            </x14:iconSet>
          </x14:cfRule>
          <xm:sqref>L8</xm:sqref>
        </x14:conditionalFormatting>
        <x14:conditionalFormatting xmlns:xm="http://schemas.microsoft.com/office/excel/2006/main">
          <x14:cfRule type="iconSet" priority="50" id="{A37AFDAE-692A-4CF2-BF4E-60455FCCCB8E}">
            <x14:iconSet iconSet="3Triangles" custom="1">
              <x14:cfvo type="percent">
                <xm:f>0</xm:f>
              </x14:cfvo>
              <x14:cfvo type="formula">
                <xm:f>$L$28</xm:f>
              </x14:cfvo>
              <x14:cfvo type="formula" gte="0">
                <xm:f>$L$28</xm:f>
              </x14:cfvo>
              <x14:cfIcon iconSet="3TrafficLights1" iconId="2"/>
              <x14:cfIcon iconSet="3Triangles" iconId="1"/>
              <x14:cfIcon iconSet="3TrafficLights1" iconId="0"/>
            </x14:iconSet>
          </x14:cfRule>
          <xm:sqref>L9</xm:sqref>
        </x14:conditionalFormatting>
        <x14:conditionalFormatting xmlns:xm="http://schemas.microsoft.com/office/excel/2006/main">
          <x14:cfRule type="iconSet" priority="51" id="{BAA61EC7-1BF6-4D03-816B-E879562B6ED1}">
            <x14:iconSet iconSet="3Triangles" custom="1">
              <x14:cfvo type="percent">
                <xm:f>0</xm:f>
              </x14:cfvo>
              <x14:cfvo type="formula">
                <xm:f>$O$25</xm:f>
              </x14:cfvo>
              <x14:cfvo type="formula" gte="0">
                <xm:f>$O$25</xm:f>
              </x14:cfvo>
              <x14:cfIcon iconSet="3TrafficLights1" iconId="2"/>
              <x14:cfIcon iconSet="3Triangles" iconId="1"/>
              <x14:cfIcon iconSet="3TrafficLights1" iconId="0"/>
            </x14:iconSet>
          </x14:cfRule>
          <xm:sqref>O6</xm:sqref>
        </x14:conditionalFormatting>
        <x14:conditionalFormatting xmlns:xm="http://schemas.microsoft.com/office/excel/2006/main">
          <x14:cfRule type="iconSet" priority="52" id="{B4C60862-9493-46E8-9040-6B9BA9763FE7}">
            <x14:iconSet iconSet="3Triangles" custom="1">
              <x14:cfvo type="percent">
                <xm:f>0</xm:f>
              </x14:cfvo>
              <x14:cfvo type="formula">
                <xm:f>$O$26</xm:f>
              </x14:cfvo>
              <x14:cfvo type="formula" gte="0">
                <xm:f>$O$26</xm:f>
              </x14:cfvo>
              <x14:cfIcon iconSet="3TrafficLights1" iconId="2"/>
              <x14:cfIcon iconSet="3Triangles" iconId="1"/>
              <x14:cfIcon iconSet="3TrafficLights1" iconId="0"/>
            </x14:iconSet>
          </x14:cfRule>
          <xm:sqref>O7</xm:sqref>
        </x14:conditionalFormatting>
        <x14:conditionalFormatting xmlns:xm="http://schemas.microsoft.com/office/excel/2006/main">
          <x14:cfRule type="iconSet" priority="53" id="{AB03D8F9-AEA3-41D2-8EFB-E404B2EE6D87}">
            <x14:iconSet iconSet="3Triangles" custom="1">
              <x14:cfvo type="percent">
                <xm:f>0</xm:f>
              </x14:cfvo>
              <x14:cfvo type="formula">
                <xm:f>$O$27</xm:f>
              </x14:cfvo>
              <x14:cfvo type="formula" gte="0">
                <xm:f>$O$27</xm:f>
              </x14:cfvo>
              <x14:cfIcon iconSet="3TrafficLights1" iconId="2"/>
              <x14:cfIcon iconSet="3Triangles" iconId="1"/>
              <x14:cfIcon iconSet="3TrafficLights1" iconId="0"/>
            </x14:iconSet>
          </x14:cfRule>
          <xm:sqref>O8</xm:sqref>
        </x14:conditionalFormatting>
        <x14:conditionalFormatting xmlns:xm="http://schemas.microsoft.com/office/excel/2006/main">
          <x14:cfRule type="iconSet" priority="54" id="{64F3AB17-3062-4959-9CA3-A217FB9A27A9}">
            <x14:iconSet iconSet="3Triangles" custom="1">
              <x14:cfvo type="percent">
                <xm:f>0</xm:f>
              </x14:cfvo>
              <x14:cfvo type="formula">
                <xm:f>$O$28</xm:f>
              </x14:cfvo>
              <x14:cfvo type="formula" gte="0">
                <xm:f>$O$28</xm:f>
              </x14:cfvo>
              <x14:cfIcon iconSet="3TrafficLights1" iconId="2"/>
              <x14:cfIcon iconSet="3Triangles" iconId="1"/>
              <x14:cfIcon iconSet="3TrafficLights1" iconId="0"/>
            </x14:iconSet>
          </x14:cfRule>
          <xm:sqref>O9</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1"/>
  <sheetViews>
    <sheetView showGridLines="0" showRowColHeaders="0" tabSelected="1" zoomScaleNormal="100" workbookViewId="0">
      <selection activeCell="B3" sqref="B3"/>
    </sheetView>
  </sheetViews>
  <sheetFormatPr defaultColWidth="0" defaultRowHeight="15" x14ac:dyDescent="0.25"/>
  <cols>
    <col min="1" max="1" width="2.7109375" customWidth="1"/>
    <col min="2" max="2" width="15.7109375" customWidth="1"/>
    <col min="3" max="7" width="8.7109375" customWidth="1"/>
    <col min="8" max="8" width="1.7109375" customWidth="1"/>
    <col min="9" max="9" width="2.7109375" customWidth="1"/>
    <col min="10" max="10" width="15.7109375" customWidth="1"/>
    <col min="11" max="15" width="8.7109375" customWidth="1"/>
    <col min="16" max="16" width="2.7109375" customWidth="1"/>
    <col min="17" max="17" width="0" hidden="1" customWidth="1"/>
    <col min="18" max="16384" width="9.140625" hidden="1"/>
  </cols>
  <sheetData>
    <row r="1" spans="1:16" s="18" customFormat="1" ht="24.95" customHeight="1" x14ac:dyDescent="0.25">
      <c r="A1" s="19"/>
      <c r="B1" s="19" t="s">
        <v>65</v>
      </c>
      <c r="C1" s="20"/>
      <c r="D1" s="20"/>
      <c r="E1" s="20"/>
      <c r="F1" s="20"/>
      <c r="G1" s="20"/>
      <c r="H1" s="20"/>
      <c r="I1" s="20"/>
      <c r="J1" s="20"/>
      <c r="K1" s="20"/>
      <c r="L1" s="20"/>
      <c r="M1" s="20"/>
      <c r="N1" s="20"/>
      <c r="O1" s="20"/>
      <c r="P1" s="20"/>
    </row>
    <row r="2" spans="1:16" s="14" customFormat="1" ht="15" customHeight="1" x14ac:dyDescent="0.25">
      <c r="B2" s="57" t="s">
        <v>40</v>
      </c>
      <c r="C2" s="16"/>
      <c r="D2" s="16"/>
      <c r="E2" s="16"/>
      <c r="F2" s="16"/>
      <c r="G2" s="16"/>
      <c r="H2" s="16"/>
      <c r="J2" s="50" t="s">
        <v>40</v>
      </c>
      <c r="K2" s="16"/>
      <c r="L2" s="16"/>
      <c r="M2" s="16"/>
      <c r="N2" s="16"/>
      <c r="O2" s="16"/>
      <c r="P2" s="16"/>
    </row>
    <row r="3" spans="1:16" s="14" customFormat="1" ht="24.95" customHeight="1" x14ac:dyDescent="0.25">
      <c r="B3" s="15"/>
      <c r="C3" s="16"/>
      <c r="D3" s="16"/>
      <c r="E3" s="16"/>
      <c r="F3" s="16"/>
      <c r="G3" s="16"/>
      <c r="H3" s="16"/>
      <c r="I3" s="16"/>
      <c r="J3" s="16"/>
      <c r="K3" s="16"/>
      <c r="L3" s="16"/>
      <c r="M3" s="16"/>
      <c r="N3" s="16"/>
      <c r="O3" s="16"/>
      <c r="P3" s="16"/>
    </row>
    <row r="4" spans="1:16" ht="9.9499999999999993" customHeight="1" x14ac:dyDescent="0.25"/>
    <row r="5" spans="1:16" x14ac:dyDescent="0.25">
      <c r="C5" s="52">
        <v>2011</v>
      </c>
      <c r="D5" s="52">
        <f>C5+1</f>
        <v>2012</v>
      </c>
      <c r="E5" s="52">
        <f t="shared" ref="E5:G5" si="0">D5+1</f>
        <v>2013</v>
      </c>
      <c r="F5" s="52">
        <f t="shared" si="0"/>
        <v>2014</v>
      </c>
      <c r="G5" s="52">
        <f t="shared" si="0"/>
        <v>2015</v>
      </c>
      <c r="K5" s="52">
        <v>2011</v>
      </c>
      <c r="L5" s="52">
        <f>K5+1</f>
        <v>2012</v>
      </c>
      <c r="M5" s="52">
        <f t="shared" ref="M5:O5" si="1">L5+1</f>
        <v>2013</v>
      </c>
      <c r="N5" s="52">
        <f t="shared" si="1"/>
        <v>2014</v>
      </c>
      <c r="O5" s="52">
        <f t="shared" si="1"/>
        <v>2015</v>
      </c>
    </row>
    <row r="11" spans="1:16" x14ac:dyDescent="0.25">
      <c r="B11" s="46" t="s">
        <v>43</v>
      </c>
      <c r="I11" s="17"/>
      <c r="J11" s="46" t="s">
        <v>43</v>
      </c>
    </row>
    <row r="12" spans="1:16" ht="21" customHeight="1" x14ac:dyDescent="0.25">
      <c r="B12" s="47" t="s">
        <v>39</v>
      </c>
      <c r="C12" s="43">
        <f ca="1">Working!D4</f>
        <v>57</v>
      </c>
      <c r="D12" s="43">
        <f ca="1">Working!E4</f>
        <v>56</v>
      </c>
      <c r="E12" s="43">
        <f ca="1">Working!F4</f>
        <v>60</v>
      </c>
      <c r="F12" s="43">
        <f ca="1">Working!G4</f>
        <v>59</v>
      </c>
      <c r="G12" s="43">
        <f ca="1">Working!H4</f>
        <v>60</v>
      </c>
      <c r="J12" s="47" t="s">
        <v>39</v>
      </c>
      <c r="K12" s="43">
        <f ca="1">Working!K4</f>
        <v>73</v>
      </c>
      <c r="L12" s="43">
        <f ca="1">Working!L4</f>
        <v>68</v>
      </c>
      <c r="M12" s="43">
        <f ca="1">Working!M4</f>
        <v>67</v>
      </c>
      <c r="N12" s="43">
        <f ca="1">Working!N4</f>
        <v>73</v>
      </c>
      <c r="O12" s="43">
        <f ca="1">Working!O4</f>
        <v>72</v>
      </c>
    </row>
    <row r="13" spans="1:16" ht="21" customHeight="1" x14ac:dyDescent="0.25">
      <c r="B13" s="47" t="s">
        <v>12</v>
      </c>
      <c r="C13" s="43">
        <f ca="1">Working!D5</f>
        <v>18</v>
      </c>
      <c r="D13" s="43">
        <f ca="1">Working!E5</f>
        <v>19</v>
      </c>
      <c r="E13" s="43">
        <f ca="1">Working!F5</f>
        <v>13</v>
      </c>
      <c r="F13" s="43">
        <f ca="1">Working!G5</f>
        <v>14</v>
      </c>
      <c r="G13" s="43">
        <f ca="1">Working!H5</f>
        <v>10</v>
      </c>
      <c r="J13" s="47" t="s">
        <v>12</v>
      </c>
      <c r="K13" s="43">
        <f ca="1">Working!K5</f>
        <v>8</v>
      </c>
      <c r="L13" s="43">
        <f ca="1">Working!L5</f>
        <v>12</v>
      </c>
      <c r="M13" s="43">
        <f ca="1">Working!M5</f>
        <v>14</v>
      </c>
      <c r="N13" s="43">
        <f ca="1">Working!N5</f>
        <v>8</v>
      </c>
      <c r="O13" s="43">
        <f ca="1">Working!O5</f>
        <v>10</v>
      </c>
    </row>
    <row r="14" spans="1:16" ht="21" customHeight="1" x14ac:dyDescent="0.25">
      <c r="B14" s="47" t="s">
        <v>9</v>
      </c>
      <c r="C14" s="43">
        <f ca="1">Working!D6</f>
        <v>23</v>
      </c>
      <c r="D14" s="43">
        <f ca="1">Working!E6</f>
        <v>24</v>
      </c>
      <c r="E14" s="43">
        <f ca="1">Working!F6</f>
        <v>22</v>
      </c>
      <c r="F14" s="43">
        <f ca="1">Working!G6</f>
        <v>23</v>
      </c>
      <c r="G14" s="43">
        <f ca="1">Working!H6</f>
        <v>22</v>
      </c>
      <c r="J14" s="47" t="s">
        <v>9</v>
      </c>
      <c r="K14" s="43">
        <f ca="1">Working!K6</f>
        <v>30</v>
      </c>
      <c r="L14" s="43">
        <f ca="1">Working!L6</f>
        <v>24</v>
      </c>
      <c r="M14" s="43">
        <f ca="1">Working!M6</f>
        <v>20</v>
      </c>
      <c r="N14" s="43">
        <f ca="1">Working!N6</f>
        <v>21</v>
      </c>
      <c r="O14" s="43">
        <f ca="1">Working!O6</f>
        <v>21</v>
      </c>
    </row>
    <row r="15" spans="1:16" ht="21" customHeight="1" x14ac:dyDescent="0.25">
      <c r="B15" s="47" t="s">
        <v>38</v>
      </c>
      <c r="C15" s="43">
        <f ca="1">Working!D7</f>
        <v>11</v>
      </c>
      <c r="D15" s="43">
        <f ca="1">Working!E7</f>
        <v>9</v>
      </c>
      <c r="E15" s="43">
        <f ca="1">Working!F7</f>
        <v>13</v>
      </c>
      <c r="F15" s="43">
        <f ca="1">Working!G7</f>
        <v>12</v>
      </c>
      <c r="G15" s="43">
        <f ca="1">Working!H7</f>
        <v>11</v>
      </c>
      <c r="J15" s="47" t="s">
        <v>38</v>
      </c>
      <c r="K15" s="43">
        <f ca="1">Working!K7</f>
        <v>23</v>
      </c>
      <c r="L15" s="43">
        <f ca="1">Working!L7</f>
        <v>25</v>
      </c>
      <c r="M15" s="43">
        <f ca="1">Working!M7</f>
        <v>26</v>
      </c>
      <c r="N15" s="43">
        <f ca="1">Working!N7</f>
        <v>30</v>
      </c>
      <c r="O15" s="43">
        <f ca="1">Working!O7</f>
        <v>29</v>
      </c>
    </row>
    <row r="16" spans="1:16" ht="21" customHeight="1" x14ac:dyDescent="0.25">
      <c r="B16" s="47" t="s">
        <v>10</v>
      </c>
      <c r="C16" s="43">
        <f ca="1">Working!D8</f>
        <v>23</v>
      </c>
      <c r="D16" s="43">
        <f ca="1">Working!E8</f>
        <v>23</v>
      </c>
      <c r="E16" s="43">
        <f ca="1">Working!F8</f>
        <v>25</v>
      </c>
      <c r="F16" s="43">
        <f ca="1">Working!G8</f>
        <v>24</v>
      </c>
      <c r="G16" s="43">
        <f ca="1">Working!H8</f>
        <v>27</v>
      </c>
      <c r="J16" s="47" t="s">
        <v>10</v>
      </c>
      <c r="K16" s="43">
        <f ca="1">Working!K8</f>
        <v>20</v>
      </c>
      <c r="L16" s="43">
        <f ca="1">Working!L8</f>
        <v>19</v>
      </c>
      <c r="M16" s="43">
        <f ca="1">Working!M8</f>
        <v>21</v>
      </c>
      <c r="N16" s="43">
        <f ca="1">Working!N8</f>
        <v>22</v>
      </c>
      <c r="O16" s="43">
        <f ca="1">Working!O8</f>
        <v>22</v>
      </c>
    </row>
    <row r="17" spans="2:15" ht="21" customHeight="1" x14ac:dyDescent="0.25">
      <c r="B17" s="47" t="s">
        <v>11</v>
      </c>
      <c r="C17" s="43">
        <f ca="1">Working!D9</f>
        <v>25</v>
      </c>
      <c r="D17" s="43">
        <f ca="1">Working!E9</f>
        <v>25</v>
      </c>
      <c r="E17" s="43">
        <f ca="1">Working!F9</f>
        <v>27</v>
      </c>
      <c r="F17" s="43">
        <f ca="1">Working!G9</f>
        <v>27</v>
      </c>
      <c r="G17" s="43">
        <f ca="1">Working!H9</f>
        <v>30</v>
      </c>
      <c r="J17" s="47" t="s">
        <v>11</v>
      </c>
      <c r="K17" s="43">
        <f ca="1">Working!K9</f>
        <v>19</v>
      </c>
      <c r="L17" s="43">
        <f ca="1">Working!L9</f>
        <v>20</v>
      </c>
      <c r="M17" s="43">
        <f ca="1">Working!M9</f>
        <v>19</v>
      </c>
      <c r="N17" s="43">
        <f ca="1">Working!N9</f>
        <v>19</v>
      </c>
      <c r="O17" s="43">
        <f ca="1">Working!O9</f>
        <v>18</v>
      </c>
    </row>
    <row r="18" spans="2:15" ht="9.9499999999999993" customHeight="1" x14ac:dyDescent="0.25"/>
    <row r="19" spans="2:15" x14ac:dyDescent="0.25">
      <c r="B19" s="45" t="s">
        <v>36</v>
      </c>
      <c r="C19" s="44">
        <f ca="1">Working!D11</f>
        <v>2.3888888888888888</v>
      </c>
      <c r="D19" s="44">
        <f ca="1">Working!E11</f>
        <v>2.3157894736842106</v>
      </c>
      <c r="E19" s="44">
        <f ca="1">Working!F11</f>
        <v>3.0769230769230771</v>
      </c>
      <c r="F19" s="44">
        <f ca="1">Working!G11</f>
        <v>2.9285714285714284</v>
      </c>
      <c r="G19" s="44">
        <f ca="1">Working!H11</f>
        <v>4</v>
      </c>
      <c r="J19" s="45" t="s">
        <v>36</v>
      </c>
      <c r="K19" s="44">
        <f ca="1">Working!K11</f>
        <v>3.375</v>
      </c>
      <c r="L19" s="44">
        <f ca="1">Working!L11</f>
        <v>2.6666666666666665</v>
      </c>
      <c r="M19" s="44">
        <f ca="1">Working!M11</f>
        <v>2.3571428571428572</v>
      </c>
      <c r="N19" s="44">
        <f ca="1">Working!N11</f>
        <v>3.375</v>
      </c>
      <c r="O19" s="44">
        <f ca="1">Working!O11</f>
        <v>2.8</v>
      </c>
    </row>
    <row r="20" spans="2:15" ht="9.9499999999999993" customHeight="1" x14ac:dyDescent="0.25"/>
    <row r="21" spans="2:15" s="24" customFormat="1" ht="12" x14ac:dyDescent="0.2">
      <c r="B21" s="48" t="s">
        <v>47</v>
      </c>
      <c r="C21" s="49"/>
      <c r="D21" s="49"/>
      <c r="E21" s="49"/>
      <c r="F21" s="49"/>
      <c r="G21" s="49"/>
      <c r="H21" s="49"/>
      <c r="I21" s="49"/>
      <c r="J21" s="48" t="s">
        <v>47</v>
      </c>
    </row>
  </sheetData>
  <sheetProtection sheet="1" objects="1" scenarios="1"/>
  <conditionalFormatting sqref="C12:G17">
    <cfRule type="expression" dxfId="96" priority="7">
      <formula>ROWS(C$12:C12)=MATCH(Particulars1,$B$12:$B$17,)</formula>
    </cfRule>
  </conditionalFormatting>
  <conditionalFormatting sqref="K12:O17">
    <cfRule type="expression" dxfId="95" priority="4">
      <formula>ROWS(K$12:K12)=MATCH(Particulars2,$J$12:$J$17,)</formula>
    </cfRule>
  </conditionalFormatting>
  <conditionalFormatting sqref="C14:G16">
    <cfRule type="expression" dxfId="94" priority="2">
      <formula>Particulars1="Total Variable Cost"</formula>
    </cfRule>
  </conditionalFormatting>
  <conditionalFormatting sqref="K14:O16">
    <cfRule type="expression" dxfId="93" priority="1">
      <formula>Particulars2="Total Variable Cost"</formula>
    </cfRule>
  </conditionalFormatting>
  <pageMargins left="0.7" right="0.7" top="0.75" bottom="0.75" header="0.3" footer="0.3"/>
  <pageSetup paperSize="9" orientation="portrait" r:id="rId1"/>
  <drawing r:id="rId2"/>
  <legacy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87"/>
  <sheetViews>
    <sheetView showGridLines="0" zoomScaleNormal="100" workbookViewId="0"/>
  </sheetViews>
  <sheetFormatPr defaultRowHeight="12.75" x14ac:dyDescent="0.2"/>
  <cols>
    <col min="1" max="2" width="2.7109375" style="21" customWidth="1"/>
    <col min="3" max="15" width="10.7109375" style="21" customWidth="1"/>
    <col min="16" max="16" width="10.85546875" style="21" customWidth="1"/>
    <col min="17" max="17" width="15.7109375" style="21" bestFit="1" customWidth="1"/>
    <col min="18" max="19" width="60.7109375" style="21" customWidth="1"/>
    <col min="20" max="20" width="10.85546875" style="21" customWidth="1"/>
    <col min="21" max="22" width="10.85546875" style="21" bestFit="1" customWidth="1"/>
    <col min="23" max="16384" width="9.140625" style="21"/>
  </cols>
  <sheetData>
    <row r="1" spans="2:19" ht="35.1" customHeight="1" x14ac:dyDescent="0.2">
      <c r="R1" s="23" t="str">
        <f ca="1">"Since 11 till 15 there has been a "&amp;D35&amp;" of about "&amp;TEXT(C35,"0.0%")&amp;" in "&amp;Particulars1</f>
        <v>Since 11 till 15 there has been a slight change of about -4.3% in Power &amp; Fuel</v>
      </c>
      <c r="S1" s="23" t="str">
        <f ca="1">"Since 11 till 15 there has been a "&amp;K35&amp;" of about "&amp;TEXT(J35,"0.0%")&amp;" in "&amp;Particulars2</f>
        <v>Since 11 till 15 there has been a slight change of about -1.4% in Total Variable Cost</v>
      </c>
    </row>
    <row r="2" spans="2:19" ht="35.1" customHeight="1" x14ac:dyDescent="0.2">
      <c r="C2" s="30"/>
      <c r="D2" s="51"/>
      <c r="E2" s="51"/>
      <c r="F2" s="51"/>
      <c r="G2" s="51"/>
      <c r="H2" s="51"/>
      <c r="R2" s="23" t="str">
        <f ca="1">PROPER(D36)&amp;" of about "&amp;TEXT(C36,"0.0%")&amp;" happened in "&amp;E36&amp;" from the previous year"</f>
        <v>Moderate Variation of about -8.3% happened in 2013 from the previous year</v>
      </c>
      <c r="S2" s="23" t="str">
        <f ca="1">PROPER(K36)&amp;" of about "&amp;TEXT(J36,"0.0%")&amp;" happened in "&amp;L36&amp;" from the previous year"</f>
        <v>Moderate Variation of about 9.0% happened in 2014 from the previous year</v>
      </c>
    </row>
    <row r="3" spans="2:19" x14ac:dyDescent="0.2">
      <c r="C3" s="31" t="s">
        <v>37</v>
      </c>
      <c r="D3" s="32">
        <v>2011</v>
      </c>
      <c r="E3" s="32">
        <f>D3+1</f>
        <v>2012</v>
      </c>
      <c r="F3" s="32">
        <f>E3+1</f>
        <v>2013</v>
      </c>
      <c r="G3" s="32">
        <f>F3+1</f>
        <v>2014</v>
      </c>
      <c r="H3" s="32">
        <f>G3+1</f>
        <v>2015</v>
      </c>
      <c r="J3" s="31" t="s">
        <v>37</v>
      </c>
      <c r="K3" s="32">
        <v>2011</v>
      </c>
      <c r="L3" s="32">
        <f>K3+1</f>
        <v>2012</v>
      </c>
      <c r="M3" s="32">
        <f>L3+1</f>
        <v>2013</v>
      </c>
      <c r="N3" s="32">
        <f>M3+1</f>
        <v>2014</v>
      </c>
      <c r="O3" s="32">
        <f>N3+1</f>
        <v>2015</v>
      </c>
    </row>
    <row r="4" spans="2:19" x14ac:dyDescent="0.2">
      <c r="C4" s="21" t="s">
        <v>39</v>
      </c>
      <c r="D4" s="21">
        <f ca="1">SUM(D6:D8)</f>
        <v>57</v>
      </c>
      <c r="E4" s="21">
        <f ca="1">SUM(E6:E8)</f>
        <v>56</v>
      </c>
      <c r="F4" s="21">
        <f ca="1">SUM(F6:F8)</f>
        <v>60</v>
      </c>
      <c r="G4" s="21">
        <f ca="1">SUM(G6:G8)</f>
        <v>59</v>
      </c>
      <c r="H4" s="21">
        <f ca="1">SUM(H6:H8)</f>
        <v>60</v>
      </c>
      <c r="J4" s="21" t="s">
        <v>39</v>
      </c>
      <c r="K4" s="21">
        <f ca="1">SUM(K6:K8)</f>
        <v>73</v>
      </c>
      <c r="L4" s="21">
        <f ca="1">SUM(L6:L8)</f>
        <v>68</v>
      </c>
      <c r="M4" s="21">
        <f ca="1">SUM(M6:M8)</f>
        <v>67</v>
      </c>
      <c r="N4" s="21">
        <f ca="1">SUM(N6:N8)</f>
        <v>73</v>
      </c>
      <c r="O4" s="21">
        <f ca="1">SUM(O6:O8)</f>
        <v>72</v>
      </c>
    </row>
    <row r="5" spans="2:19" x14ac:dyDescent="0.2">
      <c r="C5" s="21" t="s">
        <v>12</v>
      </c>
      <c r="D5" s="21">
        <f ca="1">OFFSET(INDEX(Data[Company],MATCH(Company1,Data[Company],)),MATCH(Working!$C5,Data[Variable],)-1,COLUMNS($D5:D5)+1)</f>
        <v>18</v>
      </c>
      <c r="E5" s="21">
        <f ca="1">OFFSET(INDEX(Data[Company],MATCH(Company1,Data[Company],)),MATCH(Working!$C5,Data[Variable],)-1,COLUMNS($D5:E5)+1)</f>
        <v>19</v>
      </c>
      <c r="F5" s="21">
        <f ca="1">OFFSET(INDEX(Data[Company],MATCH(Company1,Data[Company],)),MATCH(Working!$C5,Data[Variable],)-1,COLUMNS($D5:F5)+1)</f>
        <v>13</v>
      </c>
      <c r="G5" s="21">
        <f ca="1">OFFSET(INDEX(Data[Company],MATCH(Company1,Data[Company],)),MATCH(Working!$C5,Data[Variable],)-1,COLUMNS($D5:G5)+1)</f>
        <v>14</v>
      </c>
      <c r="H5" s="21">
        <f ca="1">OFFSET(INDEX(Data[Company],MATCH(Company1,Data[Company],)),MATCH(Working!$C5,Data[Variable],)-1,COLUMNS($D5:H5)+1)</f>
        <v>10</v>
      </c>
      <c r="J5" s="21" t="s">
        <v>12</v>
      </c>
      <c r="K5" s="21">
        <f ca="1">OFFSET(INDEX(Data[Company],MATCH(Company2,Data[Company],)),MATCH(Working!$J5,Data[Variable],)-1,COLUMNS($K5:K5)+1)</f>
        <v>8</v>
      </c>
      <c r="L5" s="21">
        <f ca="1">OFFSET(INDEX(Data[Company],MATCH(Company2,Data[Company],)),MATCH(Working!$J5,Data[Variable],)-1,COLUMNS($K5:L5)+1)</f>
        <v>12</v>
      </c>
      <c r="M5" s="21">
        <f ca="1">OFFSET(INDEX(Data[Company],MATCH(Company2,Data[Company],)),MATCH(Working!$J5,Data[Variable],)-1,COLUMNS($K5:M5)+1)</f>
        <v>14</v>
      </c>
      <c r="N5" s="21">
        <f ca="1">OFFSET(INDEX(Data[Company],MATCH(Company2,Data[Company],)),MATCH(Working!$J5,Data[Variable],)-1,COLUMNS($K5:N5)+1)</f>
        <v>8</v>
      </c>
      <c r="O5" s="21">
        <f ca="1">OFFSET(INDEX(Data[Company],MATCH(Company2,Data[Company],)),MATCH(Working!$J5,Data[Variable],)-1,COLUMNS($K5:O5)+1)</f>
        <v>10</v>
      </c>
    </row>
    <row r="6" spans="2:19" x14ac:dyDescent="0.2">
      <c r="C6" s="21" t="s">
        <v>9</v>
      </c>
      <c r="D6" s="21">
        <f ca="1">OFFSET(INDEX(Data[Company],MATCH(Company1,Data[Company],)),MATCH(Working!$C6,Data[Variable],)-1,COLUMNS($D6:D6)+1)</f>
        <v>23</v>
      </c>
      <c r="E6" s="21">
        <f ca="1">OFFSET(INDEX(Data[Company],MATCH(Company1,Data[Company],)),MATCH(Working!$C6,Data[Variable],)-1,COLUMNS($D6:E6)+1)</f>
        <v>24</v>
      </c>
      <c r="F6" s="21">
        <f ca="1">OFFSET(INDEX(Data[Company],MATCH(Company1,Data[Company],)),MATCH(Working!$C6,Data[Variable],)-1,COLUMNS($D6:F6)+1)</f>
        <v>22</v>
      </c>
      <c r="G6" s="21">
        <f ca="1">OFFSET(INDEX(Data[Company],MATCH(Company1,Data[Company],)),MATCH(Working!$C6,Data[Variable],)-1,COLUMNS($D6:G6)+1)</f>
        <v>23</v>
      </c>
      <c r="H6" s="21">
        <f ca="1">OFFSET(INDEX(Data[Company],MATCH(Company1,Data[Company],)),MATCH(Working!$C6,Data[Variable],)-1,COLUMNS($D6:H6)+1)</f>
        <v>22</v>
      </c>
      <c r="J6" s="21" t="s">
        <v>9</v>
      </c>
      <c r="K6" s="21">
        <f ca="1">OFFSET(INDEX(Data[Company],MATCH(Company2,Data[Company],)),MATCH(Working!$J6,Data[Variable],)-1,COLUMNS($K6:K6)+1)</f>
        <v>30</v>
      </c>
      <c r="L6" s="21">
        <f ca="1">OFFSET(INDEX(Data[Company],MATCH(Company2,Data[Company],)),MATCH(Working!$J6,Data[Variable],)-1,COLUMNS($K6:L6)+1)</f>
        <v>24</v>
      </c>
      <c r="M6" s="21">
        <f ca="1">OFFSET(INDEX(Data[Company],MATCH(Company2,Data[Company],)),MATCH(Working!$J6,Data[Variable],)-1,COLUMNS($K6:M6)+1)</f>
        <v>20</v>
      </c>
      <c r="N6" s="21">
        <f ca="1">OFFSET(INDEX(Data[Company],MATCH(Company2,Data[Company],)),MATCH(Working!$J6,Data[Variable],)-1,COLUMNS($K6:N6)+1)</f>
        <v>21</v>
      </c>
      <c r="O6" s="21">
        <f ca="1">OFFSET(INDEX(Data[Company],MATCH(Company2,Data[Company],)),MATCH(Working!$J6,Data[Variable],)-1,COLUMNS($K6:O6)+1)</f>
        <v>21</v>
      </c>
    </row>
    <row r="7" spans="2:19" x14ac:dyDescent="0.2">
      <c r="C7" s="21" t="s">
        <v>38</v>
      </c>
      <c r="D7" s="21">
        <f ca="1">OFFSET(INDEX(Data[Company],MATCH(Company1,Data[Company],)),MATCH(Working!$C7,Data[Variable],)-1,COLUMNS($D7:D7)+1)</f>
        <v>11</v>
      </c>
      <c r="E7" s="21">
        <f ca="1">OFFSET(INDEX(Data[Company],MATCH(Company1,Data[Company],)),MATCH(Working!$C7,Data[Variable],)-1,COLUMNS($D7:E7)+1)</f>
        <v>9</v>
      </c>
      <c r="F7" s="21">
        <f ca="1">OFFSET(INDEX(Data[Company],MATCH(Company1,Data[Company],)),MATCH(Working!$C7,Data[Variable],)-1,COLUMNS($D7:F7)+1)</f>
        <v>13</v>
      </c>
      <c r="G7" s="21">
        <f ca="1">OFFSET(INDEX(Data[Company],MATCH(Company1,Data[Company],)),MATCH(Working!$C7,Data[Variable],)-1,COLUMNS($D7:G7)+1)</f>
        <v>12</v>
      </c>
      <c r="H7" s="21">
        <f ca="1">OFFSET(INDEX(Data[Company],MATCH(Company1,Data[Company],)),MATCH(Working!$C7,Data[Variable],)-1,COLUMNS($D7:H7)+1)</f>
        <v>11</v>
      </c>
      <c r="J7" s="21" t="s">
        <v>38</v>
      </c>
      <c r="K7" s="21">
        <f ca="1">OFFSET(INDEX(Data[Company],MATCH(Company2,Data[Company],)),MATCH(Working!$J7,Data[Variable],)-1,COLUMNS($K7:K7)+1)</f>
        <v>23</v>
      </c>
      <c r="L7" s="21">
        <f ca="1">OFFSET(INDEX(Data[Company],MATCH(Company2,Data[Company],)),MATCH(Working!$J7,Data[Variable],)-1,COLUMNS($K7:L7)+1)</f>
        <v>25</v>
      </c>
      <c r="M7" s="21">
        <f ca="1">OFFSET(INDEX(Data[Company],MATCH(Company2,Data[Company],)),MATCH(Working!$J7,Data[Variable],)-1,COLUMNS($K7:M7)+1)</f>
        <v>26</v>
      </c>
      <c r="N7" s="21">
        <f ca="1">OFFSET(INDEX(Data[Company],MATCH(Company2,Data[Company],)),MATCH(Working!$J7,Data[Variable],)-1,COLUMNS($K7:N7)+1)</f>
        <v>30</v>
      </c>
      <c r="O7" s="21">
        <f ca="1">OFFSET(INDEX(Data[Company],MATCH(Company2,Data[Company],)),MATCH(Working!$J7,Data[Variable],)-1,COLUMNS($K7:O7)+1)</f>
        <v>29</v>
      </c>
    </row>
    <row r="8" spans="2:19" x14ac:dyDescent="0.2">
      <c r="C8" s="21" t="s">
        <v>10</v>
      </c>
      <c r="D8" s="21">
        <f ca="1">OFFSET(INDEX(Data[Company],MATCH(Company1,Data[Company],)),MATCH(Working!$C8,Data[Variable],)-1,COLUMNS($D8:D8)+1)</f>
        <v>23</v>
      </c>
      <c r="E8" s="21">
        <f ca="1">OFFSET(INDEX(Data[Company],MATCH(Company1,Data[Company],)),MATCH(Working!$C8,Data[Variable],)-1,COLUMNS($D8:E8)+1)</f>
        <v>23</v>
      </c>
      <c r="F8" s="21">
        <f ca="1">OFFSET(INDEX(Data[Company],MATCH(Company1,Data[Company],)),MATCH(Working!$C8,Data[Variable],)-1,COLUMNS($D8:F8)+1)</f>
        <v>25</v>
      </c>
      <c r="G8" s="21">
        <f ca="1">OFFSET(INDEX(Data[Company],MATCH(Company1,Data[Company],)),MATCH(Working!$C8,Data[Variable],)-1,COLUMNS($D8:G8)+1)</f>
        <v>24</v>
      </c>
      <c r="H8" s="21">
        <f ca="1">OFFSET(INDEX(Data[Company],MATCH(Company1,Data[Company],)),MATCH(Working!$C8,Data[Variable],)-1,COLUMNS($D8:H8)+1)</f>
        <v>27</v>
      </c>
      <c r="J8" s="21" t="s">
        <v>10</v>
      </c>
      <c r="K8" s="21">
        <f ca="1">OFFSET(INDEX(Data[Company],MATCH(Company2,Data[Company],)),MATCH(Working!$J8,Data[Variable],)-1,COLUMNS($K8:K8)+1)</f>
        <v>20</v>
      </c>
      <c r="L8" s="21">
        <f ca="1">OFFSET(INDEX(Data[Company],MATCH(Company2,Data[Company],)),MATCH(Working!$J8,Data[Variable],)-1,COLUMNS($K8:L8)+1)</f>
        <v>19</v>
      </c>
      <c r="M8" s="21">
        <f ca="1">OFFSET(INDEX(Data[Company],MATCH(Company2,Data[Company],)),MATCH(Working!$J8,Data[Variable],)-1,COLUMNS($K8:M8)+1)</f>
        <v>21</v>
      </c>
      <c r="N8" s="21">
        <f ca="1">OFFSET(INDEX(Data[Company],MATCH(Company2,Data[Company],)),MATCH(Working!$J8,Data[Variable],)-1,COLUMNS($K8:N8)+1)</f>
        <v>22</v>
      </c>
      <c r="O8" s="21">
        <f ca="1">OFFSET(INDEX(Data[Company],MATCH(Company2,Data[Company],)),MATCH(Working!$J8,Data[Variable],)-1,COLUMNS($K8:O8)+1)</f>
        <v>22</v>
      </c>
    </row>
    <row r="9" spans="2:19" x14ac:dyDescent="0.2">
      <c r="C9" s="21" t="s">
        <v>11</v>
      </c>
      <c r="D9" s="21">
        <f ca="1">OFFSET(INDEX(Data[Company],MATCH(Company1,Data[Company],)),MATCH(Working!$C9,Data[Variable],)-1,COLUMNS($D9:D9)+1)</f>
        <v>25</v>
      </c>
      <c r="E9" s="21">
        <f ca="1">OFFSET(INDEX(Data[Company],MATCH(Company1,Data[Company],)),MATCH(Working!$C9,Data[Variable],)-1,COLUMNS($D9:E9)+1)</f>
        <v>25</v>
      </c>
      <c r="F9" s="21">
        <f ca="1">OFFSET(INDEX(Data[Company],MATCH(Company1,Data[Company],)),MATCH(Working!$C9,Data[Variable],)-1,COLUMNS($D9:F9)+1)</f>
        <v>27</v>
      </c>
      <c r="G9" s="21">
        <f ca="1">OFFSET(INDEX(Data[Company],MATCH(Company1,Data[Company],)),MATCH(Working!$C9,Data[Variable],)-1,COLUMNS($D9:G9)+1)</f>
        <v>27</v>
      </c>
      <c r="H9" s="21">
        <f ca="1">OFFSET(INDEX(Data[Company],MATCH(Company1,Data[Company],)),MATCH(Working!$C9,Data[Variable],)-1,COLUMNS($D9:H9)+1)</f>
        <v>30</v>
      </c>
      <c r="J9" s="21" t="s">
        <v>11</v>
      </c>
      <c r="K9" s="21">
        <f ca="1">OFFSET(INDEX(Data[Company],MATCH(Company2,Data[Company],)),MATCH(Working!$J9,Data[Variable],)-1,COLUMNS($K9:K9)+1)</f>
        <v>19</v>
      </c>
      <c r="L9" s="21">
        <f ca="1">OFFSET(INDEX(Data[Company],MATCH(Company2,Data[Company],)),MATCH(Working!$J9,Data[Variable],)-1,COLUMNS($K9:L9)+1)</f>
        <v>20</v>
      </c>
      <c r="M9" s="21">
        <f ca="1">OFFSET(INDEX(Data[Company],MATCH(Company2,Data[Company],)),MATCH(Working!$J9,Data[Variable],)-1,COLUMNS($K9:M9)+1)</f>
        <v>19</v>
      </c>
      <c r="N9" s="21">
        <f ca="1">OFFSET(INDEX(Data[Company],MATCH(Company2,Data[Company],)),MATCH(Working!$J9,Data[Variable],)-1,COLUMNS($K9:N9)+1)</f>
        <v>19</v>
      </c>
      <c r="O9" s="21">
        <f ca="1">OFFSET(INDEX(Data[Company],MATCH(Company2,Data[Company],)),MATCH(Working!$J9,Data[Variable],)-1,COLUMNS($K9:O9)+1)</f>
        <v>18</v>
      </c>
    </row>
    <row r="10" spans="2:19" x14ac:dyDescent="0.2">
      <c r="B10" s="32"/>
      <c r="C10" s="32"/>
      <c r="D10" s="32"/>
      <c r="E10" s="32"/>
      <c r="F10" s="32"/>
      <c r="G10" s="32"/>
      <c r="H10" s="33"/>
    </row>
    <row r="11" spans="2:19" x14ac:dyDescent="0.2">
      <c r="C11" s="21" t="s">
        <v>36</v>
      </c>
      <c r="D11" s="34">
        <f ca="1">(SUM(D5:D9)-D4)/D5</f>
        <v>2.3888888888888888</v>
      </c>
      <c r="E11" s="34">
        <f t="shared" ref="E11:H11" ca="1" si="0">(SUM(E5:E9)-E4)/E5</f>
        <v>2.3157894736842106</v>
      </c>
      <c r="F11" s="34">
        <f t="shared" ca="1" si="0"/>
        <v>3.0769230769230771</v>
      </c>
      <c r="G11" s="34">
        <f t="shared" ca="1" si="0"/>
        <v>2.9285714285714284</v>
      </c>
      <c r="H11" s="34">
        <f t="shared" ca="1" si="0"/>
        <v>4</v>
      </c>
      <c r="J11" s="21" t="s">
        <v>36</v>
      </c>
      <c r="K11" s="34">
        <f t="shared" ref="K11:O11" ca="1" si="1">(SUM(K5:K9)-K4)/K5</f>
        <v>3.375</v>
      </c>
      <c r="L11" s="34">
        <f t="shared" ca="1" si="1"/>
        <v>2.6666666666666665</v>
      </c>
      <c r="M11" s="34">
        <f t="shared" ca="1" si="1"/>
        <v>2.3571428571428572</v>
      </c>
      <c r="N11" s="34">
        <f t="shared" ca="1" si="1"/>
        <v>3.375</v>
      </c>
      <c r="O11" s="34">
        <f t="shared" ca="1" si="1"/>
        <v>2.8</v>
      </c>
    </row>
    <row r="12" spans="2:19" x14ac:dyDescent="0.2">
      <c r="D12" s="34"/>
      <c r="E12" s="34"/>
      <c r="F12" s="34"/>
      <c r="G12" s="34"/>
      <c r="H12" s="34"/>
      <c r="K12" s="34"/>
      <c r="L12" s="34"/>
      <c r="M12" s="34"/>
      <c r="N12" s="34"/>
      <c r="O12" s="34"/>
    </row>
    <row r="13" spans="2:19" x14ac:dyDescent="0.2">
      <c r="C13" s="31" t="s">
        <v>53</v>
      </c>
      <c r="D13" s="34"/>
      <c r="E13" s="34"/>
      <c r="F13" s="34"/>
      <c r="G13" s="34"/>
      <c r="H13" s="34"/>
      <c r="J13" s="31" t="s">
        <v>53</v>
      </c>
      <c r="K13" s="34"/>
      <c r="L13" s="34"/>
      <c r="M13" s="34"/>
      <c r="N13" s="34"/>
      <c r="O13" s="34"/>
    </row>
    <row r="14" spans="2:19" x14ac:dyDescent="0.2">
      <c r="C14" s="21" t="s">
        <v>41</v>
      </c>
      <c r="D14" s="21">
        <f ca="1">IF(Particulars1="Total Variable Cost",DB!C13,IFERROR(SUM(OFFSET(DB!C$13,,,MATCH(Particulars1,DB!$B$13:$B$17,)-1)),NA()))</f>
        <v>18</v>
      </c>
      <c r="E14" s="21">
        <f ca="1">IF(Particulars1="Total Variable Cost",DB!D13,IFERROR(SUM(OFFSET(DB!D$13,,,MATCH(Particulars1,DB!$B$13:$B$17,)-1)),NA()))</f>
        <v>19</v>
      </c>
      <c r="F14" s="21">
        <f ca="1">IF(Particulars1="Total Variable Cost",DB!E13,IFERROR(SUM(OFFSET(DB!E$13,,,MATCH(Particulars1,DB!$B$13:$B$17,)-1)),NA()))</f>
        <v>13</v>
      </c>
      <c r="G14" s="21">
        <f ca="1">IF(Particulars1="Total Variable Cost",DB!F13,IFERROR(SUM(OFFSET(DB!F$13,,,MATCH(Particulars1,DB!$B$13:$B$17,)-1)),NA()))</f>
        <v>14</v>
      </c>
      <c r="H14" s="21">
        <f ca="1">IF(Particulars1="Total Variable Cost",DB!G13,IFERROR(SUM(OFFSET(DB!G$13,,,MATCH(Particulars1,DB!$B$13:$B$17,)-1)),NA()))</f>
        <v>10</v>
      </c>
      <c r="J14" s="21" t="s">
        <v>41</v>
      </c>
      <c r="K14" s="21">
        <f ca="1">IF(Particulars2="Total Variable Cost",DB!K13,IFERROR(SUM(OFFSET(DB!K$13,,,MATCH(Particulars2,DB!$J$13:$J$17,)-1)),NA()))</f>
        <v>8</v>
      </c>
      <c r="L14" s="21">
        <f ca="1">IF(Particulars2="Total Variable Cost",DB!L13,IFERROR(SUM(OFFSET(DB!L$13,,,MATCH(Particulars2,DB!$J$13:$J$17,)-1)),NA()))</f>
        <v>12</v>
      </c>
      <c r="M14" s="21">
        <f ca="1">IF(Particulars2="Total Variable Cost",DB!M13,IFERROR(SUM(OFFSET(DB!M$13,,,MATCH(Particulars2,DB!$J$13:$J$17,)-1)),NA()))</f>
        <v>14</v>
      </c>
      <c r="N14" s="21">
        <f ca="1">IF(Particulars2="Total Variable Cost",DB!N13,IFERROR(SUM(OFFSET(DB!N$13,,,MATCH(Particulars2,DB!$J$13:$J$17,)-1)),NA()))</f>
        <v>8</v>
      </c>
      <c r="O14" s="21">
        <f ca="1">IF(Particulars2="Total Variable Cost",DB!O13,IFERROR(SUM(OFFSET(DB!O$13,,,MATCH(Particulars2,DB!$J$13:$J$17,)-1)),NA()))</f>
        <v>10</v>
      </c>
    </row>
    <row r="15" spans="2:19" x14ac:dyDescent="0.2">
      <c r="C15" s="21" t="s">
        <v>42</v>
      </c>
      <c r="D15" s="21">
        <f ca="1">VLOOKUP(Particulars1,DB!$B$12:$G$17,COLUMNS($D$15:D15)+1,)</f>
        <v>23</v>
      </c>
      <c r="E15" s="21">
        <f ca="1">VLOOKUP(Particulars1,DB!$B$12:$G$17,COLUMNS($D$15:E15)+1,)</f>
        <v>24</v>
      </c>
      <c r="F15" s="21">
        <f ca="1">VLOOKUP(Particulars1,DB!$B$12:$G$17,COLUMNS($D$15:F15)+1,)</f>
        <v>22</v>
      </c>
      <c r="G15" s="21">
        <f ca="1">VLOOKUP(Particulars1,DB!$B$12:$G$17,COLUMNS($D$15:G15)+1,)</f>
        <v>23</v>
      </c>
      <c r="H15" s="21">
        <f ca="1">VLOOKUP(Particulars1,DB!$B$12:$G$17,COLUMNS($D$15:H15)+1,)</f>
        <v>22</v>
      </c>
      <c r="J15" s="21" t="s">
        <v>42</v>
      </c>
      <c r="K15" s="21">
        <f ca="1">VLOOKUP(Particulars2,DB!$J$12:$O$17,COLUMNS($K$15:K15)+1,)</f>
        <v>73</v>
      </c>
      <c r="L15" s="21">
        <f ca="1">VLOOKUP(Particulars2,DB!$J$12:$O$17,COLUMNS($K$15:L15)+1,)</f>
        <v>68</v>
      </c>
      <c r="M15" s="21">
        <f ca="1">VLOOKUP(Particulars2,DB!$J$12:$O$17,COLUMNS($K$15:M15)+1,)</f>
        <v>67</v>
      </c>
      <c r="N15" s="21">
        <f ca="1">VLOOKUP(Particulars2,DB!$J$12:$O$17,COLUMNS($K$15:N15)+1,)</f>
        <v>73</v>
      </c>
      <c r="O15" s="21">
        <f ca="1">VLOOKUP(Particulars2,DB!$J$12:$O$17,COLUMNS($K$15:O15)+1,)</f>
        <v>72</v>
      </c>
    </row>
    <row r="17" spans="3:17" x14ac:dyDescent="0.2">
      <c r="C17" s="31" t="s">
        <v>52</v>
      </c>
      <c r="J17" s="31" t="s">
        <v>52</v>
      </c>
    </row>
    <row r="18" spans="3:17" x14ac:dyDescent="0.2">
      <c r="C18" s="21" t="s">
        <v>39</v>
      </c>
      <c r="D18" s="21">
        <f t="shared" ref="D18:H23" ca="1" si="2">IFERROR(D4-C4,0)</f>
        <v>0</v>
      </c>
      <c r="E18" s="21">
        <f t="shared" ca="1" si="2"/>
        <v>-1</v>
      </c>
      <c r="F18" s="21">
        <f t="shared" ca="1" si="2"/>
        <v>4</v>
      </c>
      <c r="G18" s="21">
        <f t="shared" ca="1" si="2"/>
        <v>-1</v>
      </c>
      <c r="H18" s="21">
        <f t="shared" ca="1" si="2"/>
        <v>1</v>
      </c>
      <c r="J18" s="21" t="s">
        <v>39</v>
      </c>
      <c r="K18" s="21">
        <f t="shared" ref="K18:O23" ca="1" si="3">IFERROR(K4-J4,0)</f>
        <v>0</v>
      </c>
      <c r="L18" s="21">
        <f t="shared" ca="1" si="3"/>
        <v>-5</v>
      </c>
      <c r="M18" s="21">
        <f t="shared" ca="1" si="3"/>
        <v>-1</v>
      </c>
      <c r="N18" s="21">
        <f t="shared" ca="1" si="3"/>
        <v>6</v>
      </c>
      <c r="O18" s="21">
        <f t="shared" ca="1" si="3"/>
        <v>-1</v>
      </c>
    </row>
    <row r="19" spans="3:17" x14ac:dyDescent="0.2">
      <c r="C19" s="21" t="s">
        <v>12</v>
      </c>
      <c r="D19" s="21">
        <f t="shared" ca="1" si="2"/>
        <v>0</v>
      </c>
      <c r="E19" s="21">
        <f t="shared" ca="1" si="2"/>
        <v>1</v>
      </c>
      <c r="F19" s="21">
        <f t="shared" ca="1" si="2"/>
        <v>-6</v>
      </c>
      <c r="G19" s="21">
        <f t="shared" ca="1" si="2"/>
        <v>1</v>
      </c>
      <c r="H19" s="21">
        <f t="shared" ca="1" si="2"/>
        <v>-4</v>
      </c>
      <c r="J19" s="21" t="s">
        <v>12</v>
      </c>
      <c r="K19" s="21">
        <f t="shared" ca="1" si="3"/>
        <v>0</v>
      </c>
      <c r="L19" s="21">
        <f t="shared" ca="1" si="3"/>
        <v>4</v>
      </c>
      <c r="M19" s="21">
        <f t="shared" ca="1" si="3"/>
        <v>2</v>
      </c>
      <c r="N19" s="21">
        <f t="shared" ca="1" si="3"/>
        <v>-6</v>
      </c>
      <c r="O19" s="21">
        <f t="shared" ca="1" si="3"/>
        <v>2</v>
      </c>
    </row>
    <row r="20" spans="3:17" x14ac:dyDescent="0.2">
      <c r="C20" s="21" t="s">
        <v>9</v>
      </c>
      <c r="D20" s="21">
        <f t="shared" ca="1" si="2"/>
        <v>0</v>
      </c>
      <c r="E20" s="21">
        <f t="shared" ca="1" si="2"/>
        <v>1</v>
      </c>
      <c r="F20" s="21">
        <f t="shared" ca="1" si="2"/>
        <v>-2</v>
      </c>
      <c r="G20" s="21">
        <f t="shared" ca="1" si="2"/>
        <v>1</v>
      </c>
      <c r="H20" s="21">
        <f t="shared" ca="1" si="2"/>
        <v>-1</v>
      </c>
      <c r="J20" s="21" t="s">
        <v>9</v>
      </c>
      <c r="K20" s="21">
        <f t="shared" ca="1" si="3"/>
        <v>0</v>
      </c>
      <c r="L20" s="21">
        <f t="shared" ca="1" si="3"/>
        <v>-6</v>
      </c>
      <c r="M20" s="21">
        <f t="shared" ca="1" si="3"/>
        <v>-4</v>
      </c>
      <c r="N20" s="21">
        <f t="shared" ca="1" si="3"/>
        <v>1</v>
      </c>
      <c r="O20" s="21">
        <f t="shared" ca="1" si="3"/>
        <v>0</v>
      </c>
    </row>
    <row r="21" spans="3:17" x14ac:dyDescent="0.2">
      <c r="C21" s="21" t="s">
        <v>38</v>
      </c>
      <c r="D21" s="21">
        <f t="shared" ca="1" si="2"/>
        <v>0</v>
      </c>
      <c r="E21" s="21">
        <f t="shared" ca="1" si="2"/>
        <v>-2</v>
      </c>
      <c r="F21" s="21">
        <f t="shared" ca="1" si="2"/>
        <v>4</v>
      </c>
      <c r="G21" s="21">
        <f t="shared" ca="1" si="2"/>
        <v>-1</v>
      </c>
      <c r="H21" s="21">
        <f t="shared" ca="1" si="2"/>
        <v>-1</v>
      </c>
      <c r="J21" s="21" t="s">
        <v>38</v>
      </c>
      <c r="K21" s="21">
        <f t="shared" ca="1" si="3"/>
        <v>0</v>
      </c>
      <c r="L21" s="21">
        <f t="shared" ca="1" si="3"/>
        <v>2</v>
      </c>
      <c r="M21" s="21">
        <f t="shared" ca="1" si="3"/>
        <v>1</v>
      </c>
      <c r="N21" s="21">
        <f t="shared" ca="1" si="3"/>
        <v>4</v>
      </c>
      <c r="O21" s="21">
        <f t="shared" ca="1" si="3"/>
        <v>-1</v>
      </c>
    </row>
    <row r="22" spans="3:17" x14ac:dyDescent="0.2">
      <c r="C22" s="21" t="s">
        <v>10</v>
      </c>
      <c r="D22" s="21">
        <f t="shared" ca="1" si="2"/>
        <v>0</v>
      </c>
      <c r="E22" s="21">
        <f t="shared" ca="1" si="2"/>
        <v>0</v>
      </c>
      <c r="F22" s="21">
        <f t="shared" ca="1" si="2"/>
        <v>2</v>
      </c>
      <c r="G22" s="21">
        <f t="shared" ca="1" si="2"/>
        <v>-1</v>
      </c>
      <c r="H22" s="21">
        <f t="shared" ca="1" si="2"/>
        <v>3</v>
      </c>
      <c r="J22" s="21" t="s">
        <v>10</v>
      </c>
      <c r="K22" s="21">
        <f t="shared" ca="1" si="3"/>
        <v>0</v>
      </c>
      <c r="L22" s="21">
        <f t="shared" ca="1" si="3"/>
        <v>-1</v>
      </c>
      <c r="M22" s="21">
        <f t="shared" ca="1" si="3"/>
        <v>2</v>
      </c>
      <c r="N22" s="21">
        <f t="shared" ca="1" si="3"/>
        <v>1</v>
      </c>
      <c r="O22" s="21">
        <f t="shared" ca="1" si="3"/>
        <v>0</v>
      </c>
    </row>
    <row r="23" spans="3:17" x14ac:dyDescent="0.2">
      <c r="C23" s="21" t="s">
        <v>11</v>
      </c>
      <c r="D23" s="21">
        <f t="shared" ca="1" si="2"/>
        <v>0</v>
      </c>
      <c r="E23" s="21">
        <f t="shared" ca="1" si="2"/>
        <v>0</v>
      </c>
      <c r="F23" s="21">
        <f t="shared" ca="1" si="2"/>
        <v>2</v>
      </c>
      <c r="G23" s="21">
        <f t="shared" ca="1" si="2"/>
        <v>0</v>
      </c>
      <c r="H23" s="21">
        <f t="shared" ca="1" si="2"/>
        <v>3</v>
      </c>
      <c r="J23" s="21" t="s">
        <v>11</v>
      </c>
      <c r="K23" s="21">
        <f t="shared" ca="1" si="3"/>
        <v>0</v>
      </c>
      <c r="L23" s="21">
        <f t="shared" ca="1" si="3"/>
        <v>1</v>
      </c>
      <c r="M23" s="21">
        <f t="shared" ca="1" si="3"/>
        <v>-1</v>
      </c>
      <c r="N23" s="21">
        <f t="shared" ca="1" si="3"/>
        <v>0</v>
      </c>
      <c r="O23" s="21">
        <f t="shared" ca="1" si="3"/>
        <v>-1</v>
      </c>
    </row>
    <row r="24" spans="3:17" x14ac:dyDescent="0.2">
      <c r="P24" s="35"/>
      <c r="Q24" s="36"/>
    </row>
    <row r="25" spans="3:17" x14ac:dyDescent="0.2">
      <c r="C25" s="31" t="s">
        <v>56</v>
      </c>
      <c r="G25" s="31" t="s">
        <v>55</v>
      </c>
      <c r="J25" s="31" t="s">
        <v>56</v>
      </c>
      <c r="N25" s="31" t="s">
        <v>55</v>
      </c>
      <c r="P25" s="35"/>
      <c r="Q25" s="36"/>
    </row>
    <row r="26" spans="3:17" s="32" customFormat="1" x14ac:dyDescent="0.2">
      <c r="C26" s="32" t="s">
        <v>44</v>
      </c>
      <c r="D26" s="32" t="s">
        <v>66</v>
      </c>
      <c r="E26" s="32" t="s">
        <v>46</v>
      </c>
      <c r="G26" s="32" t="s">
        <v>54</v>
      </c>
      <c r="H26" s="32" t="s">
        <v>45</v>
      </c>
      <c r="J26" s="32" t="s">
        <v>44</v>
      </c>
      <c r="K26" s="32" t="s">
        <v>66</v>
      </c>
      <c r="L26" s="32" t="s">
        <v>46</v>
      </c>
      <c r="N26" s="32" t="s">
        <v>54</v>
      </c>
      <c r="O26" s="32" t="s">
        <v>45</v>
      </c>
      <c r="P26" s="33"/>
      <c r="Q26" s="37"/>
    </row>
    <row r="27" spans="3:17" x14ac:dyDescent="0.2">
      <c r="C27" s="35">
        <f ca="1">INDEX($D$4:$H$9,ROWS(C$27:C27),D27)/INDEX($D$4:$H$9,ROWS(C$27:C27),D27-1)-1</f>
        <v>7.1428571428571397E-2</v>
      </c>
      <c r="D27" s="36">
        <f t="array" aca="1" ref="D27" ca="1">MATCH(MAX(ABS(D18:H18)),ABS(D18:H18),)</f>
        <v>3</v>
      </c>
      <c r="E27" s="21" t="str">
        <f ca="1">VLOOKUP(C27,CmmntRcknr,2)</f>
        <v>moderate change</v>
      </c>
      <c r="G27" s="38">
        <f t="shared" ref="G27:G32" ca="1" si="4">H4/D4-1</f>
        <v>5.2631578947368363E-2</v>
      </c>
      <c r="H27" s="35" t="str">
        <f t="shared" ref="H27:H32" ca="1" si="5">VLOOKUP(G27,CmmntRcknr,2)</f>
        <v>moderate change</v>
      </c>
      <c r="J27" s="35">
        <f ca="1">INDEX($K$4:$O$9,ROWS(J$27:J27),K27)/INDEX($K$4:$O$9,ROWS(J$27:J27),K27-1)-1</f>
        <v>8.9552238805970186E-2</v>
      </c>
      <c r="K27" s="36">
        <f t="array" aca="1" ref="K27" ca="1">MATCH(MAX(ABS(K18:O18)),ABS(K18:O18),)</f>
        <v>4</v>
      </c>
      <c r="L27" s="21" t="str">
        <f t="shared" ref="L27:L32" ca="1" si="6">VLOOKUP(J27,CmmntRcknr,2)</f>
        <v>moderate change</v>
      </c>
      <c r="N27" s="38">
        <f t="shared" ref="N27:N32" ca="1" si="7">O4/K4-1</f>
        <v>-1.3698630136986356E-2</v>
      </c>
      <c r="O27" s="35" t="str">
        <f t="shared" ref="O27:O32" ca="1" si="8">VLOOKUP(N27,CmmntRcknr,2)</f>
        <v>slight change</v>
      </c>
      <c r="P27" s="35"/>
      <c r="Q27" s="36"/>
    </row>
    <row r="28" spans="3:17" x14ac:dyDescent="0.2">
      <c r="C28" s="35">
        <f ca="1">INDEX($D$4:$H$9,ROWS(C$27:C28),D28)/INDEX($D$4:$H$9,ROWS(C$27:C28),D28-1)-1</f>
        <v>-0.31578947368421051</v>
      </c>
      <c r="D28" s="36">
        <f t="array" aca="1" ref="D28" ca="1">MATCH(MAX(ABS(D19:H19)),ABS(D19:H19),)</f>
        <v>3</v>
      </c>
      <c r="E28" s="21" t="str">
        <f ca="1">VLOOKUP(C28,$C$62:$D$87,2)</f>
        <v>major change</v>
      </c>
      <c r="G28" s="38">
        <f t="shared" ca="1" si="4"/>
        <v>-0.44444444444444442</v>
      </c>
      <c r="H28" s="35" t="str">
        <f t="shared" ca="1" si="5"/>
        <v>drastic change</v>
      </c>
      <c r="J28" s="35">
        <f ca="1">INDEX($K$4:$O$9,ROWS(J$27:J28),K28)/INDEX($K$4:$O$9,ROWS(J$27:J28),K28-1)-1</f>
        <v>-0.4285714285714286</v>
      </c>
      <c r="K28" s="36">
        <f t="array" aca="1" ref="K28" ca="1">MATCH(MAX(ABS(K19:O19)),ABS(K19:O19),)</f>
        <v>4</v>
      </c>
      <c r="L28" s="21" t="str">
        <f t="shared" ca="1" si="6"/>
        <v>drastic change</v>
      </c>
      <c r="N28" s="38">
        <f t="shared" ca="1" si="7"/>
        <v>0.25</v>
      </c>
      <c r="O28" s="35" t="str">
        <f t="shared" ca="1" si="8"/>
        <v>considerable change</v>
      </c>
      <c r="P28" s="35"/>
      <c r="Q28" s="36"/>
    </row>
    <row r="29" spans="3:17" x14ac:dyDescent="0.2">
      <c r="C29" s="35">
        <f ca="1">INDEX($D$4:$H$9,ROWS(C$27:C29),D29)/INDEX($D$4:$H$9,ROWS(C$27:C29),D29-1)-1</f>
        <v>-8.333333333333337E-2</v>
      </c>
      <c r="D29" s="36">
        <f t="array" aca="1" ref="D29" ca="1">MATCH(MAX(ABS(D20:H20)),ABS(D20:H20),)</f>
        <v>3</v>
      </c>
      <c r="E29" s="21" t="str">
        <f ca="1">VLOOKUP(C29,$C$62:$D$87,2)</f>
        <v>moderate change</v>
      </c>
      <c r="G29" s="38">
        <f t="shared" ca="1" si="4"/>
        <v>-4.3478260869565188E-2</v>
      </c>
      <c r="H29" s="35" t="str">
        <f t="shared" ca="1" si="5"/>
        <v>slight change</v>
      </c>
      <c r="J29" s="35">
        <f ca="1">INDEX($K$4:$O$9,ROWS(J$27:J29),K29)/INDEX($K$4:$O$9,ROWS(J$27:J29),K29-1)-1</f>
        <v>-0.19999999999999996</v>
      </c>
      <c r="K29" s="36">
        <f t="array" aca="1" ref="K29" ca="1">MATCH(MAX(ABS(K20:O20)),ABS(K20:O20),)</f>
        <v>2</v>
      </c>
      <c r="L29" s="21" t="str">
        <f t="shared" ca="1" si="6"/>
        <v>considerable change</v>
      </c>
      <c r="N29" s="38">
        <f t="shared" ca="1" si="7"/>
        <v>-0.30000000000000004</v>
      </c>
      <c r="O29" s="35" t="str">
        <f t="shared" ca="1" si="8"/>
        <v>major change</v>
      </c>
      <c r="P29" s="35"/>
      <c r="Q29" s="36"/>
    </row>
    <row r="30" spans="3:17" x14ac:dyDescent="0.2">
      <c r="C30" s="35">
        <f ca="1">INDEX($D$4:$H$9,ROWS(C$27:C30),D30)/INDEX($D$4:$H$9,ROWS(C$27:C30),D30-1)-1</f>
        <v>0.44444444444444442</v>
      </c>
      <c r="D30" s="36">
        <f t="array" aca="1" ref="D30" ca="1">MATCH(MAX(ABS(D21:H21)),ABS(D21:H21),)</f>
        <v>3</v>
      </c>
      <c r="E30" s="21" t="str">
        <f ca="1">VLOOKUP(C30,$C$62:$D$87,2)</f>
        <v>drastic change</v>
      </c>
      <c r="G30" s="38">
        <f t="shared" ca="1" si="4"/>
        <v>0</v>
      </c>
      <c r="H30" s="35" t="str">
        <f t="shared" ca="1" si="5"/>
        <v>almost no change</v>
      </c>
      <c r="J30" s="35">
        <f ca="1">INDEX($K$4:$O$9,ROWS(J$27:J30),K30)/INDEX($K$4:$O$9,ROWS(J$27:J30),K30-1)-1</f>
        <v>0.15384615384615374</v>
      </c>
      <c r="K30" s="36">
        <f t="array" aca="1" ref="K30" ca="1">MATCH(MAX(ABS(K21:O21)),ABS(K21:O21),)</f>
        <v>4</v>
      </c>
      <c r="L30" s="21" t="str">
        <f t="shared" ca="1" si="6"/>
        <v>considerable change</v>
      </c>
      <c r="N30" s="38">
        <f t="shared" ca="1" si="7"/>
        <v>0.26086956521739135</v>
      </c>
      <c r="O30" s="35" t="str">
        <f t="shared" ca="1" si="8"/>
        <v>major change</v>
      </c>
      <c r="P30" s="35"/>
      <c r="Q30" s="36"/>
    </row>
    <row r="31" spans="3:17" x14ac:dyDescent="0.2">
      <c r="C31" s="35">
        <f ca="1">INDEX($D$4:$H$9,ROWS(C$27:C31),D31)/INDEX($D$4:$H$9,ROWS(C$27:C31),D31-1)-1</f>
        <v>0.125</v>
      </c>
      <c r="D31" s="36">
        <f t="array" aca="1" ref="D31" ca="1">MATCH(MAX(ABS(D22:H22)),ABS(D22:H22),)</f>
        <v>5</v>
      </c>
      <c r="E31" s="21" t="str">
        <f ca="1">VLOOKUP(C31,$C$62:$D$87,2)</f>
        <v>moderate change</v>
      </c>
      <c r="G31" s="38">
        <f t="shared" ca="1" si="4"/>
        <v>0.17391304347826098</v>
      </c>
      <c r="H31" s="35" t="str">
        <f t="shared" ca="1" si="5"/>
        <v>considerable change</v>
      </c>
      <c r="J31" s="35">
        <f ca="1">INDEX($K$4:$O$9,ROWS(J$27:J31),K31)/INDEX($K$4:$O$9,ROWS(J$27:J31),K31-1)-1</f>
        <v>0.10526315789473695</v>
      </c>
      <c r="K31" s="36">
        <f t="array" aca="1" ref="K31" ca="1">MATCH(MAX(ABS(K22:O22)),ABS(K22:O22),)</f>
        <v>3</v>
      </c>
      <c r="L31" s="21" t="str">
        <f t="shared" ca="1" si="6"/>
        <v>moderate change</v>
      </c>
      <c r="N31" s="38">
        <f t="shared" ca="1" si="7"/>
        <v>0.10000000000000009</v>
      </c>
      <c r="O31" s="35" t="str">
        <f t="shared" ca="1" si="8"/>
        <v>moderate change</v>
      </c>
      <c r="P31" s="35"/>
      <c r="Q31" s="36"/>
    </row>
    <row r="32" spans="3:17" x14ac:dyDescent="0.2">
      <c r="C32" s="35">
        <f ca="1">INDEX($D$4:$H$9,ROWS(C$27:C32),D32)/INDEX($D$4:$H$9,ROWS(C$27:C32),D32-1)-1</f>
        <v>0.11111111111111116</v>
      </c>
      <c r="D32" s="36">
        <f t="array" aca="1" ref="D32" ca="1">MATCH(MAX(ABS(D23:H23)),ABS(D23:H23),)</f>
        <v>5</v>
      </c>
      <c r="E32" s="21" t="str">
        <f ca="1">VLOOKUP(C32,$C$62:$D$87,2)</f>
        <v>moderate change</v>
      </c>
      <c r="G32" s="38">
        <f t="shared" ca="1" si="4"/>
        <v>0.19999999999999996</v>
      </c>
      <c r="H32" s="35" t="str">
        <f t="shared" ca="1" si="5"/>
        <v>considerable change</v>
      </c>
      <c r="J32" s="35">
        <f ca="1">INDEX($K$4:$O$9,ROWS(J$27:J32),K32)/INDEX($K$4:$O$9,ROWS(J$27:J32),K32-1)-1</f>
        <v>5.2631578947368363E-2</v>
      </c>
      <c r="K32" s="36">
        <f t="array" aca="1" ref="K32" ca="1">MATCH(MAX(ABS(K23:O23)),ABS(K23:O23),)</f>
        <v>2</v>
      </c>
      <c r="L32" s="21" t="str">
        <f t="shared" ca="1" si="6"/>
        <v>moderate change</v>
      </c>
      <c r="N32" s="38">
        <f t="shared" ca="1" si="7"/>
        <v>-5.2631578947368474E-2</v>
      </c>
      <c r="O32" s="35" t="str">
        <f t="shared" ca="1" si="8"/>
        <v>moderate change</v>
      </c>
      <c r="P32" s="35"/>
      <c r="Q32" s="36"/>
    </row>
    <row r="33" spans="3:17" x14ac:dyDescent="0.2">
      <c r="C33" s="35"/>
      <c r="D33" s="36"/>
      <c r="G33" s="38"/>
      <c r="H33" s="35"/>
      <c r="J33" s="35"/>
      <c r="K33" s="36"/>
      <c r="N33" s="38"/>
      <c r="O33" s="35"/>
      <c r="P33" s="35"/>
      <c r="Q33" s="36"/>
    </row>
    <row r="34" spans="3:17" x14ac:dyDescent="0.2">
      <c r="C34" s="31" t="s">
        <v>57</v>
      </c>
      <c r="D34" s="31" t="s">
        <v>67</v>
      </c>
      <c r="E34" s="31" t="s">
        <v>58</v>
      </c>
      <c r="J34" s="31" t="s">
        <v>57</v>
      </c>
      <c r="K34" s="31" t="s">
        <v>67</v>
      </c>
      <c r="L34" s="31" t="s">
        <v>58</v>
      </c>
      <c r="P34" s="35"/>
      <c r="Q34" s="36"/>
    </row>
    <row r="35" spans="3:17" x14ac:dyDescent="0.2">
      <c r="C35" s="38">
        <f ca="1">ROUND(INDEX($G$27:$G$32,MATCH(Particulars1,$C$4:$C$9,0)),3)</f>
        <v>-4.2999999999999997E-2</v>
      </c>
      <c r="D35" s="38" t="str">
        <f ca="1">INDEX($H$27:$H$32,MATCH(Particulars1,$C$4:$C$9,0))</f>
        <v>slight change</v>
      </c>
      <c r="J35" s="38">
        <f ca="1">ROUND(INDEX($N$27:$N$32,MATCH(Particulars2,$J$4:$J$9,0)),3)</f>
        <v>-1.4E-2</v>
      </c>
      <c r="K35" s="38" t="str">
        <f ca="1">INDEX($O$27:$O$32,MATCH(Particulars2,$J$4:$J$9,0))</f>
        <v>slight change</v>
      </c>
      <c r="P35" s="35"/>
      <c r="Q35" s="36"/>
    </row>
    <row r="36" spans="3:17" x14ac:dyDescent="0.2">
      <c r="C36" s="38">
        <f ca="1">ROUND(INDEX($C$27:$C$32,MATCH(Particulars1,$C$4:$C$9,0)),3)</f>
        <v>-8.3000000000000004E-2</v>
      </c>
      <c r="D36" s="38" t="str">
        <f ca="1">SUBSTITUTE(INDEX($E$27:$E$32,MATCH(Particulars1,$C$4:$C$9,0)),"change","variation")</f>
        <v>moderate variation</v>
      </c>
      <c r="E36" s="21">
        <f ca="1">INDEX($D$3:$H$3,1,INDEX($D$27:$D$32,MATCH(Particulars1,$C$4:$C$9,0)))</f>
        <v>2013</v>
      </c>
      <c r="J36" s="38">
        <f ca="1">ROUND(INDEX($J$27:$J$32,MATCH(Particulars2,$J$4:$J$9,0)),3)</f>
        <v>0.09</v>
      </c>
      <c r="K36" s="38" t="str">
        <f ca="1">SUBSTITUTE(INDEX($L$27:$L$32,MATCH(Particulars2,$J$4:$J$9,0)),"change","variation")</f>
        <v>moderate variation</v>
      </c>
      <c r="L36" s="21">
        <f ca="1">INDEX($K$3:$O$3,1,INDEX($K$27:$K$32,MATCH(Particulars2,$J$4:$J$9,0)))</f>
        <v>2014</v>
      </c>
      <c r="P36" s="35"/>
      <c r="Q36" s="36"/>
    </row>
    <row r="38" spans="3:17" x14ac:dyDescent="0.2">
      <c r="C38" s="39" t="s">
        <v>0</v>
      </c>
      <c r="E38" s="40" t="s">
        <v>37</v>
      </c>
      <c r="J38" s="40" t="s">
        <v>0</v>
      </c>
      <c r="L38" s="39" t="s">
        <v>37</v>
      </c>
    </row>
    <row r="39" spans="3:17" x14ac:dyDescent="0.2">
      <c r="C39" s="21" t="s">
        <v>14</v>
      </c>
      <c r="E39" s="21" t="s">
        <v>9</v>
      </c>
      <c r="J39" s="21" t="s">
        <v>15</v>
      </c>
      <c r="L39" s="21" t="s">
        <v>39</v>
      </c>
    </row>
    <row r="40" spans="3:17" ht="15" x14ac:dyDescent="0.25">
      <c r="C40" s="41"/>
      <c r="L40" s="41"/>
    </row>
    <row r="41" spans="3:17" ht="15" x14ac:dyDescent="0.25">
      <c r="C41" s="41"/>
      <c r="L41" s="41"/>
    </row>
    <row r="42" spans="3:17" ht="15" x14ac:dyDescent="0.25">
      <c r="C42" s="41"/>
      <c r="L42" s="41"/>
    </row>
    <row r="43" spans="3:17" ht="15" x14ac:dyDescent="0.25">
      <c r="L43" s="41"/>
    </row>
    <row r="44" spans="3:17" ht="15" x14ac:dyDescent="0.25">
      <c r="L44" s="41"/>
    </row>
    <row r="46" spans="3:17" x14ac:dyDescent="0.2">
      <c r="C46" s="39" t="s">
        <v>0</v>
      </c>
      <c r="D46" s="21" t="s">
        <v>18</v>
      </c>
      <c r="F46" s="39" t="s">
        <v>0</v>
      </c>
      <c r="G46" s="21" t="s">
        <v>19</v>
      </c>
      <c r="I46" s="39" t="s">
        <v>0</v>
      </c>
      <c r="J46" s="21" t="s">
        <v>20</v>
      </c>
      <c r="L46" s="39" t="s">
        <v>0</v>
      </c>
      <c r="M46" s="21" t="s">
        <v>21</v>
      </c>
      <c r="O46" s="39" t="s">
        <v>0</v>
      </c>
      <c r="P46" s="21" t="s">
        <v>22</v>
      </c>
    </row>
    <row r="47" spans="3:17" x14ac:dyDescent="0.2">
      <c r="C47" s="21" t="s">
        <v>7</v>
      </c>
      <c r="D47" s="36">
        <v>27</v>
      </c>
      <c r="F47" s="21" t="s">
        <v>7</v>
      </c>
      <c r="G47" s="36">
        <v>26</v>
      </c>
      <c r="I47" s="21" t="s">
        <v>7</v>
      </c>
      <c r="J47" s="36">
        <v>29</v>
      </c>
      <c r="L47" s="21" t="s">
        <v>7</v>
      </c>
      <c r="M47" s="36">
        <v>29</v>
      </c>
      <c r="O47" s="21" t="s">
        <v>7</v>
      </c>
      <c r="P47" s="36">
        <v>30</v>
      </c>
    </row>
    <row r="48" spans="3:17" x14ac:dyDescent="0.2">
      <c r="C48" s="21" t="s">
        <v>14</v>
      </c>
      <c r="D48" s="36">
        <v>25</v>
      </c>
      <c r="F48" s="21" t="s">
        <v>14</v>
      </c>
      <c r="G48" s="36">
        <v>25</v>
      </c>
      <c r="I48" s="21" t="s">
        <v>14</v>
      </c>
      <c r="J48" s="36">
        <v>27</v>
      </c>
      <c r="L48" s="21" t="s">
        <v>14</v>
      </c>
      <c r="M48" s="36">
        <v>27</v>
      </c>
      <c r="O48" s="21" t="s">
        <v>14</v>
      </c>
      <c r="P48" s="36">
        <v>30</v>
      </c>
    </row>
    <row r="49" spans="3:16" x14ac:dyDescent="0.2">
      <c r="C49" s="21" t="s">
        <v>13</v>
      </c>
      <c r="D49" s="36">
        <v>24</v>
      </c>
      <c r="F49" s="21" t="s">
        <v>13</v>
      </c>
      <c r="G49" s="36">
        <v>22</v>
      </c>
      <c r="I49" s="21" t="s">
        <v>13</v>
      </c>
      <c r="J49" s="36">
        <v>22</v>
      </c>
      <c r="L49" s="21" t="s">
        <v>13</v>
      </c>
      <c r="M49" s="36">
        <v>24</v>
      </c>
      <c r="O49" s="21" t="s">
        <v>13</v>
      </c>
      <c r="P49" s="36">
        <v>24</v>
      </c>
    </row>
    <row r="50" spans="3:16" x14ac:dyDescent="0.2">
      <c r="C50" s="21" t="s">
        <v>15</v>
      </c>
      <c r="D50" s="36">
        <v>19</v>
      </c>
      <c r="F50" s="21" t="s">
        <v>15</v>
      </c>
      <c r="G50" s="36">
        <v>20</v>
      </c>
      <c r="I50" s="21" t="s">
        <v>15</v>
      </c>
      <c r="J50" s="36">
        <v>19</v>
      </c>
      <c r="L50" s="21" t="s">
        <v>15</v>
      </c>
      <c r="M50" s="36">
        <v>19</v>
      </c>
      <c r="O50" s="21" t="s">
        <v>15</v>
      </c>
      <c r="P50" s="36">
        <v>18</v>
      </c>
    </row>
    <row r="52" spans="3:16" x14ac:dyDescent="0.2">
      <c r="C52" s="42"/>
    </row>
    <row r="53" spans="3:16" x14ac:dyDescent="0.2">
      <c r="C53" s="39" t="s">
        <v>0</v>
      </c>
      <c r="E53" s="39" t="s">
        <v>1</v>
      </c>
    </row>
    <row r="54" spans="3:16" x14ac:dyDescent="0.2">
      <c r="C54" s="21" t="s">
        <v>7</v>
      </c>
      <c r="E54" s="21" t="s">
        <v>11</v>
      </c>
    </row>
    <row r="61" spans="3:16" x14ac:dyDescent="0.2">
      <c r="C61" s="31" t="s">
        <v>51</v>
      </c>
    </row>
    <row r="62" spans="3:16" x14ac:dyDescent="0.2">
      <c r="C62" s="35">
        <v>-0.9</v>
      </c>
      <c r="D62" s="21" t="s">
        <v>59</v>
      </c>
      <c r="G62" s="35"/>
    </row>
    <row r="63" spans="3:16" x14ac:dyDescent="0.2">
      <c r="C63" s="38">
        <f t="shared" ref="C63:C68" si="9">C62+0.1</f>
        <v>-0.8</v>
      </c>
      <c r="D63" s="21" t="s">
        <v>59</v>
      </c>
      <c r="G63" s="35"/>
    </row>
    <row r="64" spans="3:16" x14ac:dyDescent="0.2">
      <c r="C64" s="38">
        <f t="shared" si="9"/>
        <v>-0.70000000000000007</v>
      </c>
      <c r="D64" s="21" t="s">
        <v>59</v>
      </c>
    </row>
    <row r="65" spans="3:4" x14ac:dyDescent="0.2">
      <c r="C65" s="38">
        <f t="shared" si="9"/>
        <v>-0.60000000000000009</v>
      </c>
      <c r="D65" s="21" t="s">
        <v>59</v>
      </c>
    </row>
    <row r="66" spans="3:4" x14ac:dyDescent="0.2">
      <c r="C66" s="38">
        <f t="shared" si="9"/>
        <v>-0.50000000000000011</v>
      </c>
      <c r="D66" s="21" t="s">
        <v>59</v>
      </c>
    </row>
    <row r="67" spans="3:4" x14ac:dyDescent="0.2">
      <c r="C67" s="38">
        <f t="shared" si="9"/>
        <v>-0.40000000000000013</v>
      </c>
      <c r="D67" s="21" t="s">
        <v>60</v>
      </c>
    </row>
    <row r="68" spans="3:4" x14ac:dyDescent="0.2">
      <c r="C68" s="38">
        <f t="shared" si="9"/>
        <v>-0.30000000000000016</v>
      </c>
      <c r="D68" s="21" t="s">
        <v>60</v>
      </c>
    </row>
    <row r="69" spans="3:4" x14ac:dyDescent="0.2">
      <c r="C69" s="38">
        <f t="shared" ref="C69:C81" si="10">C68+0.05</f>
        <v>-0.25000000000000017</v>
      </c>
      <c r="D69" s="21" t="s">
        <v>61</v>
      </c>
    </row>
    <row r="70" spans="3:4" x14ac:dyDescent="0.2">
      <c r="C70" s="38">
        <f t="shared" si="10"/>
        <v>-0.20000000000000018</v>
      </c>
      <c r="D70" s="21" t="s">
        <v>61</v>
      </c>
    </row>
    <row r="71" spans="3:4" x14ac:dyDescent="0.2">
      <c r="C71" s="38">
        <f t="shared" si="10"/>
        <v>-0.15000000000000019</v>
      </c>
      <c r="D71" s="21" t="s">
        <v>62</v>
      </c>
    </row>
    <row r="72" spans="3:4" x14ac:dyDescent="0.2">
      <c r="C72" s="38">
        <f t="shared" si="10"/>
        <v>-0.10000000000000019</v>
      </c>
      <c r="D72" s="21" t="s">
        <v>62</v>
      </c>
    </row>
    <row r="73" spans="3:4" x14ac:dyDescent="0.2">
      <c r="C73" s="38">
        <f t="shared" si="10"/>
        <v>-5.0000000000000183E-2</v>
      </c>
      <c r="D73" s="21" t="s">
        <v>63</v>
      </c>
    </row>
    <row r="74" spans="3:4" x14ac:dyDescent="0.2">
      <c r="C74" s="38">
        <f t="shared" si="10"/>
        <v>-1.8041124150158794E-16</v>
      </c>
      <c r="D74" s="21" t="s">
        <v>64</v>
      </c>
    </row>
    <row r="75" spans="3:4" x14ac:dyDescent="0.2">
      <c r="C75" s="38">
        <v>1E-4</v>
      </c>
      <c r="D75" s="21" t="s">
        <v>63</v>
      </c>
    </row>
    <row r="76" spans="3:4" x14ac:dyDescent="0.2">
      <c r="C76" s="38">
        <f>C74+0.05+0.01%</f>
        <v>5.0099999999999825E-2</v>
      </c>
      <c r="D76" s="21" t="s">
        <v>62</v>
      </c>
    </row>
    <row r="77" spans="3:4" x14ac:dyDescent="0.2">
      <c r="C77" s="38">
        <f t="shared" si="10"/>
        <v>0.10009999999999983</v>
      </c>
      <c r="D77" s="21" t="s">
        <v>62</v>
      </c>
    </row>
    <row r="78" spans="3:4" x14ac:dyDescent="0.2">
      <c r="C78" s="38">
        <f t="shared" si="10"/>
        <v>0.15009999999999984</v>
      </c>
      <c r="D78" s="21" t="s">
        <v>61</v>
      </c>
    </row>
    <row r="79" spans="3:4" x14ac:dyDescent="0.2">
      <c r="C79" s="38">
        <f t="shared" si="10"/>
        <v>0.20009999999999983</v>
      </c>
      <c r="D79" s="21" t="s">
        <v>61</v>
      </c>
    </row>
    <row r="80" spans="3:4" x14ac:dyDescent="0.2">
      <c r="C80" s="38">
        <f t="shared" si="10"/>
        <v>0.25009999999999982</v>
      </c>
      <c r="D80" s="21" t="s">
        <v>60</v>
      </c>
    </row>
    <row r="81" spans="3:4" x14ac:dyDescent="0.2">
      <c r="C81" s="38">
        <f t="shared" si="10"/>
        <v>0.30009999999999981</v>
      </c>
      <c r="D81" s="21" t="s">
        <v>60</v>
      </c>
    </row>
    <row r="82" spans="3:4" x14ac:dyDescent="0.2">
      <c r="C82" s="38">
        <f>C81+0.1</f>
        <v>0.40009999999999979</v>
      </c>
      <c r="D82" s="21" t="s">
        <v>59</v>
      </c>
    </row>
    <row r="83" spans="3:4" x14ac:dyDescent="0.2">
      <c r="C83" s="38">
        <f t="shared" ref="C83:C87" si="11">C82+0.1</f>
        <v>0.50009999999999977</v>
      </c>
      <c r="D83" s="21" t="s">
        <v>59</v>
      </c>
    </row>
    <row r="84" spans="3:4" x14ac:dyDescent="0.2">
      <c r="C84" s="38">
        <f t="shared" si="11"/>
        <v>0.60009999999999974</v>
      </c>
      <c r="D84" s="21" t="s">
        <v>59</v>
      </c>
    </row>
    <row r="85" spans="3:4" x14ac:dyDescent="0.2">
      <c r="C85" s="38">
        <f t="shared" si="11"/>
        <v>0.70009999999999972</v>
      </c>
      <c r="D85" s="21" t="s">
        <v>59</v>
      </c>
    </row>
    <row r="86" spans="3:4" x14ac:dyDescent="0.2">
      <c r="C86" s="38">
        <f t="shared" si="11"/>
        <v>0.8000999999999997</v>
      </c>
      <c r="D86" s="21" t="s">
        <v>59</v>
      </c>
    </row>
    <row r="87" spans="3:4" x14ac:dyDescent="0.2">
      <c r="C87" s="38">
        <f t="shared" si="11"/>
        <v>0.90009999999999968</v>
      </c>
      <c r="D87" s="21" t="s">
        <v>59</v>
      </c>
    </row>
  </sheetData>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G7" sqref="G7"/>
    </sheetView>
  </sheetViews>
  <sheetFormatPr defaultRowHeight="15" x14ac:dyDescent="0.25"/>
  <cols>
    <col min="1" max="2" width="20.7109375" customWidth="1"/>
  </cols>
  <sheetData>
    <row r="1" spans="1:7" x14ac:dyDescent="0.25">
      <c r="A1" t="s">
        <v>0</v>
      </c>
      <c r="B1" t="s">
        <v>1</v>
      </c>
      <c r="C1" s="10" t="s">
        <v>2</v>
      </c>
      <c r="D1" s="10" t="s">
        <v>3</v>
      </c>
      <c r="E1" s="10" t="s">
        <v>4</v>
      </c>
      <c r="F1" s="10" t="s">
        <v>5</v>
      </c>
      <c r="G1" s="10" t="s">
        <v>6</v>
      </c>
    </row>
    <row r="2" spans="1:7" x14ac:dyDescent="0.25">
      <c r="A2" t="s">
        <v>7</v>
      </c>
      <c r="B2" t="s">
        <v>8</v>
      </c>
      <c r="C2" s="10">
        <v>15</v>
      </c>
      <c r="D2" s="10">
        <v>18</v>
      </c>
      <c r="E2" s="10">
        <v>22</v>
      </c>
      <c r="F2" s="10">
        <v>20</v>
      </c>
      <c r="G2" s="10">
        <v>19</v>
      </c>
    </row>
    <row r="3" spans="1:7" x14ac:dyDescent="0.25">
      <c r="A3" t="s">
        <v>7</v>
      </c>
      <c r="B3" t="s">
        <v>9</v>
      </c>
      <c r="C3" s="10">
        <v>23</v>
      </c>
      <c r="D3" s="10">
        <v>21</v>
      </c>
      <c r="E3" s="10">
        <v>21</v>
      </c>
      <c r="F3" s="10">
        <v>21</v>
      </c>
      <c r="G3" s="10">
        <v>20</v>
      </c>
    </row>
    <row r="4" spans="1:7" x14ac:dyDescent="0.25">
      <c r="A4" t="s">
        <v>7</v>
      </c>
      <c r="B4" t="s">
        <v>10</v>
      </c>
      <c r="C4" s="10">
        <v>20</v>
      </c>
      <c r="D4" s="10">
        <v>20</v>
      </c>
      <c r="E4" s="10">
        <v>21</v>
      </c>
      <c r="F4" s="10">
        <v>22</v>
      </c>
      <c r="G4" s="10">
        <v>23</v>
      </c>
    </row>
    <row r="5" spans="1:7" x14ac:dyDescent="0.25">
      <c r="A5" t="s">
        <v>7</v>
      </c>
      <c r="B5" t="s">
        <v>11</v>
      </c>
      <c r="C5" s="10">
        <v>27</v>
      </c>
      <c r="D5" s="10">
        <v>26</v>
      </c>
      <c r="E5" s="10">
        <v>29</v>
      </c>
      <c r="F5" s="10">
        <v>29</v>
      </c>
      <c r="G5" s="10">
        <v>30</v>
      </c>
    </row>
    <row r="6" spans="1:7" x14ac:dyDescent="0.25">
      <c r="A6" t="s">
        <v>7</v>
      </c>
      <c r="B6" t="s">
        <v>12</v>
      </c>
      <c r="C6" s="10">
        <v>15</v>
      </c>
      <c r="D6" s="10">
        <v>15</v>
      </c>
      <c r="E6" s="10">
        <v>7</v>
      </c>
      <c r="F6" s="10">
        <v>8</v>
      </c>
      <c r="G6" s="10">
        <v>8</v>
      </c>
    </row>
    <row r="7" spans="1:7" x14ac:dyDescent="0.25">
      <c r="A7" t="s">
        <v>13</v>
      </c>
      <c r="B7" t="s">
        <v>8</v>
      </c>
      <c r="C7" s="10">
        <v>16</v>
      </c>
      <c r="D7" s="10">
        <v>17</v>
      </c>
      <c r="E7" s="10">
        <v>18</v>
      </c>
      <c r="F7" s="10">
        <v>19</v>
      </c>
      <c r="G7" s="10">
        <v>18</v>
      </c>
    </row>
    <row r="8" spans="1:7" x14ac:dyDescent="0.25">
      <c r="A8" t="s">
        <v>13</v>
      </c>
      <c r="B8" t="s">
        <v>9</v>
      </c>
      <c r="C8" s="10">
        <v>23</v>
      </c>
      <c r="D8" s="10">
        <v>24</v>
      </c>
      <c r="E8" s="10">
        <v>21</v>
      </c>
      <c r="F8" s="10">
        <v>20</v>
      </c>
      <c r="G8" s="10">
        <v>21</v>
      </c>
    </row>
    <row r="9" spans="1:7" x14ac:dyDescent="0.25">
      <c r="A9" t="s">
        <v>13</v>
      </c>
      <c r="B9" t="s">
        <v>10</v>
      </c>
      <c r="C9" s="10">
        <v>22</v>
      </c>
      <c r="D9" s="10">
        <v>20</v>
      </c>
      <c r="E9" s="10">
        <v>21</v>
      </c>
      <c r="F9" s="10">
        <v>23</v>
      </c>
      <c r="G9" s="10">
        <v>24</v>
      </c>
    </row>
    <row r="10" spans="1:7" x14ac:dyDescent="0.25">
      <c r="A10" t="s">
        <v>13</v>
      </c>
      <c r="B10" t="s">
        <v>11</v>
      </c>
      <c r="C10" s="10">
        <v>24</v>
      </c>
      <c r="D10" s="10">
        <v>22</v>
      </c>
      <c r="E10" s="10">
        <v>22</v>
      </c>
      <c r="F10" s="10">
        <v>24</v>
      </c>
      <c r="G10" s="10">
        <v>24</v>
      </c>
    </row>
    <row r="11" spans="1:7" x14ac:dyDescent="0.25">
      <c r="A11" t="s">
        <v>13</v>
      </c>
      <c r="B11" t="s">
        <v>12</v>
      </c>
      <c r="C11" s="10">
        <v>17</v>
      </c>
      <c r="D11" s="10">
        <v>17</v>
      </c>
      <c r="E11" s="10">
        <v>8</v>
      </c>
      <c r="F11" s="10">
        <v>9</v>
      </c>
      <c r="G11" s="10">
        <v>9</v>
      </c>
    </row>
    <row r="12" spans="1:7" x14ac:dyDescent="0.25">
      <c r="A12" t="s">
        <v>14</v>
      </c>
      <c r="B12" t="s">
        <v>8</v>
      </c>
      <c r="C12" s="10">
        <v>11</v>
      </c>
      <c r="D12" s="10">
        <v>9</v>
      </c>
      <c r="E12" s="10">
        <v>13</v>
      </c>
      <c r="F12" s="10">
        <v>12</v>
      </c>
      <c r="G12" s="10">
        <v>11</v>
      </c>
    </row>
    <row r="13" spans="1:7" x14ac:dyDescent="0.25">
      <c r="A13" t="s">
        <v>14</v>
      </c>
      <c r="B13" t="s">
        <v>9</v>
      </c>
      <c r="C13" s="10">
        <v>23</v>
      </c>
      <c r="D13" s="10">
        <v>24</v>
      </c>
      <c r="E13" s="10">
        <v>22</v>
      </c>
      <c r="F13" s="10">
        <v>23</v>
      </c>
      <c r="G13" s="10">
        <v>22</v>
      </c>
    </row>
    <row r="14" spans="1:7" x14ac:dyDescent="0.25">
      <c r="A14" t="s">
        <v>14</v>
      </c>
      <c r="B14" t="s">
        <v>10</v>
      </c>
      <c r="C14" s="10">
        <v>23</v>
      </c>
      <c r="D14" s="10">
        <v>23</v>
      </c>
      <c r="E14" s="10">
        <v>25</v>
      </c>
      <c r="F14" s="10">
        <v>24</v>
      </c>
      <c r="G14" s="10">
        <v>27</v>
      </c>
    </row>
    <row r="15" spans="1:7" x14ac:dyDescent="0.25">
      <c r="A15" t="s">
        <v>14</v>
      </c>
      <c r="B15" t="s">
        <v>11</v>
      </c>
      <c r="C15" s="10">
        <v>25</v>
      </c>
      <c r="D15" s="10">
        <v>25</v>
      </c>
      <c r="E15" s="10">
        <v>27</v>
      </c>
      <c r="F15" s="10">
        <v>27</v>
      </c>
      <c r="G15" s="10">
        <v>30</v>
      </c>
    </row>
    <row r="16" spans="1:7" x14ac:dyDescent="0.25">
      <c r="A16" t="s">
        <v>14</v>
      </c>
      <c r="B16" t="s">
        <v>12</v>
      </c>
      <c r="C16" s="10">
        <v>18</v>
      </c>
      <c r="D16" s="10">
        <v>19</v>
      </c>
      <c r="E16" s="10">
        <v>13</v>
      </c>
      <c r="F16" s="10">
        <v>14</v>
      </c>
      <c r="G16" s="10">
        <v>10</v>
      </c>
    </row>
    <row r="17" spans="1:7" x14ac:dyDescent="0.25">
      <c r="A17" t="s">
        <v>15</v>
      </c>
      <c r="B17" t="s">
        <v>8</v>
      </c>
      <c r="C17" s="11">
        <v>23</v>
      </c>
      <c r="D17" s="11">
        <v>25</v>
      </c>
      <c r="E17" s="11">
        <v>26</v>
      </c>
      <c r="F17" s="11">
        <v>30</v>
      </c>
      <c r="G17" s="11">
        <v>29</v>
      </c>
    </row>
    <row r="18" spans="1:7" x14ac:dyDescent="0.25">
      <c r="A18" t="s">
        <v>15</v>
      </c>
      <c r="B18" t="s">
        <v>9</v>
      </c>
      <c r="C18" s="11">
        <v>30</v>
      </c>
      <c r="D18" s="11">
        <v>24</v>
      </c>
      <c r="E18" s="11">
        <v>20</v>
      </c>
      <c r="F18" s="11">
        <v>21</v>
      </c>
      <c r="G18" s="11">
        <v>21</v>
      </c>
    </row>
    <row r="19" spans="1:7" x14ac:dyDescent="0.25">
      <c r="A19" t="s">
        <v>15</v>
      </c>
      <c r="B19" t="s">
        <v>10</v>
      </c>
      <c r="C19" s="11">
        <v>20</v>
      </c>
      <c r="D19" s="11">
        <v>19</v>
      </c>
      <c r="E19" s="11">
        <v>21</v>
      </c>
      <c r="F19" s="11">
        <v>22</v>
      </c>
      <c r="G19" s="11">
        <v>22</v>
      </c>
    </row>
    <row r="20" spans="1:7" x14ac:dyDescent="0.25">
      <c r="A20" t="s">
        <v>15</v>
      </c>
      <c r="B20" t="s">
        <v>11</v>
      </c>
      <c r="C20" s="11">
        <v>19</v>
      </c>
      <c r="D20" s="11">
        <v>20</v>
      </c>
      <c r="E20" s="11">
        <v>19</v>
      </c>
      <c r="F20" s="11">
        <v>19</v>
      </c>
      <c r="G20" s="11">
        <v>18</v>
      </c>
    </row>
    <row r="21" spans="1:7" x14ac:dyDescent="0.25">
      <c r="A21" t="s">
        <v>15</v>
      </c>
      <c r="B21" t="s">
        <v>12</v>
      </c>
      <c r="C21" s="11">
        <v>8</v>
      </c>
      <c r="D21" s="11">
        <v>12</v>
      </c>
      <c r="E21" s="11">
        <v>14</v>
      </c>
      <c r="F21" s="11">
        <v>8</v>
      </c>
      <c r="G21" s="11">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38"/>
  <sheetViews>
    <sheetView showGridLines="0" workbookViewId="0">
      <selection activeCell="J21" sqref="J21"/>
    </sheetView>
  </sheetViews>
  <sheetFormatPr defaultRowHeight="15" x14ac:dyDescent="0.25"/>
  <cols>
    <col min="1" max="1" width="3.28515625" customWidth="1"/>
    <col min="2" max="2" width="16.5703125" bestFit="1" customWidth="1"/>
    <col min="3" max="3" width="18.140625" bestFit="1" customWidth="1"/>
    <col min="4" max="8" width="6.42578125" customWidth="1"/>
    <col min="10" max="10" width="19.85546875" customWidth="1"/>
    <col min="11" max="11" width="16.28515625" customWidth="1"/>
    <col min="12" max="15" width="11.5703125" customWidth="1"/>
    <col min="16" max="16" width="15.42578125" customWidth="1"/>
    <col min="17" max="17" width="11.5703125" customWidth="1"/>
    <col min="18" max="18" width="11.5703125" bestFit="1" customWidth="1"/>
    <col min="19" max="20" width="11.5703125" customWidth="1"/>
    <col min="21" max="21" width="18.140625" customWidth="1"/>
    <col min="22" max="22" width="11.5703125" bestFit="1" customWidth="1"/>
    <col min="23" max="25" width="11.5703125" customWidth="1"/>
    <col min="26" max="26" width="16.85546875" customWidth="1"/>
    <col min="27" max="30" width="11.5703125" customWidth="1"/>
    <col min="31" max="35" width="16.28515625" bestFit="1" customWidth="1"/>
  </cols>
  <sheetData>
    <row r="1" spans="2:30" s="8" customFormat="1" ht="42" customHeight="1" x14ac:dyDescent="0.25">
      <c r="B1" s="9" t="s">
        <v>26</v>
      </c>
    </row>
    <row r="4" spans="2:30" x14ac:dyDescent="0.25">
      <c r="K4" s="1" t="s">
        <v>16</v>
      </c>
    </row>
    <row r="5" spans="2:30" x14ac:dyDescent="0.25">
      <c r="K5" t="s">
        <v>7</v>
      </c>
      <c r="P5" t="s">
        <v>14</v>
      </c>
      <c r="U5" t="s">
        <v>15</v>
      </c>
      <c r="Z5" t="s">
        <v>13</v>
      </c>
    </row>
    <row r="6" spans="2:30" x14ac:dyDescent="0.25">
      <c r="J6" s="1" t="s">
        <v>17</v>
      </c>
      <c r="K6" t="s">
        <v>18</v>
      </c>
      <c r="L6" t="s">
        <v>19</v>
      </c>
      <c r="M6" t="s">
        <v>20</v>
      </c>
      <c r="N6" t="s">
        <v>21</v>
      </c>
      <c r="O6" t="s">
        <v>22</v>
      </c>
      <c r="P6" t="s">
        <v>18</v>
      </c>
      <c r="Q6" t="s">
        <v>19</v>
      </c>
      <c r="R6" t="s">
        <v>20</v>
      </c>
      <c r="S6" t="s">
        <v>21</v>
      </c>
      <c r="T6" t="s">
        <v>22</v>
      </c>
      <c r="U6" t="s">
        <v>18</v>
      </c>
      <c r="V6" t="s">
        <v>19</v>
      </c>
      <c r="W6" t="s">
        <v>20</v>
      </c>
      <c r="X6" t="s">
        <v>21</v>
      </c>
      <c r="Y6" t="s">
        <v>22</v>
      </c>
      <c r="Z6" t="s">
        <v>18</v>
      </c>
      <c r="AA6" t="s">
        <v>19</v>
      </c>
      <c r="AB6" t="s">
        <v>20</v>
      </c>
      <c r="AC6" t="s">
        <v>21</v>
      </c>
      <c r="AD6" t="s">
        <v>22</v>
      </c>
    </row>
    <row r="7" spans="2:30" x14ac:dyDescent="0.25">
      <c r="J7" s="2" t="s">
        <v>11</v>
      </c>
      <c r="K7" s="3">
        <v>27</v>
      </c>
      <c r="L7" s="3">
        <v>26</v>
      </c>
      <c r="M7" s="3">
        <v>29</v>
      </c>
      <c r="N7" s="3">
        <v>29</v>
      </c>
      <c r="O7" s="3">
        <v>30</v>
      </c>
      <c r="P7" s="3">
        <v>25</v>
      </c>
      <c r="Q7" s="3">
        <v>25</v>
      </c>
      <c r="R7" s="3">
        <v>27</v>
      </c>
      <c r="S7" s="3">
        <v>27</v>
      </c>
      <c r="T7" s="3">
        <v>30</v>
      </c>
      <c r="U7" s="3">
        <v>19</v>
      </c>
      <c r="V7" s="3">
        <v>20</v>
      </c>
      <c r="W7" s="3">
        <v>19</v>
      </c>
      <c r="X7" s="3">
        <v>19</v>
      </c>
      <c r="Y7" s="3">
        <v>18</v>
      </c>
      <c r="Z7" s="3">
        <v>24</v>
      </c>
      <c r="AA7" s="3">
        <v>22</v>
      </c>
      <c r="AB7" s="3">
        <v>22</v>
      </c>
      <c r="AC7" s="3">
        <v>24</v>
      </c>
      <c r="AD7" s="3">
        <v>24</v>
      </c>
    </row>
    <row r="8" spans="2:30" x14ac:dyDescent="0.25">
      <c r="J8" s="2" t="s">
        <v>10</v>
      </c>
      <c r="K8" s="3">
        <v>20</v>
      </c>
      <c r="L8" s="3">
        <v>20</v>
      </c>
      <c r="M8" s="3">
        <v>21</v>
      </c>
      <c r="N8" s="3">
        <v>22</v>
      </c>
      <c r="O8" s="3">
        <v>23</v>
      </c>
      <c r="P8" s="3">
        <v>23</v>
      </c>
      <c r="Q8" s="3">
        <v>23</v>
      </c>
      <c r="R8" s="3">
        <v>25</v>
      </c>
      <c r="S8" s="3">
        <v>24</v>
      </c>
      <c r="T8" s="3">
        <v>27</v>
      </c>
      <c r="U8" s="3">
        <v>20</v>
      </c>
      <c r="V8" s="3">
        <v>19</v>
      </c>
      <c r="W8" s="3">
        <v>21</v>
      </c>
      <c r="X8" s="3">
        <v>22</v>
      </c>
      <c r="Y8" s="3">
        <v>22</v>
      </c>
      <c r="Z8" s="3">
        <v>22</v>
      </c>
      <c r="AA8" s="3">
        <v>20</v>
      </c>
      <c r="AB8" s="3">
        <v>21</v>
      </c>
      <c r="AC8" s="3">
        <v>23</v>
      </c>
      <c r="AD8" s="3">
        <v>24</v>
      </c>
    </row>
    <row r="9" spans="2:30" x14ac:dyDescent="0.25">
      <c r="J9" s="2" t="s">
        <v>8</v>
      </c>
      <c r="K9" s="3">
        <v>15</v>
      </c>
      <c r="L9" s="3">
        <v>18</v>
      </c>
      <c r="M9" s="3">
        <v>22</v>
      </c>
      <c r="N9" s="3">
        <v>20</v>
      </c>
      <c r="O9" s="3">
        <v>19</v>
      </c>
      <c r="P9" s="3">
        <v>11</v>
      </c>
      <c r="Q9" s="3">
        <v>9</v>
      </c>
      <c r="R9" s="3">
        <v>13</v>
      </c>
      <c r="S9" s="3">
        <v>12</v>
      </c>
      <c r="T9" s="3">
        <v>11</v>
      </c>
      <c r="U9" s="3">
        <v>23</v>
      </c>
      <c r="V9" s="3">
        <v>25</v>
      </c>
      <c r="W9" s="3">
        <v>26</v>
      </c>
      <c r="X9" s="3">
        <v>30</v>
      </c>
      <c r="Y9" s="3">
        <v>29</v>
      </c>
      <c r="Z9" s="3">
        <v>16</v>
      </c>
      <c r="AA9" s="3">
        <v>17</v>
      </c>
      <c r="AB9" s="3">
        <v>18</v>
      </c>
      <c r="AC9" s="3">
        <v>19</v>
      </c>
      <c r="AD9" s="3">
        <v>18</v>
      </c>
    </row>
    <row r="10" spans="2:30" x14ac:dyDescent="0.25">
      <c r="J10" s="2" t="s">
        <v>9</v>
      </c>
      <c r="K10" s="3">
        <v>23</v>
      </c>
      <c r="L10" s="3">
        <v>21</v>
      </c>
      <c r="M10" s="3">
        <v>21</v>
      </c>
      <c r="N10" s="3">
        <v>21</v>
      </c>
      <c r="O10" s="3">
        <v>20</v>
      </c>
      <c r="P10" s="3">
        <v>23</v>
      </c>
      <c r="Q10" s="3">
        <v>24</v>
      </c>
      <c r="R10" s="3">
        <v>22</v>
      </c>
      <c r="S10" s="3">
        <v>23</v>
      </c>
      <c r="T10" s="3">
        <v>22</v>
      </c>
      <c r="U10" s="3">
        <v>30</v>
      </c>
      <c r="V10" s="3">
        <v>24</v>
      </c>
      <c r="W10" s="3">
        <v>20</v>
      </c>
      <c r="X10" s="3">
        <v>21</v>
      </c>
      <c r="Y10" s="3">
        <v>21</v>
      </c>
      <c r="Z10" s="3">
        <v>23</v>
      </c>
      <c r="AA10" s="3">
        <v>24</v>
      </c>
      <c r="AB10" s="3">
        <v>21</v>
      </c>
      <c r="AC10" s="3">
        <v>20</v>
      </c>
      <c r="AD10" s="3">
        <v>21</v>
      </c>
    </row>
    <row r="11" spans="2:30" x14ac:dyDescent="0.25">
      <c r="J11" s="2" t="s">
        <v>12</v>
      </c>
      <c r="K11" s="3">
        <v>15</v>
      </c>
      <c r="L11" s="3">
        <v>15</v>
      </c>
      <c r="M11" s="3">
        <v>7</v>
      </c>
      <c r="N11" s="3">
        <v>8</v>
      </c>
      <c r="O11" s="3">
        <v>8</v>
      </c>
      <c r="P11" s="3">
        <v>18</v>
      </c>
      <c r="Q11" s="3">
        <v>19</v>
      </c>
      <c r="R11" s="3">
        <v>13</v>
      </c>
      <c r="S11" s="3">
        <v>14</v>
      </c>
      <c r="T11" s="3">
        <v>10</v>
      </c>
      <c r="U11" s="3">
        <v>8</v>
      </c>
      <c r="V11" s="3">
        <v>12</v>
      </c>
      <c r="W11" s="3">
        <v>14</v>
      </c>
      <c r="X11" s="3">
        <v>8</v>
      </c>
      <c r="Y11" s="3">
        <v>10</v>
      </c>
      <c r="Z11" s="3">
        <v>17</v>
      </c>
      <c r="AA11" s="3">
        <v>17</v>
      </c>
      <c r="AB11" s="3">
        <v>8</v>
      </c>
      <c r="AC11" s="3">
        <v>9</v>
      </c>
      <c r="AD11" s="3">
        <v>9</v>
      </c>
    </row>
    <row r="16" spans="2:30" x14ac:dyDescent="0.25">
      <c r="J16" t="s">
        <v>23</v>
      </c>
      <c r="K16">
        <v>2011</v>
      </c>
      <c r="L16">
        <v>2012</v>
      </c>
      <c r="M16">
        <v>2013</v>
      </c>
      <c r="N16">
        <v>2014</v>
      </c>
      <c r="O16">
        <v>2015</v>
      </c>
      <c r="P16">
        <v>2011</v>
      </c>
      <c r="Q16">
        <v>2012</v>
      </c>
      <c r="R16">
        <v>2013</v>
      </c>
      <c r="S16">
        <v>2014</v>
      </c>
      <c r="T16">
        <v>2015</v>
      </c>
      <c r="U16">
        <v>2011</v>
      </c>
      <c r="V16">
        <v>2012</v>
      </c>
      <c r="W16">
        <v>2013</v>
      </c>
      <c r="X16">
        <v>2014</v>
      </c>
      <c r="Y16">
        <v>2015</v>
      </c>
      <c r="Z16">
        <v>2011</v>
      </c>
      <c r="AA16">
        <v>2012</v>
      </c>
      <c r="AB16">
        <v>2013</v>
      </c>
      <c r="AC16">
        <v>2014</v>
      </c>
      <c r="AD16">
        <v>2015</v>
      </c>
    </row>
    <row r="17" spans="2:30" x14ac:dyDescent="0.25">
      <c r="J17" t="str">
        <f>J7</f>
        <v>Fixed Cost</v>
      </c>
      <c r="K17" s="6">
        <v>1</v>
      </c>
      <c r="L17" s="6">
        <f>L7/$K7</f>
        <v>0.96296296296296291</v>
      </c>
      <c r="M17" s="6">
        <f t="shared" ref="M17:O17" si="0">M7/$K7</f>
        <v>1.0740740740740742</v>
      </c>
      <c r="N17" s="6">
        <f t="shared" si="0"/>
        <v>1.0740740740740742</v>
      </c>
      <c r="O17" s="6">
        <f t="shared" si="0"/>
        <v>1.1111111111111112</v>
      </c>
      <c r="P17" s="6">
        <v>1</v>
      </c>
      <c r="Q17" s="6">
        <f>Q7/$P7</f>
        <v>1</v>
      </c>
      <c r="R17" s="6">
        <f t="shared" ref="R17:T17" si="1">R7/$P7</f>
        <v>1.08</v>
      </c>
      <c r="S17" s="6">
        <f t="shared" si="1"/>
        <v>1.08</v>
      </c>
      <c r="T17" s="6">
        <f t="shared" si="1"/>
        <v>1.2</v>
      </c>
      <c r="U17" s="6">
        <v>1</v>
      </c>
      <c r="V17" s="6">
        <f>V7/$U7</f>
        <v>1.0526315789473684</v>
      </c>
      <c r="W17" s="6">
        <f t="shared" ref="W17:Y17" si="2">W7/$U7</f>
        <v>1</v>
      </c>
      <c r="X17" s="6">
        <f t="shared" si="2"/>
        <v>1</v>
      </c>
      <c r="Y17" s="6">
        <f t="shared" si="2"/>
        <v>0.94736842105263153</v>
      </c>
      <c r="Z17" s="6">
        <v>1</v>
      </c>
      <c r="AA17" s="6">
        <f>AA7/$Z7</f>
        <v>0.91666666666666663</v>
      </c>
      <c r="AB17" s="6">
        <f t="shared" ref="AB17:AD17" si="3">AB7/$Z7</f>
        <v>0.91666666666666663</v>
      </c>
      <c r="AC17" s="6">
        <f t="shared" si="3"/>
        <v>1</v>
      </c>
      <c r="AD17" s="6">
        <f t="shared" si="3"/>
        <v>1</v>
      </c>
    </row>
    <row r="18" spans="2:30" x14ac:dyDescent="0.25">
      <c r="J18" t="str">
        <f t="shared" ref="J18:J21" si="4">J8</f>
        <v>Freight &amp; Forwarding</v>
      </c>
      <c r="K18" s="6">
        <v>1</v>
      </c>
      <c r="L18" s="6">
        <f t="shared" ref="L18:O18" si="5">L8/$K8</f>
        <v>1</v>
      </c>
      <c r="M18" s="6">
        <f t="shared" si="5"/>
        <v>1.05</v>
      </c>
      <c r="N18" s="6">
        <f t="shared" si="5"/>
        <v>1.1000000000000001</v>
      </c>
      <c r="O18" s="6">
        <f t="shared" si="5"/>
        <v>1.1499999999999999</v>
      </c>
      <c r="P18" s="6">
        <v>1</v>
      </c>
      <c r="Q18" s="6">
        <f t="shared" ref="Q18:T18" si="6">Q8/$P8</f>
        <v>1</v>
      </c>
      <c r="R18" s="6">
        <f t="shared" si="6"/>
        <v>1.0869565217391304</v>
      </c>
      <c r="S18" s="6">
        <f t="shared" si="6"/>
        <v>1.0434782608695652</v>
      </c>
      <c r="T18" s="6">
        <f t="shared" si="6"/>
        <v>1.173913043478261</v>
      </c>
      <c r="U18" s="6">
        <v>1</v>
      </c>
      <c r="V18" s="6">
        <f t="shared" ref="V18:Y18" si="7">V8/$U8</f>
        <v>0.95</v>
      </c>
      <c r="W18" s="6">
        <f t="shared" si="7"/>
        <v>1.05</v>
      </c>
      <c r="X18" s="6">
        <f t="shared" si="7"/>
        <v>1.1000000000000001</v>
      </c>
      <c r="Y18" s="6">
        <f t="shared" si="7"/>
        <v>1.1000000000000001</v>
      </c>
      <c r="Z18" s="6">
        <v>1</v>
      </c>
      <c r="AA18" s="6">
        <f t="shared" ref="AA18:AD18" si="8">AA8/$Z8</f>
        <v>0.90909090909090906</v>
      </c>
      <c r="AB18" s="6">
        <f t="shared" si="8"/>
        <v>0.95454545454545459</v>
      </c>
      <c r="AC18" s="6">
        <f t="shared" si="8"/>
        <v>1.0454545454545454</v>
      </c>
      <c r="AD18" s="6">
        <f t="shared" si="8"/>
        <v>1.0909090909090908</v>
      </c>
    </row>
    <row r="19" spans="2:30" x14ac:dyDescent="0.25">
      <c r="J19" t="str">
        <f t="shared" si="4"/>
        <v>Other variable cost</v>
      </c>
      <c r="K19" s="6">
        <v>1</v>
      </c>
      <c r="L19" s="6">
        <f t="shared" ref="L19:O19" si="9">L9/$K9</f>
        <v>1.2</v>
      </c>
      <c r="M19" s="6">
        <f t="shared" si="9"/>
        <v>1.4666666666666666</v>
      </c>
      <c r="N19" s="6">
        <f t="shared" si="9"/>
        <v>1.3333333333333333</v>
      </c>
      <c r="O19" s="6">
        <f t="shared" si="9"/>
        <v>1.2666666666666666</v>
      </c>
      <c r="P19" s="6">
        <v>1</v>
      </c>
      <c r="Q19" s="6">
        <f t="shared" ref="Q19:T19" si="10">Q9/$P9</f>
        <v>0.81818181818181823</v>
      </c>
      <c r="R19" s="6">
        <f t="shared" si="10"/>
        <v>1.1818181818181819</v>
      </c>
      <c r="S19" s="6">
        <f t="shared" si="10"/>
        <v>1.0909090909090908</v>
      </c>
      <c r="T19" s="6">
        <f t="shared" si="10"/>
        <v>1</v>
      </c>
      <c r="U19" s="6">
        <v>1</v>
      </c>
      <c r="V19" s="6">
        <f t="shared" ref="V19:Y19" si="11">V9/$U9</f>
        <v>1.0869565217391304</v>
      </c>
      <c r="W19" s="6">
        <f t="shared" si="11"/>
        <v>1.1304347826086956</v>
      </c>
      <c r="X19" s="6">
        <f t="shared" si="11"/>
        <v>1.3043478260869565</v>
      </c>
      <c r="Y19" s="6">
        <f t="shared" si="11"/>
        <v>1.2608695652173914</v>
      </c>
      <c r="Z19" s="6">
        <v>1</v>
      </c>
      <c r="AA19" s="6">
        <f t="shared" ref="AA19:AD19" si="12">AA9/$Z9</f>
        <v>1.0625</v>
      </c>
      <c r="AB19" s="6">
        <f t="shared" si="12"/>
        <v>1.125</v>
      </c>
      <c r="AC19" s="6">
        <f t="shared" si="12"/>
        <v>1.1875</v>
      </c>
      <c r="AD19" s="6">
        <f t="shared" si="12"/>
        <v>1.125</v>
      </c>
    </row>
    <row r="20" spans="2:30" x14ac:dyDescent="0.25">
      <c r="J20" t="str">
        <f t="shared" si="4"/>
        <v>Power &amp; Fuel</v>
      </c>
      <c r="K20" s="6">
        <v>1</v>
      </c>
      <c r="L20" s="6">
        <f t="shared" ref="L20:O20" si="13">L10/$K10</f>
        <v>0.91304347826086951</v>
      </c>
      <c r="M20" s="6">
        <f t="shared" si="13"/>
        <v>0.91304347826086951</v>
      </c>
      <c r="N20" s="6">
        <f t="shared" si="13"/>
        <v>0.91304347826086951</v>
      </c>
      <c r="O20" s="6">
        <f t="shared" si="13"/>
        <v>0.86956521739130432</v>
      </c>
      <c r="P20" s="6">
        <v>1</v>
      </c>
      <c r="Q20" s="6">
        <f t="shared" ref="Q20:T20" si="14">Q10/$P10</f>
        <v>1.0434782608695652</v>
      </c>
      <c r="R20" s="6">
        <f t="shared" si="14"/>
        <v>0.95652173913043481</v>
      </c>
      <c r="S20" s="6">
        <f t="shared" si="14"/>
        <v>1</v>
      </c>
      <c r="T20" s="6">
        <f t="shared" si="14"/>
        <v>0.95652173913043481</v>
      </c>
      <c r="U20" s="6">
        <v>1</v>
      </c>
      <c r="V20" s="6">
        <f t="shared" ref="V20:Y20" si="15">V10/$U10</f>
        <v>0.8</v>
      </c>
      <c r="W20" s="6">
        <f t="shared" si="15"/>
        <v>0.66666666666666663</v>
      </c>
      <c r="X20" s="6">
        <f t="shared" si="15"/>
        <v>0.7</v>
      </c>
      <c r="Y20" s="6">
        <f t="shared" si="15"/>
        <v>0.7</v>
      </c>
      <c r="Z20" s="6">
        <v>1</v>
      </c>
      <c r="AA20" s="6">
        <f t="shared" ref="AA20:AD20" si="16">AA10/$Z10</f>
        <v>1.0434782608695652</v>
      </c>
      <c r="AB20" s="6">
        <f t="shared" si="16"/>
        <v>0.91304347826086951</v>
      </c>
      <c r="AC20" s="6">
        <f t="shared" si="16"/>
        <v>0.86956521739130432</v>
      </c>
      <c r="AD20" s="6">
        <f t="shared" si="16"/>
        <v>0.91304347826086951</v>
      </c>
    </row>
    <row r="21" spans="2:30" x14ac:dyDescent="0.25">
      <c r="J21" t="str">
        <f t="shared" si="4"/>
        <v>Profit</v>
      </c>
      <c r="K21" s="6">
        <v>1</v>
      </c>
      <c r="L21" s="6">
        <f t="shared" ref="L21:O21" si="17">L11/$K11</f>
        <v>1</v>
      </c>
      <c r="M21" s="6">
        <f t="shared" si="17"/>
        <v>0.46666666666666667</v>
      </c>
      <c r="N21" s="6">
        <f t="shared" si="17"/>
        <v>0.53333333333333333</v>
      </c>
      <c r="O21" s="6">
        <f t="shared" si="17"/>
        <v>0.53333333333333333</v>
      </c>
      <c r="P21" s="6">
        <v>1</v>
      </c>
      <c r="Q21" s="6">
        <f t="shared" ref="Q21:T21" si="18">Q11/$P11</f>
        <v>1.0555555555555556</v>
      </c>
      <c r="R21" s="6">
        <f t="shared" si="18"/>
        <v>0.72222222222222221</v>
      </c>
      <c r="S21" s="6">
        <f t="shared" si="18"/>
        <v>0.77777777777777779</v>
      </c>
      <c r="T21" s="6">
        <f t="shared" si="18"/>
        <v>0.55555555555555558</v>
      </c>
      <c r="U21" s="6">
        <v>1</v>
      </c>
      <c r="V21" s="6">
        <f t="shared" ref="V21:Y21" si="19">V11/$U11</f>
        <v>1.5</v>
      </c>
      <c r="W21" s="6">
        <f t="shared" si="19"/>
        <v>1.75</v>
      </c>
      <c r="X21" s="6">
        <f t="shared" si="19"/>
        <v>1</v>
      </c>
      <c r="Y21" s="6">
        <f t="shared" si="19"/>
        <v>1.25</v>
      </c>
      <c r="Z21" s="6">
        <v>1</v>
      </c>
      <c r="AA21" s="6">
        <f t="shared" ref="AA21:AD21" si="20">AA11/$Z11</f>
        <v>1</v>
      </c>
      <c r="AB21" s="6">
        <f t="shared" si="20"/>
        <v>0.47058823529411764</v>
      </c>
      <c r="AC21" s="6">
        <f t="shared" si="20"/>
        <v>0.52941176470588236</v>
      </c>
      <c r="AD21" s="6">
        <f t="shared" si="20"/>
        <v>0.52941176470588236</v>
      </c>
    </row>
    <row r="22" spans="2:30" x14ac:dyDescent="0.25">
      <c r="J22" s="2"/>
      <c r="K22" s="3"/>
      <c r="L22" s="3"/>
      <c r="M22" s="3"/>
      <c r="N22" s="3"/>
      <c r="O22" s="3"/>
      <c r="P22" s="3"/>
      <c r="Q22" s="3"/>
      <c r="R22" s="3"/>
      <c r="S22" s="3"/>
      <c r="T22" s="3"/>
      <c r="U22" s="3"/>
      <c r="V22" s="3"/>
      <c r="W22" s="3"/>
      <c r="X22" s="3"/>
      <c r="Y22" s="3"/>
      <c r="Z22" s="3"/>
      <c r="AA22" s="3"/>
      <c r="AB22" s="3"/>
      <c r="AC22" s="3"/>
      <c r="AD22" s="3"/>
    </row>
    <row r="23" spans="2:30" x14ac:dyDescent="0.25">
      <c r="J23" s="2"/>
      <c r="K23" s="3"/>
      <c r="L23" s="3"/>
      <c r="M23" s="3"/>
      <c r="N23" s="3"/>
      <c r="O23" s="3"/>
      <c r="P23" s="3"/>
      <c r="Q23" s="3"/>
      <c r="R23" s="3"/>
      <c r="S23" s="3"/>
      <c r="T23" s="3"/>
      <c r="U23" s="3"/>
      <c r="V23" s="3"/>
      <c r="W23" s="3"/>
      <c r="X23" s="3"/>
      <c r="Y23" s="3"/>
      <c r="Z23" s="3"/>
      <c r="AA23" s="3"/>
      <c r="AB23" s="3"/>
      <c r="AC23" s="3"/>
      <c r="AD23" s="3"/>
    </row>
    <row r="24" spans="2:30" x14ac:dyDescent="0.25">
      <c r="J24" s="2"/>
      <c r="K24" s="3"/>
      <c r="L24" s="3"/>
      <c r="M24" s="3"/>
      <c r="N24" s="3"/>
      <c r="O24" s="3"/>
      <c r="P24" s="3"/>
      <c r="Q24" s="3"/>
      <c r="R24" s="3"/>
      <c r="S24" s="3"/>
      <c r="T24" s="3"/>
      <c r="U24" s="3"/>
      <c r="V24" s="3"/>
      <c r="W24" s="3"/>
      <c r="X24" s="3"/>
      <c r="Y24" s="3"/>
      <c r="Z24" s="3"/>
      <c r="AA24" s="3"/>
      <c r="AB24" s="3"/>
      <c r="AC24" s="3"/>
      <c r="AD24" s="3"/>
    </row>
    <row r="28" spans="2:30" x14ac:dyDescent="0.25">
      <c r="B28" s="12" t="s">
        <v>28</v>
      </c>
    </row>
    <row r="29" spans="2:30" x14ac:dyDescent="0.25">
      <c r="B29" s="13" t="s">
        <v>27</v>
      </c>
    </row>
    <row r="30" spans="2:30" x14ac:dyDescent="0.25">
      <c r="B30" s="13" t="s">
        <v>29</v>
      </c>
    </row>
    <row r="31" spans="2:30" x14ac:dyDescent="0.25">
      <c r="B31" s="13" t="s">
        <v>30</v>
      </c>
    </row>
    <row r="32" spans="2:30" x14ac:dyDescent="0.25">
      <c r="B32" s="13" t="s">
        <v>31</v>
      </c>
    </row>
    <row r="35" spans="2:2" x14ac:dyDescent="0.25">
      <c r="B35" s="13" t="s">
        <v>32</v>
      </c>
    </row>
    <row r="36" spans="2:2" x14ac:dyDescent="0.25">
      <c r="B36" s="13" t="s">
        <v>33</v>
      </c>
    </row>
    <row r="37" spans="2:2" x14ac:dyDescent="0.25">
      <c r="B37" s="13" t="s">
        <v>34</v>
      </c>
    </row>
    <row r="38" spans="2:2" x14ac:dyDescent="0.25">
      <c r="B38" s="13" t="s">
        <v>35</v>
      </c>
    </row>
  </sheetData>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showGridLines="0" workbookViewId="0">
      <selection activeCell="J21" sqref="J21"/>
    </sheetView>
  </sheetViews>
  <sheetFormatPr defaultRowHeight="15" x14ac:dyDescent="0.25"/>
  <cols>
    <col min="1" max="1" width="2.5703125" customWidth="1"/>
    <col min="2" max="2" width="20.140625" customWidth="1"/>
    <col min="3" max="3" width="16.7109375" customWidth="1"/>
    <col min="4" max="4" width="1.7109375" customWidth="1"/>
    <col min="5" max="5" width="16.7109375" customWidth="1"/>
    <col min="6" max="6" width="1.7109375" customWidth="1"/>
    <col min="7" max="7" width="16.7109375" customWidth="1"/>
    <col min="8" max="8" width="1.7109375" customWidth="1"/>
    <col min="9" max="9" width="16.7109375" customWidth="1"/>
  </cols>
  <sheetData>
    <row r="2" spans="2:9" ht="34.9" customHeight="1" x14ac:dyDescent="0.25">
      <c r="B2" s="59" t="s">
        <v>24</v>
      </c>
      <c r="C2" s="60"/>
      <c r="D2" s="60"/>
      <c r="E2" s="60"/>
      <c r="F2" s="60"/>
      <c r="G2" s="60"/>
      <c r="H2" s="60"/>
      <c r="I2" s="60"/>
    </row>
    <row r="3" spans="2:9" ht="9.6" customHeight="1" x14ac:dyDescent="0.25"/>
    <row r="4" spans="2:9" ht="24" customHeight="1" x14ac:dyDescent="0.25">
      <c r="B4" s="4"/>
      <c r="C4" s="7" t="s">
        <v>7</v>
      </c>
      <c r="E4" s="7" t="s">
        <v>14</v>
      </c>
      <c r="G4" s="7" t="s">
        <v>15</v>
      </c>
      <c r="I4" s="7" t="s">
        <v>13</v>
      </c>
    </row>
    <row r="5" spans="2:9" ht="24" customHeight="1" x14ac:dyDescent="0.25">
      <c r="B5" s="5" t="str">
        <f>'Data &amp; Pivot'!J7</f>
        <v>Fixed Cost</v>
      </c>
      <c r="C5" s="5"/>
      <c r="E5" s="5"/>
      <c r="G5" s="5"/>
      <c r="I5" s="5"/>
    </row>
    <row r="6" spans="2:9" ht="24" customHeight="1" x14ac:dyDescent="0.25">
      <c r="B6" s="5" t="str">
        <f>'Data &amp; Pivot'!J8</f>
        <v>Freight &amp; Forwarding</v>
      </c>
      <c r="C6" s="5"/>
      <c r="E6" s="5"/>
      <c r="G6" s="5"/>
      <c r="I6" s="5"/>
    </row>
    <row r="7" spans="2:9" ht="24" customHeight="1" x14ac:dyDescent="0.25">
      <c r="B7" s="5" t="str">
        <f>'Data &amp; Pivot'!J9</f>
        <v>Other variable cost</v>
      </c>
      <c r="C7" s="5"/>
      <c r="E7" s="5"/>
      <c r="G7" s="5"/>
      <c r="I7" s="5"/>
    </row>
    <row r="8" spans="2:9" ht="24" customHeight="1" x14ac:dyDescent="0.25">
      <c r="B8" s="5" t="str">
        <f>'Data &amp; Pivot'!J10</f>
        <v>Power &amp; Fuel</v>
      </c>
      <c r="C8" s="5"/>
      <c r="E8" s="5"/>
      <c r="G8" s="5"/>
      <c r="I8" s="5"/>
    </row>
    <row r="9" spans="2:9" ht="24" customHeight="1" x14ac:dyDescent="0.25">
      <c r="B9" s="5" t="str">
        <f>'Data &amp; Pivot'!J11</f>
        <v>Profit</v>
      </c>
      <c r="C9" s="5"/>
      <c r="E9" s="5"/>
      <c r="G9" s="5"/>
      <c r="I9" s="5"/>
    </row>
    <row r="10" spans="2:9" ht="24" customHeight="1" x14ac:dyDescent="0.25"/>
    <row r="12" spans="2:9" ht="34.9" customHeight="1" x14ac:dyDescent="0.25">
      <c r="B12" s="59" t="s">
        <v>25</v>
      </c>
      <c r="C12" s="60"/>
      <c r="D12" s="60"/>
      <c r="E12" s="60"/>
      <c r="F12" s="60"/>
      <c r="G12" s="60"/>
      <c r="H12" s="60"/>
      <c r="I12" s="60"/>
    </row>
    <row r="13" spans="2:9" ht="9.6" customHeight="1" x14ac:dyDescent="0.25"/>
    <row r="14" spans="2:9" ht="24" customHeight="1" x14ac:dyDescent="0.25">
      <c r="C14" s="7" t="str">
        <f>C4</f>
        <v>ACC Ltd</v>
      </c>
      <c r="E14" s="7" t="str">
        <f>E4</f>
        <v>Ambuja Cement</v>
      </c>
      <c r="G14" s="7" t="str">
        <f>G4</f>
        <v>JK Lakshmi Cement</v>
      </c>
      <c r="I14" s="7" t="str">
        <f>I4</f>
        <v>Ultratech Cement</v>
      </c>
    </row>
    <row r="15" spans="2:9" ht="24" customHeight="1" x14ac:dyDescent="0.25">
      <c r="B15" s="5" t="str">
        <f>B5</f>
        <v>Fixed Cost</v>
      </c>
      <c r="C15" s="5"/>
      <c r="E15" s="5"/>
      <c r="G15" s="5"/>
      <c r="I15" s="5"/>
    </row>
    <row r="16" spans="2:9" ht="24" customHeight="1" x14ac:dyDescent="0.25">
      <c r="B16" s="5" t="str">
        <f t="shared" ref="B16:B19" si="0">B6</f>
        <v>Freight &amp; Forwarding</v>
      </c>
      <c r="C16" s="5"/>
      <c r="E16" s="5"/>
      <c r="G16" s="5"/>
      <c r="I16" s="5"/>
    </row>
    <row r="17" spans="2:9" ht="24" customHeight="1" x14ac:dyDescent="0.25">
      <c r="B17" s="5" t="str">
        <f t="shared" si="0"/>
        <v>Other variable cost</v>
      </c>
      <c r="C17" s="5"/>
      <c r="E17" s="5"/>
      <c r="G17" s="5"/>
      <c r="I17" s="5"/>
    </row>
    <row r="18" spans="2:9" ht="24" customHeight="1" x14ac:dyDescent="0.25">
      <c r="B18" s="5" t="str">
        <f t="shared" si="0"/>
        <v>Power &amp; Fuel</v>
      </c>
      <c r="C18" s="5"/>
      <c r="E18" s="5"/>
      <c r="G18" s="5"/>
      <c r="I18" s="5"/>
    </row>
    <row r="19" spans="2:9" ht="24" customHeight="1" x14ac:dyDescent="0.25">
      <c r="B19" s="5" t="str">
        <f t="shared" si="0"/>
        <v>Profit</v>
      </c>
      <c r="C19" s="5"/>
      <c r="E19" s="5"/>
      <c r="G19" s="5"/>
      <c r="I19" s="5"/>
    </row>
  </sheetData>
  <mergeCells count="2">
    <mergeCell ref="B2:I2"/>
    <mergeCell ref="B12:I12"/>
  </mergeCells>
  <pageMargins left="0.7" right="0.7" top="0.75" bottom="0.75" header="0.3" footer="0.3"/>
  <pageSetup paperSize="9" orientation="portrait" verticalDpi="0" r:id="rId1"/>
  <drawing r:id="rId2"/>
  <extLst>
    <ext xmlns:x14="http://schemas.microsoft.com/office/spreadsheetml/2009/9/main" uri="{05C60535-1F16-4fd2-B633-F4F36F0B64E0}">
      <x14:sparklineGroups xmlns:xm="http://schemas.microsoft.com/office/excel/2006/main">
        <x14:sparklineGroup manualMin="0" lineWeight="2.25" type="column" displayEmptyCellsAs="gap" high="1" minAxisType="custom" maxAxisType="group">
          <x14:colorSeries theme="0" tint="-0.249977111117893"/>
          <x14:colorNegative rgb="FFD00000"/>
          <x14:colorAxis rgb="FF000000"/>
          <x14:colorMarkers rgb="FFD00000"/>
          <x14:colorFirst rgb="FFD00000"/>
          <x14:colorLast rgb="FFD00000"/>
          <x14:colorHigh rgb="FF0070C0"/>
          <x14:colorLow rgb="FFD00000"/>
          <x14:sparklines>
            <x14:sparkline>
              <xm:f>'Data &amp; Pivot'!K7:O7</xm:f>
              <xm:sqref>C5</xm:sqref>
            </x14:sparkline>
            <x14:sparkline>
              <xm:f>'Data &amp; Pivot'!Z7:AD7</xm:f>
              <xm:sqref>I5</xm:sqref>
            </x14:sparkline>
            <x14:sparkline>
              <xm:f>'Data &amp; Pivot'!Z8:AD8</xm:f>
              <xm:sqref>I6</xm:sqref>
            </x14:sparkline>
            <x14:sparkline>
              <xm:f>'Data &amp; Pivot'!Z9:AD9</xm:f>
              <xm:sqref>I7</xm:sqref>
            </x14:sparkline>
            <x14:sparkline>
              <xm:f>'Data &amp; Pivot'!Z10:AD10</xm:f>
              <xm:sqref>I8</xm:sqref>
            </x14:sparkline>
            <x14:sparkline>
              <xm:f>'Data &amp; Pivot'!Z11:AD11</xm:f>
              <xm:sqref>I9</xm:sqref>
            </x14:sparkline>
            <x14:sparkline>
              <xm:f>'Data &amp; Pivot'!U7:Y7</xm:f>
              <xm:sqref>G5</xm:sqref>
            </x14:sparkline>
            <x14:sparkline>
              <xm:f>'Data &amp; Pivot'!U8:Y8</xm:f>
              <xm:sqref>G6</xm:sqref>
            </x14:sparkline>
            <x14:sparkline>
              <xm:f>'Data &amp; Pivot'!U9:Y9</xm:f>
              <xm:sqref>G7</xm:sqref>
            </x14:sparkline>
            <x14:sparkline>
              <xm:f>'Data &amp; Pivot'!U10:Y10</xm:f>
              <xm:sqref>G8</xm:sqref>
            </x14:sparkline>
            <x14:sparkline>
              <xm:f>'Data &amp; Pivot'!U11:Y11</xm:f>
              <xm:sqref>G9</xm:sqref>
            </x14:sparkline>
            <x14:sparkline>
              <xm:f>'Data &amp; Pivot'!P7:T7</xm:f>
              <xm:sqref>E5</xm:sqref>
            </x14:sparkline>
            <x14:sparkline>
              <xm:f>'Data &amp; Pivot'!P8:T8</xm:f>
              <xm:sqref>E6</xm:sqref>
            </x14:sparkline>
            <x14:sparkline>
              <xm:f>'Data &amp; Pivot'!P9:T9</xm:f>
              <xm:sqref>E7</xm:sqref>
            </x14:sparkline>
            <x14:sparkline>
              <xm:f>'Data &amp; Pivot'!P10:T10</xm:f>
              <xm:sqref>E8</xm:sqref>
            </x14:sparkline>
            <x14:sparkline>
              <xm:f>'Data &amp; Pivot'!P11:T11</xm:f>
              <xm:sqref>E9</xm:sqref>
            </x14:sparkline>
            <x14:sparkline>
              <xm:f>'Data &amp; Pivot'!K8:O8</xm:f>
              <xm:sqref>C6</xm:sqref>
            </x14:sparkline>
            <x14:sparkline>
              <xm:f>'Data &amp; Pivot'!K9:O9</xm:f>
              <xm:sqref>C7</xm:sqref>
            </x14:sparkline>
            <x14:sparkline>
              <xm:f>'Data &amp; Pivot'!K10:O10</xm:f>
              <xm:sqref>C8</xm:sqref>
            </x14:sparkline>
            <x14:sparkline>
              <xm:f>'Data &amp; Pivot'!K11:O11</xm:f>
              <xm:sqref>C9</xm:sqref>
            </x14:sparkline>
          </x14:sparklines>
        </x14:sparklineGroup>
        <x14:sparklineGroup manualMin="0.5" displayEmptyCellsAs="gap" low="1" minAxisType="custom">
          <x14:colorSeries rgb="FF376092"/>
          <x14:colorNegative rgb="FFD00000"/>
          <x14:colorAxis rgb="FF000000"/>
          <x14:colorMarkers rgb="FFD00000"/>
          <x14:colorFirst rgb="FFD00000"/>
          <x14:colorLast rgb="FFD00000"/>
          <x14:colorHigh rgb="FFD00000"/>
          <x14:colorLow rgb="FFD00000"/>
          <x14:sparklines>
            <x14:sparkline>
              <xm:f>'Data &amp; Pivot'!K17:O17</xm:f>
              <xm:sqref>C15</xm:sqref>
            </x14:sparkline>
            <x14:sparkline>
              <xm:f>'Data &amp; Pivot'!Z17:AD17</xm:f>
              <xm:sqref>I15</xm:sqref>
            </x14:sparkline>
            <x14:sparkline>
              <xm:f>'Data &amp; Pivot'!Z18:AD18</xm:f>
              <xm:sqref>I16</xm:sqref>
            </x14:sparkline>
            <x14:sparkline>
              <xm:f>'Data &amp; Pivot'!Z19:AD19</xm:f>
              <xm:sqref>I17</xm:sqref>
            </x14:sparkline>
            <x14:sparkline>
              <xm:f>'Data &amp; Pivot'!Z20:AD20</xm:f>
              <xm:sqref>I18</xm:sqref>
            </x14:sparkline>
            <x14:sparkline>
              <xm:f>'Data &amp; Pivot'!Z21:AD21</xm:f>
              <xm:sqref>I19</xm:sqref>
            </x14:sparkline>
            <x14:sparkline>
              <xm:f>'Data &amp; Pivot'!U17:Y17</xm:f>
              <xm:sqref>G15</xm:sqref>
            </x14:sparkline>
            <x14:sparkline>
              <xm:f>'Data &amp; Pivot'!U18:Y18</xm:f>
              <xm:sqref>G16</xm:sqref>
            </x14:sparkline>
            <x14:sparkline>
              <xm:f>'Data &amp; Pivot'!U19:Y19</xm:f>
              <xm:sqref>G17</xm:sqref>
            </x14:sparkline>
            <x14:sparkline>
              <xm:f>'Data &amp; Pivot'!U20:Y20</xm:f>
              <xm:sqref>G18</xm:sqref>
            </x14:sparkline>
            <x14:sparkline>
              <xm:f>'Data &amp; Pivot'!U21:Y21</xm:f>
              <xm:sqref>G19</xm:sqref>
            </x14:sparkline>
            <x14:sparkline>
              <xm:f>'Data &amp; Pivot'!P17:T17</xm:f>
              <xm:sqref>E15</xm:sqref>
            </x14:sparkline>
            <x14:sparkline>
              <xm:f>'Data &amp; Pivot'!P18:T18</xm:f>
              <xm:sqref>E16</xm:sqref>
            </x14:sparkline>
            <x14:sparkline>
              <xm:f>'Data &amp; Pivot'!P19:T19</xm:f>
              <xm:sqref>E17</xm:sqref>
            </x14:sparkline>
            <x14:sparkline>
              <xm:f>'Data &amp; Pivot'!P20:T20</xm:f>
              <xm:sqref>E18</xm:sqref>
            </x14:sparkline>
            <x14:sparkline>
              <xm:f>'Data &amp; Pivot'!P21:T21</xm:f>
              <xm:sqref>E19</xm:sqref>
            </x14:sparkline>
            <x14:sparkline>
              <xm:f>'Data &amp; Pivot'!K18:O18</xm:f>
              <xm:sqref>C16</xm:sqref>
            </x14:sparkline>
            <x14:sparkline>
              <xm:f>'Data &amp; Pivot'!K19:O19</xm:f>
              <xm:sqref>C17</xm:sqref>
            </x14:sparkline>
            <x14:sparkline>
              <xm:f>'Data &amp; Pivot'!K20:O20</xm:f>
              <xm:sqref>C18</xm:sqref>
            </x14:sparkline>
            <x14:sparkline>
              <xm:f>'Data &amp; Pivot'!K21:O21</xm:f>
              <xm:sqref>C19</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DB2</vt:lpstr>
      <vt:lpstr>DB</vt:lpstr>
      <vt:lpstr>Working</vt:lpstr>
      <vt:lpstr>Data</vt:lpstr>
      <vt:lpstr>Data &amp; Pivot</vt:lpstr>
      <vt:lpstr>Charts</vt:lpstr>
      <vt:lpstr>CmmntRcknr</vt:lpstr>
      <vt:lpstr>Company1</vt:lpstr>
      <vt:lpstr>Company2</vt:lpstr>
      <vt:lpstr>Company3</vt:lpstr>
      <vt:lpstr>Particulars1</vt:lpstr>
      <vt:lpstr>Particulars2</vt:lpstr>
      <vt:lpstr>Particulars3</vt:lpstr>
    </vt:vector>
  </TitlesOfParts>
  <Company>SAINT-GOBAIN 1.8</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Joshi, Kaushik</dc:creator>
  <cp:lastModifiedBy>Chandeep Chhabra</cp:lastModifiedBy>
  <dcterms:created xsi:type="dcterms:W3CDTF">2016-06-21T12:06:37Z</dcterms:created>
  <dcterms:modified xsi:type="dcterms:W3CDTF">2016-07-03T06:41:57Z</dcterms:modified>
</cp:coreProperties>
</file>