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ru\project\BlackBeans\"/>
    </mc:Choice>
  </mc:AlternateContent>
  <bookViews>
    <workbookView xWindow="0" yWindow="0" windowWidth="7470" windowHeight="2775" activeTab="1"/>
  </bookViews>
  <sheets>
    <sheet name="タイヤ" sheetId="2" r:id="rId1"/>
    <sheet name="テーブル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J4" i="1"/>
  <c r="J5" i="1"/>
  <c r="J3" i="1"/>
  <c r="D3" i="1"/>
  <c r="I3" i="1" s="1"/>
  <c r="D4" i="1"/>
  <c r="D5" i="1"/>
  <c r="E4" i="1"/>
  <c r="H4" i="1" s="1"/>
  <c r="E5" i="1"/>
  <c r="G5" i="1" s="1"/>
  <c r="E3" i="1"/>
  <c r="L7" i="2"/>
  <c r="H7" i="2"/>
  <c r="L6" i="2"/>
  <c r="L5" i="2"/>
  <c r="L4" i="2"/>
  <c r="H6" i="2"/>
  <c r="H5" i="2"/>
  <c r="D5" i="2"/>
  <c r="F4" i="1"/>
  <c r="F5" i="1"/>
  <c r="F3" i="1"/>
  <c r="I5" i="1" l="1"/>
  <c r="H3" i="1"/>
  <c r="I4" i="1"/>
  <c r="H5" i="1"/>
  <c r="G3" i="1"/>
  <c r="G4" i="1"/>
</calcChain>
</file>

<file path=xl/sharedStrings.xml><?xml version="1.0" encoding="utf-8"?>
<sst xmlns="http://schemas.openxmlformats.org/spreadsheetml/2006/main" count="52" uniqueCount="43">
  <si>
    <t>角度</t>
    <rPh sb="0" eb="2">
      <t>カクド</t>
    </rPh>
    <phoneticPr fontId="1"/>
  </si>
  <si>
    <t>BLDC</t>
    <phoneticPr fontId="1"/>
  </si>
  <si>
    <t>極数</t>
    <rPh sb="0" eb="1">
      <t>キョク</t>
    </rPh>
    <rPh sb="1" eb="2">
      <t>スウ</t>
    </rPh>
    <phoneticPr fontId="1"/>
  </si>
  <si>
    <t>極パルス</t>
    <rPh sb="0" eb="1">
      <t>キョク</t>
    </rPh>
    <phoneticPr fontId="1"/>
  </si>
  <si>
    <t>モーター側</t>
    <rPh sb="4" eb="5">
      <t>ガワ</t>
    </rPh>
    <phoneticPr fontId="1"/>
  </si>
  <si>
    <t>ホイール側</t>
    <rPh sb="4" eb="5">
      <t>ガワ</t>
    </rPh>
    <phoneticPr fontId="1"/>
  </si>
  <si>
    <t>比</t>
    <rPh sb="0" eb="1">
      <t>ヒ</t>
    </rPh>
    <phoneticPr fontId="1"/>
  </si>
  <si>
    <t>ホイール</t>
    <phoneticPr fontId="1"/>
  </si>
  <si>
    <t>直径</t>
    <rPh sb="0" eb="2">
      <t>チョッケイ</t>
    </rPh>
    <phoneticPr fontId="1"/>
  </si>
  <si>
    <t>[mm]</t>
    <phoneticPr fontId="1"/>
  </si>
  <si>
    <t>unit</t>
    <phoneticPr fontId="1"/>
  </si>
  <si>
    <t>ギア</t>
    <phoneticPr fontId="1"/>
  </si>
  <si>
    <t>半径</t>
    <rPh sb="0" eb="2">
      <t>ハンケイ</t>
    </rPh>
    <phoneticPr fontId="1"/>
  </si>
  <si>
    <t>[mm]</t>
    <phoneticPr fontId="1"/>
  </si>
  <si>
    <t>[m]</t>
    <phoneticPr fontId="1"/>
  </si>
  <si>
    <t>一周あたりのパルス</t>
    <rPh sb="0" eb="9">
      <t>イッシュウ</t>
    </rPh>
    <phoneticPr fontId="1"/>
  </si>
  <si>
    <t>長さあたりパルス</t>
    <rPh sb="0" eb="1">
      <t>ナガ</t>
    </rPh>
    <phoneticPr fontId="1"/>
  </si>
  <si>
    <t>[pulse/m]</t>
  </si>
  <si>
    <t>[pulse/m]</t>
    <phoneticPr fontId="1"/>
  </si>
  <si>
    <t>[pulse/rocate]</t>
    <phoneticPr fontId="1"/>
  </si>
  <si>
    <t>[pole/rocate]</t>
    <phoneticPr fontId="1"/>
  </si>
  <si>
    <t>[pulse/pole]</t>
    <phoneticPr fontId="1"/>
  </si>
  <si>
    <t>[pulse/rocate]</t>
    <phoneticPr fontId="1"/>
  </si>
  <si>
    <t>一周あたりの解像度</t>
    <rPh sb="0" eb="2">
      <t>イッシュウ</t>
    </rPh>
    <rPh sb="6" eb="9">
      <t>カイゾウド</t>
    </rPh>
    <phoneticPr fontId="1"/>
  </si>
  <si>
    <t>[bit/rocate]</t>
    <phoneticPr fontId="1"/>
  </si>
  <si>
    <t>長さあたりの解像度</t>
    <rPh sb="0" eb="1">
      <t>ナガ</t>
    </rPh>
    <rPh sb="6" eb="9">
      <t>カイゾウド</t>
    </rPh>
    <phoneticPr fontId="1"/>
  </si>
  <si>
    <t>[bit/rocate]</t>
    <phoneticPr fontId="1"/>
  </si>
  <si>
    <t>番号</t>
    <rPh sb="0" eb="2">
      <t>バンゴウ</t>
    </rPh>
    <phoneticPr fontId="1"/>
  </si>
  <si>
    <t>単位係数sin</t>
    <rPh sb="0" eb="2">
      <t>タンイ</t>
    </rPh>
    <rPh sb="2" eb="4">
      <t>ケイスウ</t>
    </rPh>
    <phoneticPr fontId="1"/>
  </si>
  <si>
    <t>単位係数cos</t>
    <rPh sb="2" eb="4">
      <t>ケイスウ</t>
    </rPh>
    <phoneticPr fontId="1"/>
  </si>
  <si>
    <t>[deg]</t>
    <phoneticPr fontId="1"/>
  </si>
  <si>
    <t>[m]</t>
    <phoneticPr fontId="1"/>
  </si>
  <si>
    <t>単位長パルス</t>
    <rPh sb="0" eb="2">
      <t>タンイ</t>
    </rPh>
    <rPh sb="2" eb="3">
      <t>チョウ</t>
    </rPh>
    <phoneticPr fontId="1"/>
  </si>
  <si>
    <t>[rad]</t>
    <phoneticPr fontId="1"/>
  </si>
  <si>
    <t>単位length</t>
    <rPh sb="0" eb="2">
      <t>タンイ</t>
    </rPh>
    <phoneticPr fontId="1"/>
  </si>
  <si>
    <t>テーブルsin</t>
    <phoneticPr fontId="1"/>
  </si>
  <si>
    <t>テーブルcos</t>
    <phoneticPr fontId="1"/>
  </si>
  <si>
    <t>[pulse/m]</t>
    <phoneticPr fontId="1"/>
  </si>
  <si>
    <t>[pulse/rad]</t>
    <phoneticPr fontId="1"/>
  </si>
  <si>
    <t>テーブルlength</t>
    <phoneticPr fontId="1"/>
  </si>
  <si>
    <t>[pulse/rad]</t>
    <phoneticPr fontId="1"/>
  </si>
  <si>
    <t>円弧</t>
    <rPh sb="0" eb="2">
      <t>エンコ</t>
    </rPh>
    <phoneticPr fontId="1"/>
  </si>
  <si>
    <t>[m]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</si>
</sst>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K12" sqref="K12"/>
    </sheetView>
  </sheetViews>
  <sheetFormatPr defaultRowHeight="13.5" x14ac:dyDescent="0.15"/>
  <cols>
    <col min="2" max="2" width="18.375" bestFit="1" customWidth="1"/>
    <col min="3" max="3" width="14.125" bestFit="1" customWidth="1"/>
    <col min="4" max="4" width="3.5" bestFit="1" customWidth="1"/>
    <col min="6" max="6" width="18.375" bestFit="1" customWidth="1"/>
    <col min="7" max="7" width="14.125" bestFit="1" customWidth="1"/>
    <col min="8" max="8" width="12.75" bestFit="1" customWidth="1"/>
    <col min="10" max="10" width="17.875" bestFit="1" customWidth="1"/>
    <col min="11" max="11" width="14.125" bestFit="1" customWidth="1"/>
  </cols>
  <sheetData>
    <row r="2" spans="2:12" x14ac:dyDescent="0.15">
      <c r="B2" s="2" t="s">
        <v>1</v>
      </c>
      <c r="C2" s="2"/>
      <c r="D2" s="2"/>
      <c r="E2" s="3"/>
      <c r="F2" s="2" t="s">
        <v>11</v>
      </c>
      <c r="G2" s="2"/>
      <c r="H2" s="2"/>
      <c r="J2" s="2" t="s">
        <v>7</v>
      </c>
      <c r="K2" s="2"/>
      <c r="L2" s="2"/>
    </row>
    <row r="3" spans="2:12" x14ac:dyDescent="0.15">
      <c r="B3" t="s">
        <v>2</v>
      </c>
      <c r="C3" t="s">
        <v>20</v>
      </c>
      <c r="D3" s="4">
        <v>8</v>
      </c>
      <c r="F3" t="s">
        <v>4</v>
      </c>
      <c r="G3" t="s">
        <v>9</v>
      </c>
      <c r="H3" s="4">
        <v>7</v>
      </c>
      <c r="I3" s="1"/>
      <c r="J3" t="s">
        <v>8</v>
      </c>
      <c r="K3" t="s">
        <v>9</v>
      </c>
      <c r="L3" s="4">
        <v>28</v>
      </c>
    </row>
    <row r="4" spans="2:12" x14ac:dyDescent="0.15">
      <c r="B4" t="s">
        <v>3</v>
      </c>
      <c r="C4" t="s">
        <v>21</v>
      </c>
      <c r="D4" s="4">
        <v>6</v>
      </c>
      <c r="F4" t="s">
        <v>5</v>
      </c>
      <c r="G4" t="s">
        <v>9</v>
      </c>
      <c r="H4" s="4">
        <v>14</v>
      </c>
      <c r="J4" t="s">
        <v>12</v>
      </c>
      <c r="K4" t="s">
        <v>13</v>
      </c>
      <c r="L4">
        <f>L3/2</f>
        <v>14</v>
      </c>
    </row>
    <row r="5" spans="2:12" x14ac:dyDescent="0.15">
      <c r="B5" t="s">
        <v>15</v>
      </c>
      <c r="C5" t="s">
        <v>22</v>
      </c>
      <c r="D5">
        <f>D3*D4</f>
        <v>48</v>
      </c>
      <c r="F5" t="s">
        <v>6</v>
      </c>
      <c r="G5" t="s">
        <v>10</v>
      </c>
      <c r="H5">
        <f>H4/H3</f>
        <v>2</v>
      </c>
      <c r="J5" t="s">
        <v>12</v>
      </c>
      <c r="K5" t="s">
        <v>14</v>
      </c>
      <c r="L5">
        <f>L4/100</f>
        <v>0.14000000000000001</v>
      </c>
    </row>
    <row r="6" spans="2:12" x14ac:dyDescent="0.15">
      <c r="F6" t="s">
        <v>15</v>
      </c>
      <c r="G6" t="s">
        <v>19</v>
      </c>
      <c r="H6">
        <f>H5*D5</f>
        <v>96</v>
      </c>
      <c r="J6" t="s">
        <v>16</v>
      </c>
      <c r="K6" t="s">
        <v>18</v>
      </c>
      <c r="L6">
        <f>H6/L5</f>
        <v>685.71428571428567</v>
      </c>
    </row>
    <row r="7" spans="2:12" x14ac:dyDescent="0.15">
      <c r="F7" t="s">
        <v>23</v>
      </c>
      <c r="G7" t="s">
        <v>24</v>
      </c>
      <c r="H7">
        <f>LOG(H6,2)</f>
        <v>6.5849625007211561</v>
      </c>
      <c r="J7" t="s">
        <v>25</v>
      </c>
      <c r="K7" t="s">
        <v>26</v>
      </c>
      <c r="L7">
        <f>LOG(L6,2)</f>
        <v>9.4214637684382776</v>
      </c>
    </row>
  </sheetData>
  <mergeCells count="3">
    <mergeCell ref="B2:D2"/>
    <mergeCell ref="F2:H2"/>
    <mergeCell ref="J2:L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H15" sqref="H15"/>
    </sheetView>
  </sheetViews>
  <sheetFormatPr defaultRowHeight="13.5" x14ac:dyDescent="0.15"/>
  <cols>
    <col min="1" max="1" width="5.25" bestFit="1" customWidth="1"/>
    <col min="3" max="3" width="5.5" bestFit="1" customWidth="1"/>
    <col min="4" max="4" width="6.875" customWidth="1"/>
    <col min="5" max="5" width="12.875" bestFit="1" customWidth="1"/>
    <col min="6" max="6" width="12.75" bestFit="1" customWidth="1"/>
    <col min="7" max="8" width="13.875" bestFit="1" customWidth="1"/>
    <col min="9" max="9" width="10.125" bestFit="1" customWidth="1"/>
    <col min="10" max="10" width="10.5" bestFit="1" customWidth="1"/>
    <col min="11" max="11" width="11.25" bestFit="1" customWidth="1"/>
    <col min="12" max="12" width="13.5" bestFit="1" customWidth="1"/>
  </cols>
  <sheetData>
    <row r="1" spans="1:12" x14ac:dyDescent="0.15">
      <c r="A1" t="s">
        <v>27</v>
      </c>
      <c r="B1" t="s">
        <v>0</v>
      </c>
      <c r="C1" t="s">
        <v>12</v>
      </c>
      <c r="D1" t="s">
        <v>41</v>
      </c>
      <c r="E1" t="s">
        <v>32</v>
      </c>
      <c r="F1" t="s">
        <v>0</v>
      </c>
      <c r="G1" t="s">
        <v>28</v>
      </c>
      <c r="H1" t="s">
        <v>29</v>
      </c>
      <c r="I1" t="s">
        <v>34</v>
      </c>
      <c r="J1" t="s">
        <v>35</v>
      </c>
      <c r="K1" t="s">
        <v>36</v>
      </c>
      <c r="L1" t="s">
        <v>39</v>
      </c>
    </row>
    <row r="2" spans="1:12" x14ac:dyDescent="0.15">
      <c r="B2" t="s">
        <v>30</v>
      </c>
      <c r="C2" t="s">
        <v>31</v>
      </c>
      <c r="D2" t="s">
        <v>42</v>
      </c>
      <c r="E2" t="s">
        <v>17</v>
      </c>
      <c r="F2" t="s">
        <v>33</v>
      </c>
      <c r="G2" t="s">
        <v>17</v>
      </c>
      <c r="H2" t="s">
        <v>17</v>
      </c>
      <c r="I2" t="s">
        <v>38</v>
      </c>
      <c r="J2" t="s">
        <v>37</v>
      </c>
      <c r="K2" t="s">
        <v>17</v>
      </c>
      <c r="L2" t="s">
        <v>40</v>
      </c>
    </row>
    <row r="3" spans="1:12" x14ac:dyDescent="0.15">
      <c r="A3">
        <v>0</v>
      </c>
      <c r="B3">
        <v>0</v>
      </c>
      <c r="C3">
        <v>0.08</v>
      </c>
      <c r="D3">
        <f>C3*2*PI()</f>
        <v>0.50265482457436694</v>
      </c>
      <c r="E3">
        <f>タイヤ!$L$6</f>
        <v>685.71428571428567</v>
      </c>
      <c r="F3">
        <f>B3/180*PI()</f>
        <v>0</v>
      </c>
      <c r="G3">
        <f>E3*SIN(F3)</f>
        <v>0</v>
      </c>
      <c r="H3">
        <f>E3*COS(F3)</f>
        <v>685.71428571428567</v>
      </c>
      <c r="I3">
        <f>D3*E3</f>
        <v>344.67759399385159</v>
      </c>
      <c r="J3">
        <f>INT(2^16*G3)</f>
        <v>0</v>
      </c>
      <c r="K3">
        <f t="shared" ref="K3:L5" si="0">INT(2^16*H3)</f>
        <v>44938971</v>
      </c>
      <c r="L3">
        <f t="shared" si="0"/>
        <v>22588790</v>
      </c>
    </row>
    <row r="4" spans="1:12" x14ac:dyDescent="0.15">
      <c r="A4">
        <v>1</v>
      </c>
      <c r="B4">
        <v>120</v>
      </c>
      <c r="C4">
        <v>0.08</v>
      </c>
      <c r="D4">
        <f t="shared" ref="D4:D5" si="1">C4*2*PI()</f>
        <v>0.50265482457436694</v>
      </c>
      <c r="E4">
        <f>タイヤ!$L$6</f>
        <v>685.71428571428567</v>
      </c>
      <c r="F4">
        <f>B4/180*PI()</f>
        <v>2.0943951023931953</v>
      </c>
      <c r="G4">
        <f t="shared" ref="G4:G5" si="2">E4*SIN(F4)</f>
        <v>593.84599116647223</v>
      </c>
      <c r="H4">
        <f>E4*COS(F4)</f>
        <v>-342.85714285714266</v>
      </c>
      <c r="I4">
        <f t="shared" ref="I4:I5" si="3">D4*E4</f>
        <v>344.67759399385159</v>
      </c>
      <c r="J4">
        <f t="shared" ref="J4:J5" si="4">INT(2^16*G4)</f>
        <v>38918290</v>
      </c>
      <c r="K4">
        <f t="shared" si="0"/>
        <v>-22469486</v>
      </c>
      <c r="L4">
        <f t="shared" si="0"/>
        <v>22588790</v>
      </c>
    </row>
    <row r="5" spans="1:12" x14ac:dyDescent="0.15">
      <c r="A5">
        <v>2</v>
      </c>
      <c r="B5">
        <v>240</v>
      </c>
      <c r="C5">
        <v>0.08</v>
      </c>
      <c r="D5">
        <f t="shared" si="1"/>
        <v>0.50265482457436694</v>
      </c>
      <c r="E5">
        <f>タイヤ!$L$6</f>
        <v>685.71428571428567</v>
      </c>
      <c r="F5">
        <f>B5/180*PI()</f>
        <v>4.1887902047863905</v>
      </c>
      <c r="G5">
        <f t="shared" si="2"/>
        <v>-593.845991166472</v>
      </c>
      <c r="H5">
        <f t="shared" ref="H5" si="5">E5*COS(F5)</f>
        <v>-342.85714285714312</v>
      </c>
      <c r="I5">
        <f t="shared" si="3"/>
        <v>344.67759399385159</v>
      </c>
      <c r="J5">
        <f t="shared" si="4"/>
        <v>-38918291</v>
      </c>
      <c r="K5">
        <f t="shared" si="0"/>
        <v>-22469486</v>
      </c>
      <c r="L5">
        <f t="shared" si="0"/>
        <v>22588790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タイヤ</vt:lpstr>
      <vt:lpstr>テーブル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2019-11-20T03:53:55Z</dcterms:created>
  <dcterms:modified xsi:type="dcterms:W3CDTF">2019-11-20T05:27:00Z</dcterms:modified>
</cp:coreProperties>
</file>