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e_sa\Teresa\Ironhack\Projects\Project3_webscrapping\"/>
    </mc:Choice>
  </mc:AlternateContent>
  <xr:revisionPtr revIDLastSave="0" documentId="13_ncr:1_{48BDB43A-E2F7-42D9-908F-A2E9AC9D2B1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Raw_data" sheetId="1" r:id="rId1"/>
    <sheet name="Profilesxx" sheetId="3" r:id="rId2"/>
    <sheet name="Detail" sheetId="2" r:id="rId3"/>
    <sheet name="Def_out" sheetId="5" r:id="rId4"/>
    <sheet name="Profiles" sheetId="6" r:id="rId5"/>
    <sheet name="Question" sheetId="4" r:id="rId6"/>
    <sheet name="Quantities" sheetId="8" r:id="rId7"/>
  </sheets>
  <definedNames>
    <definedName name="_xlnm._FilterDatabase" localSheetId="3" hidden="1">Def_out!$A$2:$N$67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5"/>
  <c r="C62" i="5"/>
  <c r="I62" i="5" s="1"/>
  <c r="F62" i="5"/>
  <c r="G62" i="5"/>
  <c r="H62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G3" i="5"/>
  <c r="H3" i="5"/>
  <c r="F3" i="5"/>
  <c r="C66" i="2"/>
  <c r="D66" i="2"/>
  <c r="C67" i="2"/>
  <c r="D67" i="2"/>
  <c r="B67" i="2"/>
  <c r="B66" i="2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B2" i="5"/>
  <c r="C2" i="5"/>
  <c r="D2" i="5"/>
  <c r="A2" i="5"/>
  <c r="C41" i="2"/>
  <c r="D41" i="2" s="1"/>
  <c r="C32" i="2"/>
  <c r="D32" i="2" s="1"/>
  <c r="C35" i="2"/>
  <c r="D35" i="2" s="1"/>
  <c r="C14" i="2"/>
  <c r="D14" i="2" s="1"/>
  <c r="D4" i="2"/>
  <c r="C5" i="2"/>
  <c r="D5" i="2" s="1"/>
  <c r="C6" i="2"/>
  <c r="D6" i="2" s="1"/>
  <c r="C8" i="2"/>
  <c r="D8" i="2" s="1"/>
  <c r="C9" i="2"/>
  <c r="D9" i="2" s="1"/>
  <c r="C4" i="2"/>
  <c r="B5" i="2"/>
  <c r="I15" i="2"/>
  <c r="J15" i="2" s="1"/>
  <c r="B7" i="2" s="1"/>
  <c r="B10" i="2" s="1"/>
  <c r="J14" i="2"/>
  <c r="I13" i="2"/>
  <c r="J13" i="2" s="1"/>
  <c r="B34" i="2" s="1"/>
  <c r="C34" i="2" s="1"/>
  <c r="D34" i="2" s="1"/>
  <c r="I12" i="2"/>
  <c r="J12" i="2" s="1"/>
  <c r="I11" i="2"/>
  <c r="J11" i="2" s="1"/>
  <c r="B22" i="2" s="1"/>
  <c r="C22" i="2" s="1"/>
  <c r="D22" i="2" s="1"/>
  <c r="I10" i="2"/>
  <c r="J10" i="2" s="1"/>
  <c r="B19" i="2" s="1"/>
  <c r="C19" i="2" s="1"/>
  <c r="D19" i="2" s="1"/>
  <c r="I9" i="2"/>
  <c r="J9" i="2" s="1"/>
  <c r="B21" i="2" s="1"/>
  <c r="C21" i="2" s="1"/>
  <c r="D21" i="2" s="1"/>
  <c r="J6" i="2"/>
  <c r="B26" i="2" s="1"/>
  <c r="C26" i="2" s="1"/>
  <c r="D26" i="2" s="1"/>
  <c r="J7" i="2"/>
  <c r="I8" i="2"/>
  <c r="J8" i="2" s="1"/>
  <c r="B18" i="2" s="1"/>
  <c r="C18" i="2" s="1"/>
  <c r="J5" i="2"/>
  <c r="J3" i="2"/>
  <c r="B24" i="2" s="1"/>
  <c r="C24" i="2" s="1"/>
  <c r="D24" i="2" s="1"/>
  <c r="J4" i="2"/>
  <c r="B20" i="2" s="1"/>
  <c r="C20" i="2" s="1"/>
  <c r="D20" i="2" s="1"/>
  <c r="J62" i="5" l="1"/>
  <c r="J23" i="5"/>
  <c r="J15" i="5"/>
  <c r="J7" i="5"/>
  <c r="J57" i="5"/>
  <c r="J49" i="5"/>
  <c r="J41" i="5"/>
  <c r="J33" i="5"/>
  <c r="J25" i="5"/>
  <c r="J17" i="5"/>
  <c r="J9" i="5"/>
  <c r="J35" i="5"/>
  <c r="J31" i="5"/>
  <c r="J58" i="5"/>
  <c r="J50" i="5"/>
  <c r="J42" i="5"/>
  <c r="J34" i="5"/>
  <c r="J26" i="5"/>
  <c r="J18" i="5"/>
  <c r="J10" i="5"/>
  <c r="J56" i="5"/>
  <c r="J48" i="5"/>
  <c r="J40" i="5"/>
  <c r="J32" i="5"/>
  <c r="J24" i="5"/>
  <c r="J16" i="5"/>
  <c r="J8" i="5"/>
  <c r="J3" i="5"/>
  <c r="J55" i="5"/>
  <c r="J47" i="5"/>
  <c r="J39" i="5"/>
  <c r="J54" i="5"/>
  <c r="J46" i="5"/>
  <c r="J38" i="5"/>
  <c r="J30" i="5"/>
  <c r="J22" i="5"/>
  <c r="J14" i="5"/>
  <c r="J6" i="5"/>
  <c r="J61" i="5"/>
  <c r="J53" i="5"/>
  <c r="J45" i="5"/>
  <c r="J37" i="5"/>
  <c r="J29" i="5"/>
  <c r="J21" i="5"/>
  <c r="J13" i="5"/>
  <c r="J5" i="5"/>
  <c r="J60" i="5"/>
  <c r="J52" i="5"/>
  <c r="J44" i="5"/>
  <c r="J36" i="5"/>
  <c r="J28" i="5"/>
  <c r="J20" i="5"/>
  <c r="J12" i="5"/>
  <c r="J4" i="5"/>
  <c r="J59" i="5"/>
  <c r="J51" i="5"/>
  <c r="J43" i="5"/>
  <c r="J27" i="5"/>
  <c r="J19" i="5"/>
  <c r="J11" i="5"/>
  <c r="J63" i="5"/>
  <c r="B13" i="2"/>
  <c r="B15" i="2" s="1"/>
  <c r="C7" i="2"/>
  <c r="D7" i="2" s="1"/>
  <c r="D18" i="2"/>
  <c r="B31" i="2"/>
  <c r="C31" i="2" s="1"/>
  <c r="D31" i="2" s="1"/>
  <c r="B30" i="2"/>
  <c r="C30" i="2" s="1"/>
  <c r="D30" i="2" s="1"/>
  <c r="B29" i="2"/>
  <c r="C29" i="2" s="1"/>
  <c r="D29" i="2" s="1"/>
  <c r="B25" i="2"/>
  <c r="C25" i="2" s="1"/>
  <c r="D25" i="2" s="1"/>
  <c r="B33" i="2"/>
  <c r="C33" i="2" s="1"/>
  <c r="D33" i="2" s="1"/>
  <c r="B28" i="2"/>
  <c r="C28" i="2" s="1"/>
  <c r="D28" i="2" s="1"/>
  <c r="B27" i="2"/>
  <c r="C27" i="2" s="1"/>
  <c r="D27" i="2" s="1"/>
  <c r="B23" i="2"/>
  <c r="C23" i="2" s="1"/>
  <c r="D23" i="2" s="1"/>
  <c r="C13" i="2" l="1"/>
  <c r="D13" i="2" s="1"/>
  <c r="D36" i="2"/>
  <c r="C36" i="2"/>
  <c r="B36" i="2"/>
</calcChain>
</file>

<file path=xl/sharedStrings.xml><?xml version="1.0" encoding="utf-8"?>
<sst xmlns="http://schemas.openxmlformats.org/spreadsheetml/2006/main" count="410" uniqueCount="232">
  <si>
    <t>param</t>
  </si>
  <si>
    <t>Barcelona</t>
  </si>
  <si>
    <t>Lisbon</t>
  </si>
  <si>
    <t xml:space="preserve">Meal, Inexpensive Restaurant  </t>
  </si>
  <si>
    <t>13.45 €</t>
  </si>
  <si>
    <t>12.00 €</t>
  </si>
  <si>
    <t xml:space="preserve">Meal for 2 People, Mid-range Restaurant, Three-course  </t>
  </si>
  <si>
    <t>60.00 €</t>
  </si>
  <si>
    <t>50.00 €</t>
  </si>
  <si>
    <t xml:space="preserve">McMeal at McDonalds (or Equivalent Combo Meal)  </t>
  </si>
  <si>
    <t>9.00 €</t>
  </si>
  <si>
    <t>7.00 €</t>
  </si>
  <si>
    <t xml:space="preserve">Domestic Beer (0.5 liter draught)  </t>
  </si>
  <si>
    <t>3.00 €</t>
  </si>
  <si>
    <t>2.50 €</t>
  </si>
  <si>
    <t xml:space="preserve">Imported Beer (0.33 liter bottle)  </t>
  </si>
  <si>
    <t>3.50 €</t>
  </si>
  <si>
    <t>2.00 €</t>
  </si>
  <si>
    <t>1.64 €</t>
  </si>
  <si>
    <t xml:space="preserve">Cappuccino (regular)  </t>
  </si>
  <si>
    <t>2.27 €</t>
  </si>
  <si>
    <t>1.91 €</t>
  </si>
  <si>
    <t xml:space="preserve">Coke/Pepsi (0.33 liter bottle)  </t>
  </si>
  <si>
    <t>2.08 €</t>
  </si>
  <si>
    <t>1.59 €</t>
  </si>
  <si>
    <t xml:space="preserve">Water (0.33 liter bottle)   </t>
  </si>
  <si>
    <t>1.42 €</t>
  </si>
  <si>
    <t>1.12 €</t>
  </si>
  <si>
    <t xml:space="preserve">Milk (regular), (1 liter)  </t>
  </si>
  <si>
    <t>0.95 €</t>
  </si>
  <si>
    <t>0.81 €</t>
  </si>
  <si>
    <t xml:space="preserve">Loaf of Fresh White Bread (500g)  </t>
  </si>
  <si>
    <t>1.44 €</t>
  </si>
  <si>
    <t>1.25 €</t>
  </si>
  <si>
    <t xml:space="preserve">Rice (white), (1kg)  </t>
  </si>
  <si>
    <t>1.26 €</t>
  </si>
  <si>
    <t>1.21 €</t>
  </si>
  <si>
    <t xml:space="preserve">Eggs (regular) (12)  </t>
  </si>
  <si>
    <t>2.43 €</t>
  </si>
  <si>
    <t>2.37 €</t>
  </si>
  <si>
    <t xml:space="preserve">Local Cheese (1kg)  </t>
  </si>
  <si>
    <t>11.67 €</t>
  </si>
  <si>
    <t>8.76 €</t>
  </si>
  <si>
    <t xml:space="preserve">Chicken Fillets (1kg)  </t>
  </si>
  <si>
    <t>7.09 €</t>
  </si>
  <si>
    <t>6.64 €</t>
  </si>
  <si>
    <t xml:space="preserve">Beef Round (1kg) (or Equivalent Back Leg Red Meat)  </t>
  </si>
  <si>
    <t>11.53 €</t>
  </si>
  <si>
    <t>10.31 €</t>
  </si>
  <si>
    <t xml:space="preserve">Apples (1kg)  </t>
  </si>
  <si>
    <t>1.96 €</t>
  </si>
  <si>
    <t>1.82 €</t>
  </si>
  <si>
    <t xml:space="preserve">Banana (1kg)  </t>
  </si>
  <si>
    <t>1.84 €</t>
  </si>
  <si>
    <t xml:space="preserve">Oranges (1kg)  </t>
  </si>
  <si>
    <t>1.71 €</t>
  </si>
  <si>
    <t>1.39 €</t>
  </si>
  <si>
    <t xml:space="preserve">Tomato (1kg)  </t>
  </si>
  <si>
    <t>2.16 €</t>
  </si>
  <si>
    <t>1.87 €</t>
  </si>
  <si>
    <t xml:space="preserve">Potato (1kg)  </t>
  </si>
  <si>
    <t>1.33 €</t>
  </si>
  <si>
    <t>1.11 €</t>
  </si>
  <si>
    <t xml:space="preserve">Onion (1kg)  </t>
  </si>
  <si>
    <t>1.45 €</t>
  </si>
  <si>
    <t>1.16 €</t>
  </si>
  <si>
    <t xml:space="preserve">Lettuce (1 head)  </t>
  </si>
  <si>
    <t>1.01 €</t>
  </si>
  <si>
    <t>1.20 €</t>
  </si>
  <si>
    <t xml:space="preserve">Water (1.5 liter bottle)  </t>
  </si>
  <si>
    <t>0.77 €</t>
  </si>
  <si>
    <t xml:space="preserve">Bottle of Wine (Mid-Range)  </t>
  </si>
  <si>
    <t>6.00 €</t>
  </si>
  <si>
    <t>4.50 €</t>
  </si>
  <si>
    <t xml:space="preserve">Domestic Beer (0.5 liter bottle)  </t>
  </si>
  <si>
    <t>1.23 €</t>
  </si>
  <si>
    <t>Cigarettes</t>
  </si>
  <si>
    <t>5.00 €</t>
  </si>
  <si>
    <t>5.30 €</t>
  </si>
  <si>
    <t xml:space="preserve">One-way Ticket (Local Transport)  </t>
  </si>
  <si>
    <t>2.40 €</t>
  </si>
  <si>
    <t>1.80 €</t>
  </si>
  <si>
    <t xml:space="preserve">Monthly Pass (Regular Price)  </t>
  </si>
  <si>
    <t>40.00 €</t>
  </si>
  <si>
    <t xml:space="preserve">Taxi Start (Normal Tariff)  </t>
  </si>
  <si>
    <t>Taxi</t>
  </si>
  <si>
    <t>0.47 €</t>
  </si>
  <si>
    <t>14.80 €</t>
  </si>
  <si>
    <t>24.00 €</t>
  </si>
  <si>
    <t xml:space="preserve">Gasoline (1 liter)  </t>
  </si>
  <si>
    <t>1.94 €</t>
  </si>
  <si>
    <t>2.01 €</t>
  </si>
  <si>
    <t>Volkswagen Golf</t>
  </si>
  <si>
    <t>24,999.00 €</t>
  </si>
  <si>
    <t>27,000.00 €</t>
  </si>
  <si>
    <t>Toyota Corolla Sedan</t>
  </si>
  <si>
    <t>25,289.56 €</t>
  </si>
  <si>
    <t>29,290.77 €</t>
  </si>
  <si>
    <t>Basic (Electricity, Heating, Cooling, Water, Garbage) for</t>
  </si>
  <si>
    <t>156.87 €</t>
  </si>
  <si>
    <t>121.50 €</t>
  </si>
  <si>
    <t xml:space="preserve">1 min. of Prepaid Mobile Tariff Local (No Discounts or Plans)  </t>
  </si>
  <si>
    <t>0.23 €</t>
  </si>
  <si>
    <t>0.17 €</t>
  </si>
  <si>
    <t xml:space="preserve">Internet (60 Mbps or More, Unlimited Data, Cable/ADSL)  </t>
  </si>
  <si>
    <t>37.71 €</t>
  </si>
  <si>
    <t>32.55 €</t>
  </si>
  <si>
    <t xml:space="preserve">Fitness Club, Monthly Fee for 1 Adult  </t>
  </si>
  <si>
    <t>42.48 €</t>
  </si>
  <si>
    <t>37.50 €</t>
  </si>
  <si>
    <t xml:space="preserve">Tennis Court Rent (1 Hour on Weekend)  </t>
  </si>
  <si>
    <t>22.52 €</t>
  </si>
  <si>
    <t>11.33 €</t>
  </si>
  <si>
    <t xml:space="preserve">Cinema, International Release, 1 Seat  </t>
  </si>
  <si>
    <t>7.10 €</t>
  </si>
  <si>
    <t xml:space="preserve">Preschool (or Kindergarten), Full Day, Private, Monthly for 1 Child  </t>
  </si>
  <si>
    <t>481.25 €</t>
  </si>
  <si>
    <t>413.11 €</t>
  </si>
  <si>
    <t xml:space="preserve">International Primary School, Yearly for 1 Child  </t>
  </si>
  <si>
    <t>10,999.00 €</t>
  </si>
  <si>
    <t>9,126.53 €</t>
  </si>
  <si>
    <t>1 Pair of Jeans (Levis</t>
  </si>
  <si>
    <t>73.28 €</t>
  </si>
  <si>
    <t>76.50 €</t>
  </si>
  <si>
    <t xml:space="preserve">1 Summer Dress in a Chain Store (Zara, H&amp;M, ...)  </t>
  </si>
  <si>
    <t>31.18 €</t>
  </si>
  <si>
    <t>31.27 €</t>
  </si>
  <si>
    <t xml:space="preserve">1 Pair of Nike Running Shoes (Mid-Range)  </t>
  </si>
  <si>
    <t>76.62 €</t>
  </si>
  <si>
    <t>68.43 €</t>
  </si>
  <si>
    <t xml:space="preserve">1 Pair of Men Leather Business Shoes  </t>
  </si>
  <si>
    <t>101.15 €</t>
  </si>
  <si>
    <t>89.66 €</t>
  </si>
  <si>
    <t xml:space="preserve">Apartment (1 bedroom) in City Centre  </t>
  </si>
  <si>
    <t>1,019.38 €</t>
  </si>
  <si>
    <t>1,159.71 €</t>
  </si>
  <si>
    <t xml:space="preserve">Apartment (1 bedroom) Outside of Centre  </t>
  </si>
  <si>
    <t>790.65 €</t>
  </si>
  <si>
    <t>772.27 €</t>
  </si>
  <si>
    <t xml:space="preserve">Apartment (3 bedrooms) in City Centre  </t>
  </si>
  <si>
    <t>1,692.00 €</t>
  </si>
  <si>
    <t>1,997.96 €</t>
  </si>
  <si>
    <t xml:space="preserve">Apartment (3 bedrooms) Outside of Centre  </t>
  </si>
  <si>
    <t>1,297.38 €</t>
  </si>
  <si>
    <t>1,248.16 €</t>
  </si>
  <si>
    <t xml:space="preserve">Price per Square Meter to Buy Apartment in City Centre  </t>
  </si>
  <si>
    <t>4,855.84 €</t>
  </si>
  <si>
    <t>5,286.79 €</t>
  </si>
  <si>
    <t xml:space="preserve">Price per Square Meter to Buy Apartment Outside of Centre  </t>
  </si>
  <si>
    <t>2,945.63 €</t>
  </si>
  <si>
    <t>2,910.86 €</t>
  </si>
  <si>
    <t xml:space="preserve">Average Monthly Net Salary (After Tax)  </t>
  </si>
  <si>
    <t>1,825.89 €</t>
  </si>
  <si>
    <t>1,091.27 €</t>
  </si>
  <si>
    <t>Mortgage Interest Rate in Percentages (%), Yearly, for</t>
  </si>
  <si>
    <t>2.12</t>
  </si>
  <si>
    <t>2.19</t>
  </si>
  <si>
    <t>Item</t>
  </si>
  <si>
    <t>Transportation</t>
  </si>
  <si>
    <t>Housing</t>
  </si>
  <si>
    <t>Activities</t>
  </si>
  <si>
    <t>Shopping</t>
  </si>
  <si>
    <t>Taxi 1km</t>
  </si>
  <si>
    <t>Taxi 1h</t>
  </si>
  <si>
    <t>Eating out</t>
  </si>
  <si>
    <t>Quantitites/month</t>
  </si>
  <si>
    <t>Profiles</t>
  </si>
  <si>
    <t>Budget</t>
  </si>
  <si>
    <t>Mid-Range</t>
  </si>
  <si>
    <t>Upper Range</t>
  </si>
  <si>
    <t>Inputs</t>
  </si>
  <si>
    <t>Grosseries</t>
  </si>
  <si>
    <t>Going out</t>
  </si>
  <si>
    <t>Activitivities</t>
  </si>
  <si>
    <t>Do you have any sport hobbies? Gym, yoga, etc?</t>
  </si>
  <si>
    <t>Do you like shopping? How often would you say you shop per month?</t>
  </si>
  <si>
    <t>Transport?</t>
  </si>
  <si>
    <t>Do you use public transportation? OR uber fan?</t>
  </si>
  <si>
    <t>How often would you say you like to gigs/ cinema per month?</t>
  </si>
  <si>
    <t>Cultural activities</t>
  </si>
  <si>
    <t>Clubbing and bars. Party people</t>
  </si>
  <si>
    <t>Bills and rent</t>
  </si>
  <si>
    <t>To include</t>
  </si>
  <si>
    <t>No input</t>
  </si>
  <si>
    <t>profile</t>
  </si>
  <si>
    <t>meat</t>
  </si>
  <si>
    <t>day</t>
  </si>
  <si>
    <t>month</t>
  </si>
  <si>
    <t>avg cons (kg)</t>
  </si>
  <si>
    <t>rice</t>
  </si>
  <si>
    <t>days</t>
  </si>
  <si>
    <t>pasta</t>
  </si>
  <si>
    <t>veg</t>
  </si>
  <si>
    <t>milk</t>
  </si>
  <si>
    <t>eggs</t>
  </si>
  <si>
    <t>fruit</t>
  </si>
  <si>
    <t>per meal</t>
  </si>
  <si>
    <t>per full day</t>
  </si>
  <si>
    <t>bread</t>
  </si>
  <si>
    <t>cheese</t>
  </si>
  <si>
    <t>assuming the fish price would be similar</t>
  </si>
  <si>
    <t>wine</t>
  </si>
  <si>
    <t>beer</t>
  </si>
  <si>
    <t>assuming .75% the consuption at home</t>
  </si>
  <si>
    <t>assuming 0.25 of consumption</t>
  </si>
  <si>
    <t>coffe</t>
  </si>
  <si>
    <t>2 expressos per day. Assuming capuchino = 2.5 expressos and only 0.6 people drink out</t>
  </si>
  <si>
    <t>capuchino</t>
  </si>
  <si>
    <t>Smoker?</t>
  </si>
  <si>
    <t>Total</t>
  </si>
  <si>
    <t>Extras</t>
  </si>
  <si>
    <t>Fixed to everyone</t>
  </si>
  <si>
    <t>pass + phone</t>
  </si>
  <si>
    <t>Fixed</t>
  </si>
  <si>
    <t xml:space="preserve">Eating out, coffee, </t>
  </si>
  <si>
    <t xml:space="preserve">Total </t>
  </si>
  <si>
    <t>Mid</t>
  </si>
  <si>
    <t>Upper</t>
  </si>
  <si>
    <t>Comment</t>
  </si>
  <si>
    <t>multiplicar depois baseado nas respostas</t>
  </si>
  <si>
    <t>Profile</t>
  </si>
  <si>
    <t>Y/N</t>
  </si>
  <si>
    <t>Yes or No</t>
  </si>
  <si>
    <t>Quantities</t>
  </si>
  <si>
    <t>P</t>
  </si>
  <si>
    <t>Qtt</t>
  </si>
  <si>
    <t>Input based?</t>
  </si>
  <si>
    <t>DO NOT FORGET TO ADD THE EXTRA!!</t>
  </si>
  <si>
    <t>Both qtt and questions return 1 from all profiles. Then will be multipled by 1 if or by qtts</t>
  </si>
  <si>
    <t>Profile Chosen</t>
  </si>
  <si>
    <t>Basic</t>
  </si>
  <si>
    <t>Quantifier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</si>
</sst>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2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5" fontId="0" fillId="0" borderId="0" xfId="0" applyNumberFormat="1"/>
    <xf numFmtId="0" fontId="0" fillId="2" borderId="0" xfId="0" applyFill="1"/>
    <xf numFmtId="0" fontId="3" fillId="2" borderId="0" xfId="0" applyFont="1" applyFill="1"/>
    <xf numFmtId="1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3" fillId="3" borderId="0" xfId="0" applyFont="1" applyFill="1"/>
    <xf numFmtId="1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0" fontId="3" fillId="2" borderId="1" xfId="0" applyFont="1" applyFill="1" applyBorder="1"/>
    <xf numFmtId="0" fontId="0" fillId="2" borderId="0" xfId="0" applyFill="1" applyAlignment="1"/>
    <xf numFmtId="0" fontId="3" fillId="4" borderId="0" xfId="0" applyFont="1" applyFill="1"/>
    <xf numFmtId="165" fontId="0" fillId="4" borderId="0" xfId="0" applyNumberForma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2" fillId="0" borderId="0" xfId="0" applyFont="1"/>
    <xf numFmtId="165" fontId="0" fillId="5" borderId="0" xfId="0" applyNumberFormat="1" applyFill="1"/>
    <xf numFmtId="0" fontId="0" fillId="0" borderId="0" xfId="0" applyFill="1"/>
    <xf numFmtId="2" fontId="0" fillId="0" borderId="0" xfId="0" applyNumberFormat="1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opLeftCell="A59" workbookViewId="0">
      <selection activeCell="F6" sqref="F6"/>
    </sheetView>
  </sheetViews>
  <sheetFormatPr defaultRowHeight="14.5" x14ac:dyDescent="0.35"/>
  <cols>
    <col min="2" max="2" width="48.08984375" customWidth="1"/>
    <col min="3" max="3" width="10.1796875" customWidth="1"/>
    <col min="4" max="4" width="9.9062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 t="s">
        <v>5</v>
      </c>
    </row>
    <row r="3" spans="1:4" x14ac:dyDescent="0.35">
      <c r="A3" s="1">
        <v>1</v>
      </c>
      <c r="B3" t="s">
        <v>6</v>
      </c>
      <c r="C3" t="s">
        <v>7</v>
      </c>
      <c r="D3" t="s">
        <v>8</v>
      </c>
    </row>
    <row r="4" spans="1:4" x14ac:dyDescent="0.35">
      <c r="A4" s="1">
        <v>2</v>
      </c>
      <c r="B4" t="s">
        <v>9</v>
      </c>
      <c r="C4" t="s">
        <v>10</v>
      </c>
      <c r="D4" t="s">
        <v>11</v>
      </c>
    </row>
    <row r="5" spans="1:4" x14ac:dyDescent="0.35">
      <c r="A5" s="1">
        <v>3</v>
      </c>
      <c r="B5" t="s">
        <v>12</v>
      </c>
      <c r="C5" t="s">
        <v>13</v>
      </c>
      <c r="D5" t="s">
        <v>14</v>
      </c>
    </row>
    <row r="6" spans="1:4" x14ac:dyDescent="0.35">
      <c r="A6" s="1">
        <v>4</v>
      </c>
      <c r="B6" t="s">
        <v>15</v>
      </c>
      <c r="C6" t="s">
        <v>16</v>
      </c>
      <c r="D6" t="s">
        <v>13</v>
      </c>
    </row>
    <row r="7" spans="1:4" x14ac:dyDescent="0.35">
      <c r="A7" s="1">
        <v>5</v>
      </c>
      <c r="B7" t="s">
        <v>15</v>
      </c>
      <c r="C7" t="s">
        <v>16</v>
      </c>
      <c r="D7" t="s">
        <v>17</v>
      </c>
    </row>
    <row r="8" spans="1:4" x14ac:dyDescent="0.35">
      <c r="A8" s="1">
        <v>6</v>
      </c>
      <c r="B8" t="s">
        <v>15</v>
      </c>
      <c r="C8" t="s">
        <v>18</v>
      </c>
      <c r="D8" t="s">
        <v>13</v>
      </c>
    </row>
    <row r="9" spans="1:4" x14ac:dyDescent="0.35">
      <c r="A9" s="1">
        <v>7</v>
      </c>
      <c r="B9" t="s">
        <v>15</v>
      </c>
      <c r="C9" t="s">
        <v>18</v>
      </c>
      <c r="D9" t="s">
        <v>17</v>
      </c>
    </row>
    <row r="10" spans="1:4" x14ac:dyDescent="0.35">
      <c r="A10" s="1">
        <v>8</v>
      </c>
      <c r="B10" t="s">
        <v>19</v>
      </c>
      <c r="C10" t="s">
        <v>20</v>
      </c>
      <c r="D10" t="s">
        <v>21</v>
      </c>
    </row>
    <row r="11" spans="1:4" x14ac:dyDescent="0.35">
      <c r="A11" s="1">
        <v>9</v>
      </c>
      <c r="B11" t="s">
        <v>22</v>
      </c>
      <c r="C11" t="s">
        <v>23</v>
      </c>
      <c r="D11" t="s">
        <v>24</v>
      </c>
    </row>
    <row r="12" spans="1:4" x14ac:dyDescent="0.35">
      <c r="A12" s="1">
        <v>10</v>
      </c>
      <c r="B12" t="s">
        <v>25</v>
      </c>
      <c r="C12" t="s">
        <v>26</v>
      </c>
      <c r="D12" t="s">
        <v>27</v>
      </c>
    </row>
    <row r="13" spans="1:4" x14ac:dyDescent="0.35">
      <c r="A13" s="1">
        <v>11</v>
      </c>
      <c r="B13" t="s">
        <v>28</v>
      </c>
      <c r="C13" t="s">
        <v>29</v>
      </c>
      <c r="D13" t="s">
        <v>30</v>
      </c>
    </row>
    <row r="14" spans="1:4" x14ac:dyDescent="0.35">
      <c r="A14" s="1">
        <v>12</v>
      </c>
      <c r="B14" t="s">
        <v>31</v>
      </c>
      <c r="C14" t="s">
        <v>32</v>
      </c>
      <c r="D14" t="s">
        <v>33</v>
      </c>
    </row>
    <row r="15" spans="1:4" x14ac:dyDescent="0.35">
      <c r="A15" s="1">
        <v>13</v>
      </c>
      <c r="B15" t="s">
        <v>34</v>
      </c>
      <c r="C15" t="s">
        <v>35</v>
      </c>
      <c r="D15" t="s">
        <v>36</v>
      </c>
    </row>
    <row r="16" spans="1:4" x14ac:dyDescent="0.35">
      <c r="A16" s="1">
        <v>14</v>
      </c>
      <c r="B16" t="s">
        <v>37</v>
      </c>
      <c r="C16" t="s">
        <v>38</v>
      </c>
      <c r="D16" t="s">
        <v>39</v>
      </c>
    </row>
    <row r="17" spans="1:4" x14ac:dyDescent="0.35">
      <c r="A17" s="1">
        <v>15</v>
      </c>
      <c r="B17" t="s">
        <v>40</v>
      </c>
      <c r="C17" t="s">
        <v>41</v>
      </c>
      <c r="D17" t="s">
        <v>42</v>
      </c>
    </row>
    <row r="18" spans="1:4" x14ac:dyDescent="0.35">
      <c r="A18" s="1">
        <v>16</v>
      </c>
      <c r="B18" t="s">
        <v>43</v>
      </c>
      <c r="C18" t="s">
        <v>44</v>
      </c>
      <c r="D18" t="s">
        <v>45</v>
      </c>
    </row>
    <row r="19" spans="1:4" x14ac:dyDescent="0.35">
      <c r="A19" s="1">
        <v>17</v>
      </c>
      <c r="B19" t="s">
        <v>46</v>
      </c>
      <c r="C19" t="s">
        <v>47</v>
      </c>
      <c r="D19" t="s">
        <v>48</v>
      </c>
    </row>
    <row r="20" spans="1:4" x14ac:dyDescent="0.35">
      <c r="A20" s="1">
        <v>18</v>
      </c>
      <c r="B20" t="s">
        <v>49</v>
      </c>
      <c r="C20" t="s">
        <v>50</v>
      </c>
      <c r="D20" t="s">
        <v>51</v>
      </c>
    </row>
    <row r="21" spans="1:4" x14ac:dyDescent="0.35">
      <c r="A21" s="1">
        <v>19</v>
      </c>
      <c r="B21" t="s">
        <v>52</v>
      </c>
      <c r="C21" t="s">
        <v>53</v>
      </c>
      <c r="D21" t="s">
        <v>35</v>
      </c>
    </row>
    <row r="22" spans="1:4" x14ac:dyDescent="0.35">
      <c r="A22" s="1">
        <v>20</v>
      </c>
      <c r="B22" t="s">
        <v>54</v>
      </c>
      <c r="C22" t="s">
        <v>55</v>
      </c>
      <c r="D22" t="s">
        <v>56</v>
      </c>
    </row>
    <row r="23" spans="1:4" x14ac:dyDescent="0.35">
      <c r="A23" s="1">
        <v>21</v>
      </c>
      <c r="B23" t="s">
        <v>57</v>
      </c>
      <c r="C23" t="s">
        <v>58</v>
      </c>
      <c r="D23" t="s">
        <v>59</v>
      </c>
    </row>
    <row r="24" spans="1:4" x14ac:dyDescent="0.35">
      <c r="A24" s="1">
        <v>22</v>
      </c>
      <c r="B24" t="s">
        <v>60</v>
      </c>
      <c r="C24" t="s">
        <v>61</v>
      </c>
      <c r="D24" t="s">
        <v>62</v>
      </c>
    </row>
    <row r="25" spans="1:4" x14ac:dyDescent="0.35">
      <c r="A25" s="1">
        <v>23</v>
      </c>
      <c r="B25" t="s">
        <v>63</v>
      </c>
      <c r="C25" t="s">
        <v>64</v>
      </c>
      <c r="D25" t="s">
        <v>65</v>
      </c>
    </row>
    <row r="26" spans="1:4" x14ac:dyDescent="0.35">
      <c r="A26" s="1">
        <v>24</v>
      </c>
      <c r="B26" t="s">
        <v>66</v>
      </c>
      <c r="C26" t="s">
        <v>67</v>
      </c>
      <c r="D26" t="s">
        <v>68</v>
      </c>
    </row>
    <row r="27" spans="1:4" x14ac:dyDescent="0.35">
      <c r="A27" s="1">
        <v>25</v>
      </c>
      <c r="B27" t="s">
        <v>69</v>
      </c>
      <c r="C27" t="s">
        <v>70</v>
      </c>
      <c r="D27" t="s">
        <v>70</v>
      </c>
    </row>
    <row r="28" spans="1:4" x14ac:dyDescent="0.35">
      <c r="A28" s="1">
        <v>26</v>
      </c>
      <c r="B28" t="s">
        <v>71</v>
      </c>
      <c r="C28" t="s">
        <v>72</v>
      </c>
      <c r="D28" t="s">
        <v>73</v>
      </c>
    </row>
    <row r="29" spans="1:4" x14ac:dyDescent="0.35">
      <c r="A29" s="1">
        <v>27</v>
      </c>
      <c r="B29" t="s">
        <v>74</v>
      </c>
      <c r="C29" t="s">
        <v>62</v>
      </c>
      <c r="D29" t="s">
        <v>75</v>
      </c>
    </row>
    <row r="30" spans="1:4" x14ac:dyDescent="0.35">
      <c r="A30" s="1">
        <v>28</v>
      </c>
      <c r="B30" t="s">
        <v>76</v>
      </c>
      <c r="C30" t="s">
        <v>77</v>
      </c>
      <c r="D30" t="s">
        <v>78</v>
      </c>
    </row>
    <row r="31" spans="1:4" x14ac:dyDescent="0.35">
      <c r="A31" s="1">
        <v>29</v>
      </c>
      <c r="B31" t="s">
        <v>79</v>
      </c>
      <c r="C31" t="s">
        <v>80</v>
      </c>
      <c r="D31" t="s">
        <v>81</v>
      </c>
    </row>
    <row r="32" spans="1:4" x14ac:dyDescent="0.35">
      <c r="A32" s="1">
        <v>30</v>
      </c>
      <c r="B32" t="s">
        <v>82</v>
      </c>
      <c r="C32" t="s">
        <v>83</v>
      </c>
      <c r="D32" t="s">
        <v>83</v>
      </c>
    </row>
    <row r="33" spans="1:4" x14ac:dyDescent="0.35">
      <c r="A33" s="1">
        <v>31</v>
      </c>
      <c r="B33" t="s">
        <v>84</v>
      </c>
      <c r="C33" t="s">
        <v>13</v>
      </c>
      <c r="D33" t="s">
        <v>16</v>
      </c>
    </row>
    <row r="34" spans="1:4" x14ac:dyDescent="0.35">
      <c r="A34" s="1">
        <v>32</v>
      </c>
      <c r="B34" t="s">
        <v>85</v>
      </c>
      <c r="C34" t="s">
        <v>17</v>
      </c>
      <c r="D34" t="s">
        <v>86</v>
      </c>
    </row>
    <row r="35" spans="1:4" x14ac:dyDescent="0.35">
      <c r="A35" s="1">
        <v>33</v>
      </c>
      <c r="B35" t="s">
        <v>85</v>
      </c>
      <c r="C35" t="s">
        <v>17</v>
      </c>
      <c r="D35" t="s">
        <v>87</v>
      </c>
    </row>
    <row r="36" spans="1:4" x14ac:dyDescent="0.35">
      <c r="A36" s="1">
        <v>34</v>
      </c>
      <c r="B36" t="s">
        <v>85</v>
      </c>
      <c r="C36" t="s">
        <v>88</v>
      </c>
      <c r="D36" t="s">
        <v>86</v>
      </c>
    </row>
    <row r="37" spans="1:4" x14ac:dyDescent="0.35">
      <c r="A37" s="1">
        <v>35</v>
      </c>
      <c r="B37" t="s">
        <v>85</v>
      </c>
      <c r="C37" t="s">
        <v>88</v>
      </c>
      <c r="D37" t="s">
        <v>87</v>
      </c>
    </row>
    <row r="38" spans="1:4" x14ac:dyDescent="0.35">
      <c r="A38" s="1">
        <v>36</v>
      </c>
      <c r="B38" t="s">
        <v>89</v>
      </c>
      <c r="C38" t="s">
        <v>90</v>
      </c>
      <c r="D38" t="s">
        <v>91</v>
      </c>
    </row>
    <row r="39" spans="1:4" x14ac:dyDescent="0.35">
      <c r="A39" s="1">
        <v>37</v>
      </c>
      <c r="B39" t="s">
        <v>92</v>
      </c>
      <c r="C39" t="s">
        <v>93</v>
      </c>
      <c r="D39" t="s">
        <v>94</v>
      </c>
    </row>
    <row r="40" spans="1:4" x14ac:dyDescent="0.35">
      <c r="A40" s="1">
        <v>38</v>
      </c>
      <c r="B40" t="s">
        <v>95</v>
      </c>
      <c r="C40" t="s">
        <v>96</v>
      </c>
      <c r="D40" t="s">
        <v>97</v>
      </c>
    </row>
    <row r="41" spans="1:4" x14ac:dyDescent="0.35">
      <c r="A41" s="1">
        <v>39</v>
      </c>
      <c r="B41" t="s">
        <v>98</v>
      </c>
      <c r="C41" t="s">
        <v>99</v>
      </c>
      <c r="D41" t="s">
        <v>100</v>
      </c>
    </row>
    <row r="42" spans="1:4" x14ac:dyDescent="0.35">
      <c r="A42" s="1">
        <v>40</v>
      </c>
      <c r="B42" t="s">
        <v>101</v>
      </c>
      <c r="C42" t="s">
        <v>102</v>
      </c>
      <c r="D42" t="s">
        <v>103</v>
      </c>
    </row>
    <row r="43" spans="1:4" x14ac:dyDescent="0.35">
      <c r="A43" s="1">
        <v>41</v>
      </c>
      <c r="B43" t="s">
        <v>104</v>
      </c>
      <c r="C43" t="s">
        <v>105</v>
      </c>
      <c r="D43" t="s">
        <v>106</v>
      </c>
    </row>
    <row r="44" spans="1:4" x14ac:dyDescent="0.35">
      <c r="A44" s="1">
        <v>42</v>
      </c>
      <c r="B44" t="s">
        <v>107</v>
      </c>
      <c r="C44" t="s">
        <v>108</v>
      </c>
      <c r="D44" t="s">
        <v>109</v>
      </c>
    </row>
    <row r="45" spans="1:4" x14ac:dyDescent="0.35">
      <c r="A45" s="1">
        <v>43</v>
      </c>
      <c r="B45" t="s">
        <v>110</v>
      </c>
      <c r="C45" t="s">
        <v>111</v>
      </c>
      <c r="D45" t="s">
        <v>112</v>
      </c>
    </row>
    <row r="46" spans="1:4" x14ac:dyDescent="0.35">
      <c r="A46" s="1">
        <v>44</v>
      </c>
      <c r="B46" t="s">
        <v>113</v>
      </c>
      <c r="C46" t="s">
        <v>10</v>
      </c>
      <c r="D46" t="s">
        <v>114</v>
      </c>
    </row>
    <row r="47" spans="1:4" x14ac:dyDescent="0.35">
      <c r="A47" s="1">
        <v>45</v>
      </c>
      <c r="B47" t="s">
        <v>115</v>
      </c>
      <c r="C47" t="s">
        <v>116</v>
      </c>
      <c r="D47" t="s">
        <v>117</v>
      </c>
    </row>
    <row r="48" spans="1:4" x14ac:dyDescent="0.35">
      <c r="A48" s="1">
        <v>46</v>
      </c>
      <c r="B48" t="s">
        <v>118</v>
      </c>
      <c r="C48" t="s">
        <v>119</v>
      </c>
      <c r="D48" t="s">
        <v>120</v>
      </c>
    </row>
    <row r="49" spans="1:4" x14ac:dyDescent="0.35">
      <c r="A49" s="1">
        <v>47</v>
      </c>
      <c r="B49" t="s">
        <v>121</v>
      </c>
      <c r="C49" t="s">
        <v>122</v>
      </c>
      <c r="D49" t="s">
        <v>123</v>
      </c>
    </row>
    <row r="50" spans="1:4" x14ac:dyDescent="0.35">
      <c r="A50" s="1">
        <v>48</v>
      </c>
      <c r="B50" t="s">
        <v>124</v>
      </c>
      <c r="C50" t="s">
        <v>125</v>
      </c>
      <c r="D50" t="s">
        <v>126</v>
      </c>
    </row>
    <row r="51" spans="1:4" x14ac:dyDescent="0.35">
      <c r="A51" s="1">
        <v>49</v>
      </c>
      <c r="B51" t="s">
        <v>127</v>
      </c>
      <c r="C51" t="s">
        <v>128</v>
      </c>
      <c r="D51" t="s">
        <v>129</v>
      </c>
    </row>
    <row r="52" spans="1:4" x14ac:dyDescent="0.35">
      <c r="A52" s="1">
        <v>50</v>
      </c>
      <c r="B52" t="s">
        <v>130</v>
      </c>
      <c r="C52" t="s">
        <v>131</v>
      </c>
      <c r="D52" t="s">
        <v>132</v>
      </c>
    </row>
    <row r="53" spans="1:4" x14ac:dyDescent="0.35">
      <c r="A53" s="1">
        <v>51</v>
      </c>
      <c r="B53" t="s">
        <v>133</v>
      </c>
      <c r="C53" t="s">
        <v>134</v>
      </c>
      <c r="D53" t="s">
        <v>135</v>
      </c>
    </row>
    <row r="54" spans="1:4" x14ac:dyDescent="0.35">
      <c r="A54" s="1">
        <v>52</v>
      </c>
      <c r="B54" t="s">
        <v>136</v>
      </c>
      <c r="C54" t="s">
        <v>137</v>
      </c>
      <c r="D54" t="s">
        <v>138</v>
      </c>
    </row>
    <row r="55" spans="1:4" x14ac:dyDescent="0.35">
      <c r="A55" s="1">
        <v>53</v>
      </c>
      <c r="B55" t="s">
        <v>139</v>
      </c>
      <c r="C55" t="s">
        <v>140</v>
      </c>
      <c r="D55" t="s">
        <v>141</v>
      </c>
    </row>
    <row r="56" spans="1:4" x14ac:dyDescent="0.35">
      <c r="A56" s="1">
        <v>54</v>
      </c>
      <c r="B56" t="s">
        <v>142</v>
      </c>
      <c r="C56" t="s">
        <v>143</v>
      </c>
      <c r="D56" t="s">
        <v>144</v>
      </c>
    </row>
    <row r="57" spans="1:4" x14ac:dyDescent="0.35">
      <c r="A57" s="1">
        <v>55</v>
      </c>
      <c r="B57" t="s">
        <v>145</v>
      </c>
      <c r="C57" t="s">
        <v>146</v>
      </c>
      <c r="D57" t="s">
        <v>147</v>
      </c>
    </row>
    <row r="58" spans="1:4" x14ac:dyDescent="0.35">
      <c r="A58" s="1">
        <v>56</v>
      </c>
      <c r="B58" t="s">
        <v>148</v>
      </c>
      <c r="C58" t="s">
        <v>149</v>
      </c>
      <c r="D58" t="s">
        <v>150</v>
      </c>
    </row>
    <row r="59" spans="1:4" x14ac:dyDescent="0.35">
      <c r="A59" s="1">
        <v>57</v>
      </c>
      <c r="B59" t="s">
        <v>151</v>
      </c>
      <c r="C59" t="s">
        <v>152</v>
      </c>
      <c r="D59" t="s">
        <v>153</v>
      </c>
    </row>
    <row r="60" spans="1:4" x14ac:dyDescent="0.35">
      <c r="A60" s="1">
        <v>58</v>
      </c>
      <c r="B60" t="s">
        <v>154</v>
      </c>
      <c r="C60" t="s">
        <v>155</v>
      </c>
      <c r="D60" t="s">
        <v>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4AA6-064D-4A6B-AD68-D94E8C3CDC3B}">
  <dimension ref="A2:F13"/>
  <sheetViews>
    <sheetView workbookViewId="0">
      <selection activeCell="B13" sqref="B13"/>
    </sheetView>
  </sheetViews>
  <sheetFormatPr defaultRowHeight="14.5" x14ac:dyDescent="0.35"/>
  <cols>
    <col min="1" max="1" width="12" customWidth="1"/>
    <col min="2" max="3" width="41.81640625" customWidth="1"/>
    <col min="4" max="4" width="12" customWidth="1"/>
    <col min="5" max="5" width="13.54296875" customWidth="1"/>
  </cols>
  <sheetData>
    <row r="2" spans="1:6" x14ac:dyDescent="0.35">
      <c r="B2" t="s">
        <v>170</v>
      </c>
      <c r="C2" t="s">
        <v>182</v>
      </c>
      <c r="D2" t="s">
        <v>167</v>
      </c>
      <c r="E2" t="s">
        <v>168</v>
      </c>
      <c r="F2" t="s">
        <v>169</v>
      </c>
    </row>
    <row r="4" spans="1:6" x14ac:dyDescent="0.35">
      <c r="A4" t="s">
        <v>171</v>
      </c>
      <c r="B4" t="s">
        <v>184</v>
      </c>
    </row>
    <row r="5" spans="1:6" x14ac:dyDescent="0.35">
      <c r="A5" t="s">
        <v>164</v>
      </c>
      <c r="B5" t="s">
        <v>214</v>
      </c>
    </row>
    <row r="6" spans="1:6" x14ac:dyDescent="0.35">
      <c r="A6" t="s">
        <v>172</v>
      </c>
      <c r="B6" t="s">
        <v>180</v>
      </c>
    </row>
    <row r="7" spans="1:6" x14ac:dyDescent="0.35">
      <c r="A7" t="s">
        <v>161</v>
      </c>
      <c r="B7" t="s">
        <v>175</v>
      </c>
    </row>
    <row r="8" spans="1:6" x14ac:dyDescent="0.35">
      <c r="A8" t="s">
        <v>173</v>
      </c>
      <c r="B8" t="s">
        <v>174</v>
      </c>
    </row>
    <row r="9" spans="1:6" x14ac:dyDescent="0.35">
      <c r="A9" t="s">
        <v>176</v>
      </c>
      <c r="B9" t="s">
        <v>177</v>
      </c>
    </row>
    <row r="10" spans="1:6" x14ac:dyDescent="0.35">
      <c r="A10" t="s">
        <v>179</v>
      </c>
      <c r="B10" t="s">
        <v>178</v>
      </c>
    </row>
    <row r="11" spans="1:6" x14ac:dyDescent="0.35">
      <c r="A11" t="s">
        <v>159</v>
      </c>
      <c r="B11" t="s">
        <v>183</v>
      </c>
      <c r="C11" t="s">
        <v>181</v>
      </c>
    </row>
    <row r="12" spans="1:6" x14ac:dyDescent="0.35">
      <c r="A12" t="s">
        <v>208</v>
      </c>
    </row>
    <row r="13" spans="1:6" x14ac:dyDescent="0.35">
      <c r="A13" t="s">
        <v>211</v>
      </c>
      <c r="B13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2FF-A854-481F-ADB4-332BA5DCCE5B}">
  <dimension ref="A1:M70"/>
  <sheetViews>
    <sheetView workbookViewId="0">
      <selection activeCell="J15" sqref="J15"/>
    </sheetView>
  </sheetViews>
  <sheetFormatPr defaultRowHeight="14.5" x14ac:dyDescent="0.35"/>
  <cols>
    <col min="1" max="1" width="57.1796875" customWidth="1"/>
    <col min="2" max="2" width="11.90625" customWidth="1"/>
    <col min="3" max="4" width="10.36328125" bestFit="1" customWidth="1"/>
  </cols>
  <sheetData>
    <row r="1" spans="1:13" x14ac:dyDescent="0.35">
      <c r="A1" s="4"/>
      <c r="B1" s="5" t="s">
        <v>165</v>
      </c>
      <c r="C1" s="4"/>
      <c r="D1" s="4"/>
      <c r="H1" s="4"/>
      <c r="I1" s="5" t="s">
        <v>188</v>
      </c>
      <c r="J1" s="4"/>
      <c r="K1" s="4"/>
      <c r="L1" s="4"/>
      <c r="M1" s="4"/>
    </row>
    <row r="2" spans="1:13" x14ac:dyDescent="0.35">
      <c r="A2" s="4"/>
      <c r="B2" s="5"/>
      <c r="C2" s="4">
        <v>2</v>
      </c>
      <c r="D2" s="4">
        <v>3</v>
      </c>
      <c r="H2" s="15" t="s">
        <v>157</v>
      </c>
      <c r="I2" s="15" t="s">
        <v>186</v>
      </c>
      <c r="J2" s="15" t="s">
        <v>187</v>
      </c>
      <c r="K2" s="15" t="s">
        <v>190</v>
      </c>
      <c r="L2" s="12"/>
      <c r="M2" s="4"/>
    </row>
    <row r="3" spans="1:13" x14ac:dyDescent="0.35">
      <c r="A3" s="5" t="s">
        <v>164</v>
      </c>
      <c r="B3" s="5" t="s">
        <v>230</v>
      </c>
      <c r="C3" s="5" t="s">
        <v>216</v>
      </c>
      <c r="D3" s="5" t="s">
        <v>217</v>
      </c>
      <c r="E3" s="5" t="s">
        <v>218</v>
      </c>
      <c r="H3" s="12" t="s">
        <v>185</v>
      </c>
      <c r="I3" s="12">
        <v>0.26</v>
      </c>
      <c r="J3" s="13">
        <f>I3*K3</f>
        <v>7.8000000000000007</v>
      </c>
      <c r="K3" s="12">
        <v>30</v>
      </c>
      <c r="L3" s="12" t="s">
        <v>197</v>
      </c>
      <c r="M3" s="4"/>
    </row>
    <row r="4" spans="1:13" x14ac:dyDescent="0.35">
      <c r="A4" s="4" t="s">
        <v>3</v>
      </c>
      <c r="B4" s="6">
        <v>4</v>
      </c>
      <c r="C4" s="4">
        <f>$C$2*B4</f>
        <v>8</v>
      </c>
      <c r="D4" s="4">
        <f>$C$2*C4</f>
        <v>16</v>
      </c>
      <c r="E4" s="4"/>
      <c r="H4" s="12" t="s">
        <v>189</v>
      </c>
      <c r="I4" s="12">
        <v>7.0000000000000007E-2</v>
      </c>
      <c r="J4" s="13">
        <f>I4*30</f>
        <v>2.1</v>
      </c>
      <c r="K4" s="12">
        <v>30</v>
      </c>
      <c r="L4" s="12" t="s">
        <v>196</v>
      </c>
      <c r="M4" s="4"/>
    </row>
    <row r="5" spans="1:13" x14ac:dyDescent="0.35">
      <c r="A5" s="4" t="s">
        <v>6</v>
      </c>
      <c r="B5" s="6">
        <f>+B4/2</f>
        <v>2</v>
      </c>
      <c r="C5" s="4">
        <f t="shared" ref="C5:D9" si="0">$C$2*B5</f>
        <v>4</v>
      </c>
      <c r="D5" s="4">
        <f t="shared" si="0"/>
        <v>8</v>
      </c>
      <c r="E5" s="4"/>
      <c r="H5" s="12" t="s">
        <v>191</v>
      </c>
      <c r="I5" s="12">
        <v>0.1</v>
      </c>
      <c r="J5" s="13">
        <f>I5*30</f>
        <v>3</v>
      </c>
      <c r="K5" s="12">
        <v>30</v>
      </c>
      <c r="L5" s="12" t="s">
        <v>196</v>
      </c>
      <c r="M5" s="4"/>
    </row>
    <row r="6" spans="1:13" x14ac:dyDescent="0.35">
      <c r="A6" s="4" t="s">
        <v>9</v>
      </c>
      <c r="B6" s="6">
        <v>1</v>
      </c>
      <c r="C6" s="4">
        <f t="shared" si="0"/>
        <v>2</v>
      </c>
      <c r="D6" s="4">
        <f t="shared" si="0"/>
        <v>4</v>
      </c>
      <c r="E6" s="4"/>
      <c r="H6" s="12" t="s">
        <v>195</v>
      </c>
      <c r="I6" s="12">
        <v>0.25</v>
      </c>
      <c r="J6" s="13">
        <f t="shared" ref="J6:J16" si="1">I6*30</f>
        <v>7.5</v>
      </c>
      <c r="K6" s="12">
        <v>30</v>
      </c>
      <c r="L6" s="12" t="s">
        <v>197</v>
      </c>
      <c r="M6" s="4"/>
    </row>
    <row r="7" spans="1:13" x14ac:dyDescent="0.35">
      <c r="A7" s="4" t="s">
        <v>19</v>
      </c>
      <c r="B7" s="7">
        <f>J15</f>
        <v>24</v>
      </c>
      <c r="C7" s="4">
        <f t="shared" si="0"/>
        <v>48</v>
      </c>
      <c r="D7" s="4">
        <f t="shared" si="0"/>
        <v>96</v>
      </c>
      <c r="E7" s="4"/>
      <c r="H7" s="12" t="s">
        <v>192</v>
      </c>
      <c r="I7" s="12">
        <v>0.25</v>
      </c>
      <c r="J7" s="13">
        <f t="shared" si="1"/>
        <v>7.5</v>
      </c>
      <c r="K7" s="12">
        <v>30</v>
      </c>
      <c r="L7" s="12" t="s">
        <v>197</v>
      </c>
      <c r="M7" s="4"/>
    </row>
    <row r="8" spans="1:13" x14ac:dyDescent="0.35">
      <c r="A8" s="4" t="s">
        <v>22</v>
      </c>
      <c r="B8" s="4">
        <v>2.5</v>
      </c>
      <c r="C8" s="4">
        <f t="shared" si="0"/>
        <v>5</v>
      </c>
      <c r="D8" s="4">
        <f t="shared" si="0"/>
        <v>10</v>
      </c>
      <c r="E8" s="4"/>
      <c r="H8" s="12" t="s">
        <v>193</v>
      </c>
      <c r="I8" s="14">
        <f>1/7</f>
        <v>0.14285714285714285</v>
      </c>
      <c r="J8" s="13">
        <f t="shared" si="1"/>
        <v>4.2857142857142856</v>
      </c>
      <c r="K8" s="12">
        <v>30</v>
      </c>
      <c r="L8" s="12" t="s">
        <v>197</v>
      </c>
      <c r="M8" s="4"/>
    </row>
    <row r="9" spans="1:13" x14ac:dyDescent="0.35">
      <c r="A9" s="4" t="s">
        <v>25</v>
      </c>
      <c r="B9" s="4">
        <v>4</v>
      </c>
      <c r="C9" s="4">
        <f t="shared" si="0"/>
        <v>8</v>
      </c>
      <c r="D9" s="4">
        <f t="shared" si="0"/>
        <v>16</v>
      </c>
      <c r="E9" s="4"/>
      <c r="H9" s="12" t="s">
        <v>194</v>
      </c>
      <c r="I9" s="12">
        <f>200/365</f>
        <v>0.54794520547945202</v>
      </c>
      <c r="J9" s="13">
        <f t="shared" si="1"/>
        <v>16.43835616438356</v>
      </c>
      <c r="K9" s="12">
        <v>30</v>
      </c>
      <c r="L9" s="12" t="s">
        <v>197</v>
      </c>
      <c r="M9" s="4"/>
    </row>
    <row r="10" spans="1:13" x14ac:dyDescent="0.35">
      <c r="A10" s="9" t="s">
        <v>209</v>
      </c>
      <c r="B10" s="10">
        <f>SUM(B4:B9)</f>
        <v>37.5</v>
      </c>
      <c r="C10" s="11"/>
      <c r="D10" s="11"/>
      <c r="E10" s="4"/>
      <c r="H10" s="12" t="s">
        <v>198</v>
      </c>
      <c r="I10" s="12">
        <f>60.3/365</f>
        <v>0.1652054794520548</v>
      </c>
      <c r="J10" s="13">
        <f t="shared" si="1"/>
        <v>4.956164383561644</v>
      </c>
      <c r="K10" s="12">
        <v>30</v>
      </c>
      <c r="L10" s="12" t="s">
        <v>197</v>
      </c>
      <c r="M10" s="4"/>
    </row>
    <row r="11" spans="1:13" x14ac:dyDescent="0.35">
      <c r="A11" s="4"/>
      <c r="B11" s="4"/>
      <c r="C11" s="4"/>
      <c r="D11" s="4"/>
      <c r="E11" s="4"/>
      <c r="H11" s="12" t="s">
        <v>199</v>
      </c>
      <c r="I11" s="12">
        <f>20.4/365</f>
        <v>5.5890410958904103E-2</v>
      </c>
      <c r="J11" s="13">
        <f>I11*30</f>
        <v>1.6767123287671231</v>
      </c>
      <c r="K11" s="12">
        <v>30</v>
      </c>
      <c r="L11" s="12" t="s">
        <v>197</v>
      </c>
      <c r="M11" s="4"/>
    </row>
    <row r="12" spans="1:13" x14ac:dyDescent="0.35">
      <c r="A12" s="5" t="s">
        <v>172</v>
      </c>
      <c r="B12" s="4"/>
      <c r="C12" s="4"/>
      <c r="D12" s="4"/>
      <c r="E12" s="4"/>
      <c r="H12" s="12" t="s">
        <v>201</v>
      </c>
      <c r="I12" s="12">
        <f>52/365</f>
        <v>0.14246575342465753</v>
      </c>
      <c r="J12" s="13">
        <f>I12*30</f>
        <v>4.2739726027397262</v>
      </c>
      <c r="K12" s="12">
        <v>30</v>
      </c>
      <c r="L12" s="12" t="s">
        <v>197</v>
      </c>
      <c r="M12" s="4"/>
    </row>
    <row r="13" spans="1:13" x14ac:dyDescent="0.35">
      <c r="A13" s="4" t="s">
        <v>12</v>
      </c>
      <c r="B13" s="7">
        <f>(J12+J13*2)/2*0.25</f>
        <v>1.4794520547945207</v>
      </c>
      <c r="C13" s="6">
        <f t="shared" ref="C13:C14" si="2">$C$2*B13</f>
        <v>2.9589041095890414</v>
      </c>
      <c r="D13" s="6">
        <f>$D$2*C13</f>
        <v>8.8767123287671232</v>
      </c>
      <c r="E13" s="16" t="s">
        <v>204</v>
      </c>
      <c r="H13" s="12" t="s">
        <v>202</v>
      </c>
      <c r="I13" s="12">
        <f>46/365</f>
        <v>0.12602739726027398</v>
      </c>
      <c r="J13" s="13">
        <f>I13*30</f>
        <v>3.7808219178082196</v>
      </c>
      <c r="K13" s="12">
        <v>30</v>
      </c>
      <c r="L13" s="12" t="s">
        <v>197</v>
      </c>
      <c r="M13" s="4"/>
    </row>
    <row r="14" spans="1:13" x14ac:dyDescent="0.35">
      <c r="A14" s="4" t="s">
        <v>15</v>
      </c>
      <c r="B14" s="4">
        <v>0</v>
      </c>
      <c r="C14" s="6">
        <f t="shared" si="2"/>
        <v>0</v>
      </c>
      <c r="D14" s="6">
        <f>$D$2*C14</f>
        <v>0</v>
      </c>
      <c r="E14" s="4"/>
      <c r="H14" s="12" t="s">
        <v>205</v>
      </c>
      <c r="I14" s="12">
        <v>2</v>
      </c>
      <c r="J14" s="13">
        <f>I14*30</f>
        <v>60</v>
      </c>
      <c r="K14" s="12">
        <v>30</v>
      </c>
      <c r="L14" s="12" t="s">
        <v>197</v>
      </c>
      <c r="M14" s="4" t="s">
        <v>206</v>
      </c>
    </row>
    <row r="15" spans="1:13" x14ac:dyDescent="0.35">
      <c r="A15" s="17" t="s">
        <v>215</v>
      </c>
      <c r="B15" s="18">
        <f>SUM(B13:B14)</f>
        <v>1.4794520547945207</v>
      </c>
      <c r="C15" s="19"/>
      <c r="D15" s="19"/>
      <c r="E15" s="4"/>
      <c r="H15" s="12" t="s">
        <v>207</v>
      </c>
      <c r="I15" s="12">
        <f>I14/2.5</f>
        <v>0.8</v>
      </c>
      <c r="J15" s="13">
        <f>I15*30</f>
        <v>24</v>
      </c>
      <c r="K15" s="12">
        <v>30</v>
      </c>
      <c r="L15" s="12"/>
      <c r="M15" s="4"/>
    </row>
    <row r="16" spans="1:13" x14ac:dyDescent="0.35">
      <c r="A16" s="4"/>
      <c r="B16" s="4"/>
      <c r="C16" s="4"/>
      <c r="D16" s="4"/>
      <c r="E16" s="4"/>
    </row>
    <row r="17" spans="1:5" x14ac:dyDescent="0.35">
      <c r="A17" s="5" t="s">
        <v>171</v>
      </c>
      <c r="B17" s="4"/>
      <c r="C17" s="4">
        <v>0.9</v>
      </c>
      <c r="D17" s="4">
        <v>0.8</v>
      </c>
      <c r="E17" s="4"/>
    </row>
    <row r="18" spans="1:5" x14ac:dyDescent="0.35">
      <c r="A18" s="4" t="s">
        <v>28</v>
      </c>
      <c r="B18" s="7">
        <f>J8</f>
        <v>4.2857142857142856</v>
      </c>
      <c r="C18" s="8">
        <f>+B18*$C$17</f>
        <v>3.8571428571428572</v>
      </c>
      <c r="D18" s="8">
        <f>+C18*$D$17</f>
        <v>3.0857142857142859</v>
      </c>
      <c r="E18" s="4"/>
    </row>
    <row r="19" spans="1:5" x14ac:dyDescent="0.35">
      <c r="A19" s="4" t="s">
        <v>31</v>
      </c>
      <c r="B19" s="7">
        <f>J10</f>
        <v>4.956164383561644</v>
      </c>
      <c r="C19" s="8">
        <f t="shared" ref="C19:C35" si="3">+B19*$C$17</f>
        <v>4.4605479452054801</v>
      </c>
      <c r="D19" s="8">
        <f t="shared" ref="D19:D35" si="4">+C19*$D$17</f>
        <v>3.5684383561643842</v>
      </c>
      <c r="E19" s="4"/>
    </row>
    <row r="20" spans="1:5" x14ac:dyDescent="0.35">
      <c r="A20" s="4" t="s">
        <v>34</v>
      </c>
      <c r="B20" s="7">
        <f>J4*2</f>
        <v>4.2</v>
      </c>
      <c r="C20" s="8">
        <f t="shared" si="3"/>
        <v>3.7800000000000002</v>
      </c>
      <c r="D20" s="8">
        <f t="shared" si="4"/>
        <v>3.0240000000000005</v>
      </c>
      <c r="E20" s="4"/>
    </row>
    <row r="21" spans="1:5" x14ac:dyDescent="0.35">
      <c r="A21" s="4" t="s">
        <v>37</v>
      </c>
      <c r="B21" s="7">
        <f>J9/12</f>
        <v>1.3698630136986301</v>
      </c>
      <c r="C21" s="8">
        <f t="shared" si="3"/>
        <v>1.2328767123287672</v>
      </c>
      <c r="D21" s="8">
        <f t="shared" si="4"/>
        <v>0.98630136986301375</v>
      </c>
      <c r="E21" s="4"/>
    </row>
    <row r="22" spans="1:5" x14ac:dyDescent="0.35">
      <c r="A22" s="4" t="s">
        <v>40</v>
      </c>
      <c r="B22" s="7">
        <f>J11</f>
        <v>1.6767123287671231</v>
      </c>
      <c r="C22" s="8">
        <f t="shared" si="3"/>
        <v>1.5090410958904108</v>
      </c>
      <c r="D22" s="8">
        <f t="shared" si="4"/>
        <v>1.2072328767123288</v>
      </c>
      <c r="E22" s="4"/>
    </row>
    <row r="23" spans="1:5" x14ac:dyDescent="0.35">
      <c r="A23" s="4" t="s">
        <v>43</v>
      </c>
      <c r="B23" s="7">
        <f>J3</f>
        <v>7.8000000000000007</v>
      </c>
      <c r="C23" s="8">
        <f t="shared" si="3"/>
        <v>7.0200000000000005</v>
      </c>
      <c r="D23" s="8">
        <f t="shared" si="4"/>
        <v>5.6160000000000005</v>
      </c>
      <c r="E23" s="4"/>
    </row>
    <row r="24" spans="1:5" x14ac:dyDescent="0.35">
      <c r="A24" s="4" t="s">
        <v>46</v>
      </c>
      <c r="B24" s="7">
        <f>J3</f>
        <v>7.8000000000000007</v>
      </c>
      <c r="C24" s="8">
        <f t="shared" si="3"/>
        <v>7.0200000000000005</v>
      </c>
      <c r="D24" s="8">
        <f t="shared" si="4"/>
        <v>5.6160000000000005</v>
      </c>
      <c r="E24" s="4"/>
    </row>
    <row r="25" spans="1:5" x14ac:dyDescent="0.35">
      <c r="A25" s="4" t="s">
        <v>49</v>
      </c>
      <c r="B25" s="7">
        <f>+$J$6*2/7</f>
        <v>2.1428571428571428</v>
      </c>
      <c r="C25" s="8">
        <f t="shared" si="3"/>
        <v>1.9285714285714286</v>
      </c>
      <c r="D25" s="8">
        <f t="shared" si="4"/>
        <v>1.5428571428571429</v>
      </c>
      <c r="E25" s="4"/>
    </row>
    <row r="26" spans="1:5" x14ac:dyDescent="0.35">
      <c r="A26" s="4" t="s">
        <v>52</v>
      </c>
      <c r="B26" s="7">
        <f>+$J$6*2/7</f>
        <v>2.1428571428571428</v>
      </c>
      <c r="C26" s="8">
        <f t="shared" si="3"/>
        <v>1.9285714285714286</v>
      </c>
      <c r="D26" s="8">
        <f t="shared" si="4"/>
        <v>1.5428571428571429</v>
      </c>
      <c r="E26" s="4" t="s">
        <v>200</v>
      </c>
    </row>
    <row r="27" spans="1:5" x14ac:dyDescent="0.35">
      <c r="A27" s="4" t="s">
        <v>54</v>
      </c>
      <c r="B27" s="7">
        <f>+$J$6*2/7</f>
        <v>2.1428571428571428</v>
      </c>
      <c r="C27" s="8">
        <f t="shared" si="3"/>
        <v>1.9285714285714286</v>
      </c>
      <c r="D27" s="8">
        <f t="shared" si="4"/>
        <v>1.5428571428571429</v>
      </c>
      <c r="E27" s="4"/>
    </row>
    <row r="28" spans="1:5" x14ac:dyDescent="0.35">
      <c r="A28" s="4" t="s">
        <v>57</v>
      </c>
      <c r="B28" s="7">
        <f>+$J$6*2/7</f>
        <v>2.1428571428571428</v>
      </c>
      <c r="C28" s="8">
        <f t="shared" si="3"/>
        <v>1.9285714285714286</v>
      </c>
      <c r="D28" s="8">
        <f t="shared" si="4"/>
        <v>1.5428571428571429</v>
      </c>
      <c r="E28" s="4"/>
    </row>
    <row r="29" spans="1:5" x14ac:dyDescent="0.35">
      <c r="A29" s="4" t="s">
        <v>60</v>
      </c>
      <c r="B29" s="7">
        <f>+$J$6*2/7</f>
        <v>2.1428571428571428</v>
      </c>
      <c r="C29" s="8">
        <f t="shared" si="3"/>
        <v>1.9285714285714286</v>
      </c>
      <c r="D29" s="8">
        <f t="shared" si="4"/>
        <v>1.5428571428571429</v>
      </c>
      <c r="E29" s="4"/>
    </row>
    <row r="30" spans="1:5" x14ac:dyDescent="0.35">
      <c r="A30" s="4" t="s">
        <v>63</v>
      </c>
      <c r="B30" s="7">
        <f>+$J$6*2/7</f>
        <v>2.1428571428571428</v>
      </c>
      <c r="C30" s="8">
        <f t="shared" si="3"/>
        <v>1.9285714285714286</v>
      </c>
      <c r="D30" s="8">
        <f t="shared" si="4"/>
        <v>1.5428571428571429</v>
      </c>
      <c r="E30" s="4"/>
    </row>
    <row r="31" spans="1:5" x14ac:dyDescent="0.35">
      <c r="A31" s="4" t="s">
        <v>66</v>
      </c>
      <c r="B31" s="7">
        <f>+$J$6*2/7</f>
        <v>2.1428571428571428</v>
      </c>
      <c r="C31" s="8">
        <f t="shared" si="3"/>
        <v>1.9285714285714286</v>
      </c>
      <c r="D31" s="8">
        <f t="shared" si="4"/>
        <v>1.5428571428571429</v>
      </c>
      <c r="E31" s="4"/>
    </row>
    <row r="32" spans="1:5" x14ac:dyDescent="0.35">
      <c r="A32" s="4" t="s">
        <v>69</v>
      </c>
      <c r="B32" s="4">
        <v>4</v>
      </c>
      <c r="C32" s="8">
        <f t="shared" si="3"/>
        <v>3.6</v>
      </c>
      <c r="D32" s="8">
        <f t="shared" si="4"/>
        <v>2.8800000000000003</v>
      </c>
      <c r="E32" s="4"/>
    </row>
    <row r="33" spans="1:5" x14ac:dyDescent="0.35">
      <c r="A33" s="4" t="s">
        <v>71</v>
      </c>
      <c r="B33" s="7">
        <f>+J12*0.75/0.75</f>
        <v>4.2739726027397262</v>
      </c>
      <c r="C33" s="8">
        <f t="shared" si="3"/>
        <v>3.8465753424657536</v>
      </c>
      <c r="D33" s="8">
        <f t="shared" si="4"/>
        <v>3.0772602739726032</v>
      </c>
      <c r="E33" s="4" t="s">
        <v>203</v>
      </c>
    </row>
    <row r="34" spans="1:5" x14ac:dyDescent="0.35">
      <c r="A34" s="4" t="s">
        <v>74</v>
      </c>
      <c r="B34" s="7">
        <f>+J13*0.75*2</f>
        <v>5.6712328767123292</v>
      </c>
      <c r="C34" s="8">
        <f t="shared" si="3"/>
        <v>5.1041095890410961</v>
      </c>
      <c r="D34" s="8">
        <f t="shared" si="4"/>
        <v>4.0832876712328767</v>
      </c>
      <c r="E34" s="4" t="s">
        <v>203</v>
      </c>
    </row>
    <row r="35" spans="1:5" x14ac:dyDescent="0.35">
      <c r="A35" s="4" t="s">
        <v>210</v>
      </c>
      <c r="B35" s="7">
        <v>60</v>
      </c>
      <c r="C35" s="8">
        <f t="shared" si="3"/>
        <v>54</v>
      </c>
      <c r="D35" s="8">
        <f t="shared" si="4"/>
        <v>43.2</v>
      </c>
      <c r="E35" s="4"/>
    </row>
    <row r="36" spans="1:5" x14ac:dyDescent="0.35">
      <c r="A36" s="17" t="s">
        <v>209</v>
      </c>
      <c r="B36" s="18">
        <f>+SUM(B18:B35)</f>
        <v>121.03365949119376</v>
      </c>
      <c r="C36" s="18">
        <f t="shared" ref="C36:D36" si="5">+SUM(C18:C35)</f>
        <v>108.93029354207437</v>
      </c>
      <c r="D36" s="18">
        <f t="shared" si="5"/>
        <v>87.14423483365951</v>
      </c>
      <c r="E36" s="18"/>
    </row>
    <row r="37" spans="1:5" x14ac:dyDescent="0.35">
      <c r="A37" s="4"/>
      <c r="B37" s="7"/>
      <c r="C37" s="4"/>
      <c r="D37" s="4"/>
      <c r="E37" s="4"/>
    </row>
    <row r="38" spans="1:5" x14ac:dyDescent="0.35">
      <c r="A38" s="4"/>
      <c r="B38" s="4"/>
      <c r="C38" s="4"/>
      <c r="D38" s="4"/>
      <c r="E38" s="4"/>
    </row>
    <row r="39" spans="1:5" x14ac:dyDescent="0.35">
      <c r="A39" s="5" t="s">
        <v>158</v>
      </c>
      <c r="B39" s="4"/>
      <c r="C39" s="4"/>
      <c r="D39" s="4"/>
      <c r="E39" s="4"/>
    </row>
    <row r="40" spans="1:5" x14ac:dyDescent="0.35">
      <c r="A40" s="4" t="s">
        <v>79</v>
      </c>
      <c r="B40" s="4">
        <v>0</v>
      </c>
      <c r="C40" s="4">
        <v>0</v>
      </c>
      <c r="D40" s="4">
        <v>0</v>
      </c>
      <c r="E40" s="4"/>
    </row>
    <row r="41" spans="1:5" x14ac:dyDescent="0.35">
      <c r="A41" s="4" t="s">
        <v>84</v>
      </c>
      <c r="B41" s="4">
        <v>2.5</v>
      </c>
      <c r="C41" s="4">
        <f>B41*C$2</f>
        <v>5</v>
      </c>
      <c r="D41" s="4">
        <f>C41*D$2</f>
        <v>15</v>
      </c>
      <c r="E41" s="4"/>
    </row>
    <row r="42" spans="1:5" x14ac:dyDescent="0.35">
      <c r="A42" s="4" t="s">
        <v>162</v>
      </c>
      <c r="B42" s="4">
        <v>0</v>
      </c>
      <c r="C42" s="4">
        <v>0</v>
      </c>
      <c r="D42" s="4">
        <v>0</v>
      </c>
      <c r="E42" s="4"/>
    </row>
    <row r="43" spans="1:5" x14ac:dyDescent="0.35">
      <c r="A43" s="4" t="s">
        <v>163</v>
      </c>
      <c r="B43" s="4">
        <v>0</v>
      </c>
      <c r="C43" s="4">
        <v>0</v>
      </c>
      <c r="D43" s="4">
        <v>0</v>
      </c>
      <c r="E43" s="4"/>
    </row>
    <row r="44" spans="1:5" x14ac:dyDescent="0.35">
      <c r="A44" s="4" t="s">
        <v>89</v>
      </c>
      <c r="B44" s="4">
        <v>0</v>
      </c>
      <c r="C44" s="4">
        <v>0</v>
      </c>
      <c r="D44" s="4">
        <v>0</v>
      </c>
      <c r="E44" s="4"/>
    </row>
    <row r="45" spans="1:5" x14ac:dyDescent="0.35">
      <c r="A45" s="4" t="s">
        <v>92</v>
      </c>
      <c r="B45" s="4">
        <v>0</v>
      </c>
      <c r="C45" s="4">
        <v>0</v>
      </c>
      <c r="D45" s="4">
        <v>0</v>
      </c>
      <c r="E45" s="4"/>
    </row>
    <row r="46" spans="1:5" x14ac:dyDescent="0.35">
      <c r="A46" s="4" t="s">
        <v>95</v>
      </c>
      <c r="B46" s="4">
        <v>0</v>
      </c>
      <c r="C46" s="4">
        <v>0</v>
      </c>
      <c r="D46" s="4">
        <v>0</v>
      </c>
      <c r="E46" s="4"/>
    </row>
    <row r="47" spans="1:5" x14ac:dyDescent="0.35">
      <c r="A47" s="4"/>
      <c r="B47" s="4"/>
      <c r="C47" s="4"/>
      <c r="D47" s="4"/>
      <c r="E47" s="4"/>
    </row>
    <row r="48" spans="1:5" x14ac:dyDescent="0.35">
      <c r="A48" s="5" t="s">
        <v>213</v>
      </c>
      <c r="B48" s="4"/>
      <c r="C48" s="4"/>
      <c r="D48" s="4"/>
      <c r="E48" s="4"/>
    </row>
    <row r="49" spans="1:6" x14ac:dyDescent="0.35">
      <c r="A49" s="4" t="s">
        <v>101</v>
      </c>
      <c r="B49" s="4">
        <v>1</v>
      </c>
      <c r="C49" s="4">
        <v>1</v>
      </c>
      <c r="D49" s="4">
        <v>1</v>
      </c>
      <c r="E49" s="4"/>
    </row>
    <row r="50" spans="1:6" x14ac:dyDescent="0.35">
      <c r="A50" s="4" t="s">
        <v>82</v>
      </c>
      <c r="B50" s="4">
        <v>1</v>
      </c>
      <c r="C50" s="4">
        <v>1</v>
      </c>
      <c r="D50" s="4">
        <v>1</v>
      </c>
      <c r="E50" s="4"/>
    </row>
    <row r="51" spans="1:6" x14ac:dyDescent="0.35">
      <c r="A51" s="4"/>
      <c r="B51" s="4"/>
      <c r="C51" s="4"/>
      <c r="D51" s="4"/>
      <c r="E51" s="4"/>
    </row>
    <row r="52" spans="1:6" x14ac:dyDescent="0.35">
      <c r="A52" s="20" t="s">
        <v>159</v>
      </c>
      <c r="B52" s="21"/>
      <c r="C52" s="21"/>
      <c r="D52" s="21"/>
      <c r="E52" s="21"/>
    </row>
    <row r="53" spans="1:6" x14ac:dyDescent="0.35">
      <c r="A53" s="21" t="s">
        <v>98</v>
      </c>
      <c r="B53" s="21">
        <v>1</v>
      </c>
      <c r="C53" s="21">
        <v>1</v>
      </c>
      <c r="D53" s="21">
        <v>1</v>
      </c>
      <c r="E53" s="21"/>
    </row>
    <row r="54" spans="1:6" x14ac:dyDescent="0.35">
      <c r="A54" s="21" t="s">
        <v>104</v>
      </c>
      <c r="B54" s="21">
        <v>1</v>
      </c>
      <c r="C54" s="21">
        <v>1</v>
      </c>
      <c r="D54" s="21">
        <v>1</v>
      </c>
      <c r="E54" s="21"/>
    </row>
    <row r="55" spans="1:6" x14ac:dyDescent="0.35">
      <c r="A55" s="21"/>
      <c r="B55" s="21"/>
      <c r="C55" s="21"/>
      <c r="D55" s="21"/>
      <c r="E55" s="21"/>
    </row>
    <row r="56" spans="1:6" x14ac:dyDescent="0.35">
      <c r="A56" s="20" t="s">
        <v>76</v>
      </c>
      <c r="B56" s="21">
        <v>1</v>
      </c>
      <c r="C56" s="21">
        <v>1</v>
      </c>
      <c r="D56" s="21">
        <v>1</v>
      </c>
      <c r="E56" s="21"/>
    </row>
    <row r="57" spans="1:6" x14ac:dyDescent="0.35">
      <c r="A57" s="21"/>
      <c r="B57" s="21"/>
      <c r="C57" s="21"/>
      <c r="D57" s="21"/>
      <c r="E57" s="21"/>
    </row>
    <row r="58" spans="1:6" ht="12.5" customHeight="1" x14ac:dyDescent="0.35">
      <c r="A58" s="20" t="s">
        <v>160</v>
      </c>
      <c r="B58" s="21"/>
      <c r="C58" s="21"/>
      <c r="D58" s="21"/>
      <c r="E58" s="21"/>
    </row>
    <row r="59" spans="1:6" x14ac:dyDescent="0.35">
      <c r="A59" s="21" t="s">
        <v>107</v>
      </c>
      <c r="B59" s="21">
        <v>1</v>
      </c>
      <c r="C59" s="21">
        <v>1</v>
      </c>
      <c r="D59" s="21">
        <v>1</v>
      </c>
      <c r="E59" s="21"/>
    </row>
    <row r="60" spans="1:6" x14ac:dyDescent="0.35">
      <c r="A60" s="21" t="s">
        <v>110</v>
      </c>
      <c r="B60" s="21">
        <v>1</v>
      </c>
      <c r="C60" s="21">
        <v>1</v>
      </c>
      <c r="D60" s="21">
        <v>1</v>
      </c>
      <c r="E60" s="21"/>
    </row>
    <row r="61" spans="1:6" x14ac:dyDescent="0.35">
      <c r="A61" s="21" t="s">
        <v>113</v>
      </c>
      <c r="B61" s="21">
        <v>1</v>
      </c>
      <c r="C61" s="21">
        <v>1</v>
      </c>
      <c r="D61" s="21">
        <v>1</v>
      </c>
      <c r="E61" s="21"/>
      <c r="F61" t="s">
        <v>219</v>
      </c>
    </row>
    <row r="62" spans="1:6" x14ac:dyDescent="0.35">
      <c r="A62" s="21" t="s">
        <v>115</v>
      </c>
      <c r="B62" s="21">
        <v>0</v>
      </c>
      <c r="C62" s="21">
        <v>0</v>
      </c>
      <c r="D62" s="21">
        <v>0</v>
      </c>
      <c r="E62" s="21"/>
    </row>
    <row r="63" spans="1:6" x14ac:dyDescent="0.35">
      <c r="A63" s="21" t="s">
        <v>118</v>
      </c>
      <c r="B63" s="21">
        <v>0</v>
      </c>
      <c r="C63" s="21">
        <v>0</v>
      </c>
      <c r="D63" s="21">
        <v>0</v>
      </c>
      <c r="E63" s="21"/>
    </row>
    <row r="64" spans="1:6" x14ac:dyDescent="0.35">
      <c r="A64" s="21"/>
      <c r="B64" s="21"/>
      <c r="C64" s="21"/>
      <c r="D64" s="21"/>
      <c r="E64" s="21"/>
    </row>
    <row r="65" spans="1:5" x14ac:dyDescent="0.35">
      <c r="A65" s="20" t="s">
        <v>161</v>
      </c>
      <c r="B65" s="21"/>
      <c r="C65" s="21"/>
      <c r="D65" s="21"/>
      <c r="E65" s="21"/>
    </row>
    <row r="66" spans="1:5" x14ac:dyDescent="0.35">
      <c r="A66" s="21" t="s">
        <v>121</v>
      </c>
      <c r="B66" s="23">
        <f>2/12</f>
        <v>0.16666666666666666</v>
      </c>
      <c r="C66" s="23">
        <f t="shared" ref="C66:D67" si="6">2/12</f>
        <v>0.16666666666666666</v>
      </c>
      <c r="D66" s="23">
        <f t="shared" si="6"/>
        <v>0.16666666666666666</v>
      </c>
      <c r="E66" s="21"/>
    </row>
    <row r="67" spans="1:5" x14ac:dyDescent="0.35">
      <c r="A67" s="21" t="s">
        <v>124</v>
      </c>
      <c r="B67" s="23">
        <f>2/12</f>
        <v>0.16666666666666666</v>
      </c>
      <c r="C67" s="23">
        <f t="shared" si="6"/>
        <v>0.16666666666666666</v>
      </c>
      <c r="D67" s="23">
        <f t="shared" si="6"/>
        <v>0.16666666666666666</v>
      </c>
      <c r="E67" s="21"/>
    </row>
    <row r="68" spans="1:5" x14ac:dyDescent="0.35">
      <c r="A68" s="21" t="s">
        <v>127</v>
      </c>
      <c r="B68" s="21">
        <v>1</v>
      </c>
      <c r="C68" s="21">
        <v>1</v>
      </c>
      <c r="D68" s="21">
        <v>1</v>
      </c>
      <c r="E68" s="21"/>
    </row>
    <row r="69" spans="1:5" x14ac:dyDescent="0.35">
      <c r="A69" s="21" t="s">
        <v>130</v>
      </c>
      <c r="B69" s="21">
        <v>1</v>
      </c>
      <c r="C69" s="21">
        <v>1</v>
      </c>
      <c r="D69" s="21">
        <v>1</v>
      </c>
      <c r="E69" s="21"/>
    </row>
    <row r="70" spans="1:5" x14ac:dyDescent="0.35">
      <c r="A70" s="21"/>
      <c r="B70" s="21"/>
      <c r="C70" s="21"/>
      <c r="D70" s="21"/>
      <c r="E70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8CD3-5636-45A9-954B-C946005324E8}">
  <dimension ref="A1:N67"/>
  <sheetViews>
    <sheetView workbookViewId="0">
      <selection activeCell="B2" sqref="B2"/>
    </sheetView>
  </sheetViews>
  <sheetFormatPr defaultRowHeight="14.5" x14ac:dyDescent="0.35"/>
  <cols>
    <col min="2" max="2" width="56.54296875" bestFit="1" customWidth="1"/>
    <col min="5" max="5" width="5.1796875" customWidth="1"/>
    <col min="6" max="6" width="7.90625" customWidth="1"/>
    <col min="7" max="7" width="6.6328125" customWidth="1"/>
    <col min="10" max="10" width="7.81640625" customWidth="1"/>
  </cols>
  <sheetData>
    <row r="1" spans="1:14" x14ac:dyDescent="0.35">
      <c r="E1" t="s">
        <v>229</v>
      </c>
      <c r="I1" t="s">
        <v>231</v>
      </c>
    </row>
    <row r="2" spans="1:14" x14ac:dyDescent="0.35">
      <c r="A2" s="4">
        <f>Raw_data!A1</f>
        <v>0</v>
      </c>
      <c r="B2" s="4" t="str">
        <f>Raw_data!B1</f>
        <v>param</v>
      </c>
      <c r="C2" s="4" t="str">
        <f>Raw_data!C1</f>
        <v>Barcelona</v>
      </c>
      <c r="D2" s="4" t="str">
        <f>Raw_data!D1</f>
        <v>Lisbon</v>
      </c>
      <c r="E2" s="21" t="s">
        <v>226</v>
      </c>
      <c r="F2" s="4" t="s">
        <v>230</v>
      </c>
      <c r="G2" s="4" t="s">
        <v>216</v>
      </c>
      <c r="H2" s="4" t="s">
        <v>217</v>
      </c>
      <c r="I2" s="21" t="s">
        <v>1</v>
      </c>
      <c r="J2" s="21" t="s">
        <v>230</v>
      </c>
    </row>
    <row r="3" spans="1:14" x14ac:dyDescent="0.35">
      <c r="A3" s="4">
        <f>Raw_data!A2</f>
        <v>0</v>
      </c>
      <c r="B3" s="4" t="str">
        <f>Raw_data!B2</f>
        <v xml:space="preserve">Meal, Inexpensive Restaurant  </v>
      </c>
      <c r="C3" s="4" t="str">
        <f>Raw_data!C2</f>
        <v>13.45 €</v>
      </c>
      <c r="D3" s="4" t="str">
        <f>Raw_data!D2</f>
        <v>12.00 €</v>
      </c>
      <c r="E3" s="21" t="s">
        <v>224</v>
      </c>
      <c r="F3" s="7">
        <f>IFERROR(VLOOKUP(Def_out!$B3,Detail!$A$4:$D$70,MATCH(Def_out!F$2,Detail!$A$3:$D$3,0),FALSE),0)</f>
        <v>4</v>
      </c>
      <c r="G3" s="7">
        <f>IFERROR(VLOOKUP(Def_out!$B3,Detail!$A$4:$D$70,MATCH(Def_out!G$2,Detail!$A$3:$D$3,0),FALSE),0)</f>
        <v>8</v>
      </c>
      <c r="H3" s="7">
        <f>IFERROR(VLOOKUP(Def_out!$B3,Detail!$A$4:$D$70,MATCH(Def_out!H$2,Detail!$A$3:$D$3,0),FALSE),0)</f>
        <v>16</v>
      </c>
      <c r="I3" s="4" t="str">
        <f>IF(C$2=I$2,C3,IF(D$2=I$2,D3))</f>
        <v>13.45 €</v>
      </c>
      <c r="J3" s="7">
        <f>IF(F$2=J$2,F3,IF(G$2=J$2,G3,IF(J$2=H$2,H3)))*I3</f>
        <v>53.8</v>
      </c>
      <c r="K3" s="22" t="s">
        <v>227</v>
      </c>
    </row>
    <row r="4" spans="1:14" x14ac:dyDescent="0.35">
      <c r="A4" s="4">
        <f>Raw_data!A3</f>
        <v>1</v>
      </c>
      <c r="B4" s="4" t="str">
        <f>Raw_data!B3</f>
        <v xml:space="preserve">Meal for 2 People, Mid-range Restaurant, Three-course  </v>
      </c>
      <c r="C4" s="4" t="str">
        <f>Raw_data!C3</f>
        <v>60.00 €</v>
      </c>
      <c r="D4" s="4" t="str">
        <f>Raw_data!D3</f>
        <v>50.00 €</v>
      </c>
      <c r="E4" s="21" t="s">
        <v>224</v>
      </c>
      <c r="F4" s="7">
        <f>IFERROR(VLOOKUP(Def_out!$B4,Detail!$A$4:$D$70,MATCH(Def_out!F$2,Detail!$A$3:$D$3,0),FALSE),0)</f>
        <v>2</v>
      </c>
      <c r="G4" s="7">
        <f>IFERROR(VLOOKUP(Def_out!$B4,Detail!$A$4:$D$70,MATCH(Def_out!G$2,Detail!$A$3:$D$3,0),FALSE),0)</f>
        <v>4</v>
      </c>
      <c r="H4" s="7">
        <f>IFERROR(VLOOKUP(Def_out!$B4,Detail!$A$4:$D$70,MATCH(Def_out!H$2,Detail!$A$3:$D$3,0),FALSE),0)</f>
        <v>8</v>
      </c>
      <c r="I4" s="4" t="str">
        <f t="shared" ref="I4:I63" si="0">IF(C$2=I$2,C4,IF(D$2=I$2,D4))</f>
        <v>60.00 €</v>
      </c>
      <c r="J4" s="7">
        <f t="shared" ref="J4:J62" si="1">IF(F$2=J$2,F4,IF(G$2=J$2,G4,IF(J$2=H$2,H4)))*I4</f>
        <v>120</v>
      </c>
    </row>
    <row r="5" spans="1:14" x14ac:dyDescent="0.35">
      <c r="A5" s="4">
        <f>Raw_data!A4</f>
        <v>2</v>
      </c>
      <c r="B5" s="4" t="str">
        <f>Raw_data!B4</f>
        <v xml:space="preserve">McMeal at McDonalds (or Equivalent Combo Meal)  </v>
      </c>
      <c r="C5" s="4" t="str">
        <f>Raw_data!C4</f>
        <v>9.00 €</v>
      </c>
      <c r="D5" s="4" t="str">
        <f>Raw_data!D4</f>
        <v>7.00 €</v>
      </c>
      <c r="E5" s="21" t="s">
        <v>224</v>
      </c>
      <c r="F5" s="7">
        <f>IFERROR(VLOOKUP(Def_out!$B5,Detail!$A$4:$D$70,MATCH(Def_out!F$2,Detail!$A$3:$D$3,0),FALSE),0)</f>
        <v>1</v>
      </c>
      <c r="G5" s="7">
        <f>IFERROR(VLOOKUP(Def_out!$B5,Detail!$A$4:$D$70,MATCH(Def_out!G$2,Detail!$A$3:$D$3,0),FALSE),0)</f>
        <v>2</v>
      </c>
      <c r="H5" s="7">
        <f>IFERROR(VLOOKUP(Def_out!$B5,Detail!$A$4:$D$70,MATCH(Def_out!H$2,Detail!$A$3:$D$3,0),FALSE),0)</f>
        <v>4</v>
      </c>
      <c r="I5" s="4" t="str">
        <f t="shared" si="0"/>
        <v>9.00 €</v>
      </c>
      <c r="J5" s="7">
        <f t="shared" si="1"/>
        <v>9</v>
      </c>
      <c r="K5" t="s">
        <v>228</v>
      </c>
    </row>
    <row r="6" spans="1:14" x14ac:dyDescent="0.35">
      <c r="A6" s="4">
        <f>Raw_data!A5</f>
        <v>3</v>
      </c>
      <c r="B6" s="4" t="str">
        <f>Raw_data!B5</f>
        <v xml:space="preserve">Domestic Beer (0.5 liter draught)  </v>
      </c>
      <c r="C6" s="4" t="str">
        <f>Raw_data!C5</f>
        <v>3.00 €</v>
      </c>
      <c r="D6" s="4" t="str">
        <f>Raw_data!D5</f>
        <v>2.50 €</v>
      </c>
      <c r="E6" s="21" t="s">
        <v>224</v>
      </c>
      <c r="F6" s="7">
        <f>IFERROR(VLOOKUP(Def_out!$B6,Detail!$A$4:$D$70,MATCH(Def_out!F$2,Detail!$A$3:$D$3,0),FALSE),0)</f>
        <v>1.4794520547945207</v>
      </c>
      <c r="G6" s="7">
        <f>IFERROR(VLOOKUP(Def_out!$B6,Detail!$A$4:$D$70,MATCH(Def_out!G$2,Detail!$A$3:$D$3,0),FALSE),0)</f>
        <v>2.9589041095890414</v>
      </c>
      <c r="H6" s="7">
        <f>IFERROR(VLOOKUP(Def_out!$B6,Detail!$A$4:$D$70,MATCH(Def_out!H$2,Detail!$A$3:$D$3,0),FALSE),0)</f>
        <v>8.8767123287671232</v>
      </c>
      <c r="I6" s="4" t="str">
        <f t="shared" si="0"/>
        <v>3.00 €</v>
      </c>
      <c r="J6" s="7">
        <f t="shared" si="1"/>
        <v>4.4383561643835616</v>
      </c>
    </row>
    <row r="7" spans="1:14" x14ac:dyDescent="0.35">
      <c r="A7" s="4">
        <f>Raw_data!A6</f>
        <v>4</v>
      </c>
      <c r="B7" s="4" t="str">
        <f>Raw_data!B6</f>
        <v xml:space="preserve">Imported Beer (0.33 liter bottle)  </v>
      </c>
      <c r="C7" s="4" t="str">
        <f>Raw_data!C6</f>
        <v>3.50 €</v>
      </c>
      <c r="D7" s="4" t="str">
        <f>Raw_data!D6</f>
        <v>3.00 €</v>
      </c>
      <c r="E7" s="21" t="s">
        <v>224</v>
      </c>
      <c r="F7" s="7">
        <f>IFERROR(VLOOKUP(Def_out!$B7,Detail!$A$4:$D$70,MATCH(Def_out!F$2,Detail!$A$3:$D$3,0),FALSE),0)</f>
        <v>0</v>
      </c>
      <c r="G7" s="7">
        <f>IFERROR(VLOOKUP(Def_out!$B7,Detail!$A$4:$D$70,MATCH(Def_out!G$2,Detail!$A$3:$D$3,0),FALSE),0)</f>
        <v>0</v>
      </c>
      <c r="H7" s="7">
        <f>IFERROR(VLOOKUP(Def_out!$B7,Detail!$A$4:$D$70,MATCH(Def_out!H$2,Detail!$A$3:$D$3,0),FALSE),0)</f>
        <v>0</v>
      </c>
      <c r="I7" s="4" t="str">
        <f t="shared" si="0"/>
        <v>3.50 €</v>
      </c>
      <c r="J7" s="7">
        <f t="shared" si="1"/>
        <v>0</v>
      </c>
      <c r="M7" s="4" t="s">
        <v>220</v>
      </c>
      <c r="N7" s="4" t="s">
        <v>224</v>
      </c>
    </row>
    <row r="8" spans="1:14" x14ac:dyDescent="0.35">
      <c r="A8" s="4">
        <f>Raw_data!A7</f>
        <v>5</v>
      </c>
      <c r="B8" s="4" t="str">
        <f>Raw_data!B7</f>
        <v xml:space="preserve">Imported Beer (0.33 liter bottle)  </v>
      </c>
      <c r="C8" s="4" t="str">
        <f>Raw_data!C7</f>
        <v>3.50 €</v>
      </c>
      <c r="D8" s="4" t="str">
        <f>Raw_data!D7</f>
        <v>2.00 €</v>
      </c>
      <c r="E8" s="21" t="s">
        <v>224</v>
      </c>
      <c r="F8" s="7">
        <f>IFERROR(VLOOKUP(Def_out!$B8,Detail!$A$4:$D$70,MATCH(Def_out!F$2,Detail!$A$3:$D$3,0),FALSE),0)</f>
        <v>0</v>
      </c>
      <c r="G8" s="7">
        <f>IFERROR(VLOOKUP(Def_out!$B8,Detail!$A$4:$D$70,MATCH(Def_out!G$2,Detail!$A$3:$D$3,0),FALSE),0)</f>
        <v>0</v>
      </c>
      <c r="H8" s="7">
        <f>IFERROR(VLOOKUP(Def_out!$B8,Detail!$A$4:$D$70,MATCH(Def_out!H$2,Detail!$A$3:$D$3,0),FALSE),0)</f>
        <v>0</v>
      </c>
      <c r="I8" s="4" t="str">
        <f t="shared" si="0"/>
        <v>3.50 €</v>
      </c>
      <c r="J8" s="7">
        <f t="shared" si="1"/>
        <v>0</v>
      </c>
      <c r="M8" s="4" t="s">
        <v>222</v>
      </c>
      <c r="N8" s="4" t="s">
        <v>221</v>
      </c>
    </row>
    <row r="9" spans="1:14" x14ac:dyDescent="0.35">
      <c r="A9" s="4">
        <f>Raw_data!A8</f>
        <v>6</v>
      </c>
      <c r="B9" s="4" t="str">
        <f>Raw_data!B8</f>
        <v xml:space="preserve">Imported Beer (0.33 liter bottle)  </v>
      </c>
      <c r="C9" s="4" t="str">
        <f>Raw_data!C8</f>
        <v>1.64 €</v>
      </c>
      <c r="D9" s="4" t="str">
        <f>Raw_data!D8</f>
        <v>3.00 €</v>
      </c>
      <c r="E9" s="21" t="s">
        <v>224</v>
      </c>
      <c r="F9" s="7">
        <f>IFERROR(VLOOKUP(Def_out!$B9,Detail!$A$4:$D$70,MATCH(Def_out!F$2,Detail!$A$3:$D$3,0),FALSE),0)</f>
        <v>0</v>
      </c>
      <c r="G9" s="7">
        <f>IFERROR(VLOOKUP(Def_out!$B9,Detail!$A$4:$D$70,MATCH(Def_out!G$2,Detail!$A$3:$D$3,0),FALSE),0)</f>
        <v>0</v>
      </c>
      <c r="H9" s="7">
        <f>IFERROR(VLOOKUP(Def_out!$B9,Detail!$A$4:$D$70,MATCH(Def_out!H$2,Detail!$A$3:$D$3,0),FALSE),0)</f>
        <v>0</v>
      </c>
      <c r="I9" s="4" t="str">
        <f t="shared" si="0"/>
        <v>1.64 €</v>
      </c>
      <c r="J9" s="7">
        <f t="shared" si="1"/>
        <v>0</v>
      </c>
      <c r="M9" s="4" t="s">
        <v>223</v>
      </c>
      <c r="N9" s="4" t="s">
        <v>225</v>
      </c>
    </row>
    <row r="10" spans="1:14" x14ac:dyDescent="0.35">
      <c r="A10" s="4">
        <f>Raw_data!A9</f>
        <v>7</v>
      </c>
      <c r="B10" s="4" t="str">
        <f>Raw_data!B9</f>
        <v xml:space="preserve">Imported Beer (0.33 liter bottle)  </v>
      </c>
      <c r="C10" s="4" t="str">
        <f>Raw_data!C9</f>
        <v>1.64 €</v>
      </c>
      <c r="D10" s="4" t="str">
        <f>Raw_data!D9</f>
        <v>2.00 €</v>
      </c>
      <c r="E10" s="21" t="s">
        <v>224</v>
      </c>
      <c r="F10" s="7">
        <f>IFERROR(VLOOKUP(Def_out!$B10,Detail!$A$4:$D$70,MATCH(Def_out!F$2,Detail!$A$3:$D$3,0),FALSE),0)</f>
        <v>0</v>
      </c>
      <c r="G10" s="7">
        <f>IFERROR(VLOOKUP(Def_out!$B10,Detail!$A$4:$D$70,MATCH(Def_out!G$2,Detail!$A$3:$D$3,0),FALSE),0)</f>
        <v>0</v>
      </c>
      <c r="H10" s="7">
        <f>IFERROR(VLOOKUP(Def_out!$B10,Detail!$A$4:$D$70,MATCH(Def_out!H$2,Detail!$A$3:$D$3,0),FALSE),0)</f>
        <v>0</v>
      </c>
      <c r="I10" s="4" t="str">
        <f t="shared" si="0"/>
        <v>1.64 €</v>
      </c>
      <c r="J10" s="7">
        <f t="shared" si="1"/>
        <v>0</v>
      </c>
    </row>
    <row r="11" spans="1:14" x14ac:dyDescent="0.35">
      <c r="A11" s="4">
        <f>Raw_data!A10</f>
        <v>8</v>
      </c>
      <c r="B11" s="4" t="str">
        <f>Raw_data!B10</f>
        <v xml:space="preserve">Cappuccino (regular)  </v>
      </c>
      <c r="C11" s="4" t="str">
        <f>Raw_data!C10</f>
        <v>2.27 €</v>
      </c>
      <c r="D11" s="4" t="str">
        <f>Raw_data!D10</f>
        <v>1.91 €</v>
      </c>
      <c r="E11" s="21" t="s">
        <v>224</v>
      </c>
      <c r="F11" s="7">
        <f>IFERROR(VLOOKUP(Def_out!$B11,Detail!$A$4:$D$70,MATCH(Def_out!F$2,Detail!$A$3:$D$3,0),FALSE),0)</f>
        <v>24</v>
      </c>
      <c r="G11" s="7">
        <f>IFERROR(VLOOKUP(Def_out!$B11,Detail!$A$4:$D$70,MATCH(Def_out!G$2,Detail!$A$3:$D$3,0),FALSE),0)</f>
        <v>48</v>
      </c>
      <c r="H11" s="7">
        <f>IFERROR(VLOOKUP(Def_out!$B11,Detail!$A$4:$D$70,MATCH(Def_out!H$2,Detail!$A$3:$D$3,0),FALSE),0)</f>
        <v>96</v>
      </c>
      <c r="I11" s="4" t="str">
        <f t="shared" si="0"/>
        <v>2.27 €</v>
      </c>
      <c r="J11" s="7">
        <f t="shared" si="1"/>
        <v>54.480000000000004</v>
      </c>
    </row>
    <row r="12" spans="1:14" x14ac:dyDescent="0.35">
      <c r="A12" s="4">
        <f>Raw_data!A11</f>
        <v>9</v>
      </c>
      <c r="B12" s="4" t="str">
        <f>Raw_data!B11</f>
        <v xml:space="preserve">Coke/Pepsi (0.33 liter bottle)  </v>
      </c>
      <c r="C12" s="4" t="str">
        <f>Raw_data!C11</f>
        <v>2.08 €</v>
      </c>
      <c r="D12" s="4" t="str">
        <f>Raw_data!D11</f>
        <v>1.59 €</v>
      </c>
      <c r="E12" s="21" t="s">
        <v>224</v>
      </c>
      <c r="F12" s="7">
        <f>IFERROR(VLOOKUP(Def_out!$B12,Detail!$A$4:$D$70,MATCH(Def_out!F$2,Detail!$A$3:$D$3,0),FALSE),0)</f>
        <v>2.5</v>
      </c>
      <c r="G12" s="7">
        <f>IFERROR(VLOOKUP(Def_out!$B12,Detail!$A$4:$D$70,MATCH(Def_out!G$2,Detail!$A$3:$D$3,0),FALSE),0)</f>
        <v>5</v>
      </c>
      <c r="H12" s="7">
        <f>IFERROR(VLOOKUP(Def_out!$B12,Detail!$A$4:$D$70,MATCH(Def_out!H$2,Detail!$A$3:$D$3,0),FALSE),0)</f>
        <v>10</v>
      </c>
      <c r="I12" s="4" t="str">
        <f t="shared" si="0"/>
        <v>2.08 €</v>
      </c>
      <c r="J12" s="7">
        <f t="shared" si="1"/>
        <v>5.2</v>
      </c>
    </row>
    <row r="13" spans="1:14" x14ac:dyDescent="0.35">
      <c r="A13" s="4">
        <f>Raw_data!A12</f>
        <v>10</v>
      </c>
      <c r="B13" s="4" t="str">
        <f>Raw_data!B12</f>
        <v xml:space="preserve">Water (0.33 liter bottle)   </v>
      </c>
      <c r="C13" s="4" t="str">
        <f>Raw_data!C12</f>
        <v>1.42 €</v>
      </c>
      <c r="D13" s="4" t="str">
        <f>Raw_data!D12</f>
        <v>1.12 €</v>
      </c>
      <c r="E13" s="21" t="s">
        <v>224</v>
      </c>
      <c r="F13" s="7">
        <f>IFERROR(VLOOKUP(Def_out!$B13,Detail!$A$4:$D$70,MATCH(Def_out!F$2,Detail!$A$3:$D$3,0),FALSE),0)</f>
        <v>4</v>
      </c>
      <c r="G13" s="7">
        <f>IFERROR(VLOOKUP(Def_out!$B13,Detail!$A$4:$D$70,MATCH(Def_out!G$2,Detail!$A$3:$D$3,0),FALSE),0)</f>
        <v>8</v>
      </c>
      <c r="H13" s="7">
        <f>IFERROR(VLOOKUP(Def_out!$B13,Detail!$A$4:$D$70,MATCH(Def_out!H$2,Detail!$A$3:$D$3,0),FALSE),0)</f>
        <v>16</v>
      </c>
      <c r="I13" s="4" t="str">
        <f t="shared" si="0"/>
        <v>1.42 €</v>
      </c>
      <c r="J13" s="7">
        <f t="shared" si="1"/>
        <v>5.68</v>
      </c>
    </row>
    <row r="14" spans="1:14" x14ac:dyDescent="0.35">
      <c r="A14" s="4">
        <f>Raw_data!A13</f>
        <v>11</v>
      </c>
      <c r="B14" s="4" t="str">
        <f>Raw_data!B13</f>
        <v xml:space="preserve">Milk (regular), (1 liter)  </v>
      </c>
      <c r="C14" s="4" t="str">
        <f>Raw_data!C13</f>
        <v>0.95 €</v>
      </c>
      <c r="D14" s="4" t="str">
        <f>Raw_data!D13</f>
        <v>0.81 €</v>
      </c>
      <c r="E14" s="21" t="s">
        <v>224</v>
      </c>
      <c r="F14" s="7">
        <f>IFERROR(VLOOKUP(Def_out!$B14,Detail!$A$4:$D$70,MATCH(Def_out!F$2,Detail!$A$3:$D$3,0),FALSE),0)</f>
        <v>4.2857142857142856</v>
      </c>
      <c r="G14" s="7">
        <f>IFERROR(VLOOKUP(Def_out!$B14,Detail!$A$4:$D$70,MATCH(Def_out!G$2,Detail!$A$3:$D$3,0),FALSE),0)</f>
        <v>3.8571428571428572</v>
      </c>
      <c r="H14" s="7">
        <f>IFERROR(VLOOKUP(Def_out!$B14,Detail!$A$4:$D$70,MATCH(Def_out!H$2,Detail!$A$3:$D$3,0),FALSE),0)</f>
        <v>3.0857142857142859</v>
      </c>
      <c r="I14" s="4" t="str">
        <f t="shared" si="0"/>
        <v>0.95 €</v>
      </c>
      <c r="J14" s="7">
        <f t="shared" si="1"/>
        <v>4.0714285714285712</v>
      </c>
    </row>
    <row r="15" spans="1:14" x14ac:dyDescent="0.35">
      <c r="A15" s="4">
        <f>Raw_data!A14</f>
        <v>12</v>
      </c>
      <c r="B15" s="4" t="str">
        <f>Raw_data!B14</f>
        <v xml:space="preserve">Loaf of Fresh White Bread (500g)  </v>
      </c>
      <c r="C15" s="4" t="str">
        <f>Raw_data!C14</f>
        <v>1.44 €</v>
      </c>
      <c r="D15" s="4" t="str">
        <f>Raw_data!D14</f>
        <v>1.25 €</v>
      </c>
      <c r="E15" s="21" t="s">
        <v>224</v>
      </c>
      <c r="F15" s="7">
        <f>IFERROR(VLOOKUP(Def_out!$B15,Detail!$A$4:$D$70,MATCH(Def_out!F$2,Detail!$A$3:$D$3,0),FALSE),0)</f>
        <v>4.956164383561644</v>
      </c>
      <c r="G15" s="7">
        <f>IFERROR(VLOOKUP(Def_out!$B15,Detail!$A$4:$D$70,MATCH(Def_out!G$2,Detail!$A$3:$D$3,0),FALSE),0)</f>
        <v>4.4605479452054801</v>
      </c>
      <c r="H15" s="7">
        <f>IFERROR(VLOOKUP(Def_out!$B15,Detail!$A$4:$D$70,MATCH(Def_out!H$2,Detail!$A$3:$D$3,0),FALSE),0)</f>
        <v>3.5684383561643842</v>
      </c>
      <c r="I15" s="4" t="str">
        <f t="shared" si="0"/>
        <v>1.44 €</v>
      </c>
      <c r="J15" s="7">
        <f t="shared" si="1"/>
        <v>7.1368767123287675</v>
      </c>
    </row>
    <row r="16" spans="1:14" x14ac:dyDescent="0.35">
      <c r="A16" s="4">
        <f>Raw_data!A15</f>
        <v>13</v>
      </c>
      <c r="B16" s="4" t="str">
        <f>Raw_data!B15</f>
        <v xml:space="preserve">Rice (white), (1kg)  </v>
      </c>
      <c r="C16" s="4" t="str">
        <f>Raw_data!C15</f>
        <v>1.26 €</v>
      </c>
      <c r="D16" s="4" t="str">
        <f>Raw_data!D15</f>
        <v>1.21 €</v>
      </c>
      <c r="E16" s="21" t="s">
        <v>224</v>
      </c>
      <c r="F16" s="7">
        <f>IFERROR(VLOOKUP(Def_out!$B16,Detail!$A$4:$D$70,MATCH(Def_out!F$2,Detail!$A$3:$D$3,0),FALSE),0)</f>
        <v>4.2</v>
      </c>
      <c r="G16" s="7">
        <f>IFERROR(VLOOKUP(Def_out!$B16,Detail!$A$4:$D$70,MATCH(Def_out!G$2,Detail!$A$3:$D$3,0),FALSE),0)</f>
        <v>3.7800000000000002</v>
      </c>
      <c r="H16" s="7">
        <f>IFERROR(VLOOKUP(Def_out!$B16,Detail!$A$4:$D$70,MATCH(Def_out!H$2,Detail!$A$3:$D$3,0),FALSE),0)</f>
        <v>3.0240000000000005</v>
      </c>
      <c r="I16" s="4" t="str">
        <f t="shared" si="0"/>
        <v>1.26 €</v>
      </c>
      <c r="J16" s="7">
        <f t="shared" si="1"/>
        <v>5.2920000000000007</v>
      </c>
    </row>
    <row r="17" spans="1:10" x14ac:dyDescent="0.35">
      <c r="A17" s="4">
        <f>Raw_data!A16</f>
        <v>14</v>
      </c>
      <c r="B17" s="4" t="str">
        <f>Raw_data!B16</f>
        <v xml:space="preserve">Eggs (regular) (12)  </v>
      </c>
      <c r="C17" s="4" t="str">
        <f>Raw_data!C16</f>
        <v>2.43 €</v>
      </c>
      <c r="D17" s="4" t="str">
        <f>Raw_data!D16</f>
        <v>2.37 €</v>
      </c>
      <c r="E17" s="21" t="s">
        <v>224</v>
      </c>
      <c r="F17" s="7">
        <f>IFERROR(VLOOKUP(Def_out!$B17,Detail!$A$4:$D$70,MATCH(Def_out!F$2,Detail!$A$3:$D$3,0),FALSE),0)</f>
        <v>1.3698630136986301</v>
      </c>
      <c r="G17" s="7">
        <f>IFERROR(VLOOKUP(Def_out!$B17,Detail!$A$4:$D$70,MATCH(Def_out!G$2,Detail!$A$3:$D$3,0),FALSE),0)</f>
        <v>1.2328767123287672</v>
      </c>
      <c r="H17" s="7">
        <f>IFERROR(VLOOKUP(Def_out!$B17,Detail!$A$4:$D$70,MATCH(Def_out!H$2,Detail!$A$3:$D$3,0),FALSE),0)</f>
        <v>0.98630136986301375</v>
      </c>
      <c r="I17" s="4" t="str">
        <f t="shared" si="0"/>
        <v>2.43 €</v>
      </c>
      <c r="J17" s="7">
        <f t="shared" si="1"/>
        <v>3.3287671232876712</v>
      </c>
    </row>
    <row r="18" spans="1:10" x14ac:dyDescent="0.35">
      <c r="A18" s="4">
        <f>Raw_data!A17</f>
        <v>15</v>
      </c>
      <c r="B18" s="4" t="str">
        <f>Raw_data!B17</f>
        <v xml:space="preserve">Local Cheese (1kg)  </v>
      </c>
      <c r="C18" s="4" t="str">
        <f>Raw_data!C17</f>
        <v>11.67 €</v>
      </c>
      <c r="D18" s="4" t="str">
        <f>Raw_data!D17</f>
        <v>8.76 €</v>
      </c>
      <c r="E18" s="21" t="s">
        <v>224</v>
      </c>
      <c r="F18" s="7">
        <f>IFERROR(VLOOKUP(Def_out!$B18,Detail!$A$4:$D$70,MATCH(Def_out!F$2,Detail!$A$3:$D$3,0),FALSE),0)</f>
        <v>1.6767123287671231</v>
      </c>
      <c r="G18" s="7">
        <f>IFERROR(VLOOKUP(Def_out!$B18,Detail!$A$4:$D$70,MATCH(Def_out!G$2,Detail!$A$3:$D$3,0),FALSE),0)</f>
        <v>1.5090410958904108</v>
      </c>
      <c r="H18" s="7">
        <f>IFERROR(VLOOKUP(Def_out!$B18,Detail!$A$4:$D$70,MATCH(Def_out!H$2,Detail!$A$3:$D$3,0),FALSE),0)</f>
        <v>1.2072328767123288</v>
      </c>
      <c r="I18" s="4" t="str">
        <f t="shared" si="0"/>
        <v>11.67 €</v>
      </c>
      <c r="J18" s="7">
        <f t="shared" si="1"/>
        <v>19.567232876712325</v>
      </c>
    </row>
    <row r="19" spans="1:10" x14ac:dyDescent="0.35">
      <c r="A19" s="4">
        <f>Raw_data!A18</f>
        <v>16</v>
      </c>
      <c r="B19" s="4" t="str">
        <f>Raw_data!B18</f>
        <v xml:space="preserve">Chicken Fillets (1kg)  </v>
      </c>
      <c r="C19" s="4" t="str">
        <f>Raw_data!C18</f>
        <v>7.09 €</v>
      </c>
      <c r="D19" s="4" t="str">
        <f>Raw_data!D18</f>
        <v>6.64 €</v>
      </c>
      <c r="E19" s="21" t="s">
        <v>224</v>
      </c>
      <c r="F19" s="7">
        <f>IFERROR(VLOOKUP(Def_out!$B19,Detail!$A$4:$D$70,MATCH(Def_out!F$2,Detail!$A$3:$D$3,0),FALSE),0)</f>
        <v>7.8000000000000007</v>
      </c>
      <c r="G19" s="7">
        <f>IFERROR(VLOOKUP(Def_out!$B19,Detail!$A$4:$D$70,MATCH(Def_out!G$2,Detail!$A$3:$D$3,0),FALSE),0)</f>
        <v>7.0200000000000005</v>
      </c>
      <c r="H19" s="7">
        <f>IFERROR(VLOOKUP(Def_out!$B19,Detail!$A$4:$D$70,MATCH(Def_out!H$2,Detail!$A$3:$D$3,0),FALSE),0)</f>
        <v>5.6160000000000005</v>
      </c>
      <c r="I19" s="4" t="str">
        <f t="shared" si="0"/>
        <v>7.09 €</v>
      </c>
      <c r="J19" s="7">
        <f t="shared" si="1"/>
        <v>55.302000000000007</v>
      </c>
    </row>
    <row r="20" spans="1:10" x14ac:dyDescent="0.35">
      <c r="A20" s="4">
        <f>Raw_data!A19</f>
        <v>17</v>
      </c>
      <c r="B20" s="4" t="str">
        <f>Raw_data!B19</f>
        <v xml:space="preserve">Beef Round (1kg) (or Equivalent Back Leg Red Meat)  </v>
      </c>
      <c r="C20" s="4" t="str">
        <f>Raw_data!C19</f>
        <v>11.53 €</v>
      </c>
      <c r="D20" s="4" t="str">
        <f>Raw_data!D19</f>
        <v>10.31 €</v>
      </c>
      <c r="E20" s="21" t="s">
        <v>224</v>
      </c>
      <c r="F20" s="7">
        <f>IFERROR(VLOOKUP(Def_out!$B20,Detail!$A$4:$D$70,MATCH(Def_out!F$2,Detail!$A$3:$D$3,0),FALSE),0)</f>
        <v>7.8000000000000007</v>
      </c>
      <c r="G20" s="7">
        <f>IFERROR(VLOOKUP(Def_out!$B20,Detail!$A$4:$D$70,MATCH(Def_out!G$2,Detail!$A$3:$D$3,0),FALSE),0)</f>
        <v>7.0200000000000005</v>
      </c>
      <c r="H20" s="7">
        <f>IFERROR(VLOOKUP(Def_out!$B20,Detail!$A$4:$D$70,MATCH(Def_out!H$2,Detail!$A$3:$D$3,0),FALSE),0)</f>
        <v>5.6160000000000005</v>
      </c>
      <c r="I20" s="4" t="str">
        <f t="shared" si="0"/>
        <v>11.53 €</v>
      </c>
      <c r="J20" s="7">
        <f t="shared" si="1"/>
        <v>89.933999999999997</v>
      </c>
    </row>
    <row r="21" spans="1:10" x14ac:dyDescent="0.35">
      <c r="A21" s="4">
        <f>Raw_data!A20</f>
        <v>18</v>
      </c>
      <c r="B21" s="4" t="str">
        <f>Raw_data!B20</f>
        <v xml:space="preserve">Apples (1kg)  </v>
      </c>
      <c r="C21" s="4" t="str">
        <f>Raw_data!C20</f>
        <v>1.96 €</v>
      </c>
      <c r="D21" s="4" t="str">
        <f>Raw_data!D20</f>
        <v>1.82 €</v>
      </c>
      <c r="E21" s="21" t="s">
        <v>224</v>
      </c>
      <c r="F21" s="7">
        <f>IFERROR(VLOOKUP(Def_out!$B21,Detail!$A$4:$D$70,MATCH(Def_out!F$2,Detail!$A$3:$D$3,0),FALSE),0)</f>
        <v>2.1428571428571428</v>
      </c>
      <c r="G21" s="7">
        <f>IFERROR(VLOOKUP(Def_out!$B21,Detail!$A$4:$D$70,MATCH(Def_out!G$2,Detail!$A$3:$D$3,0),FALSE),0)</f>
        <v>1.9285714285714286</v>
      </c>
      <c r="H21" s="7">
        <f>IFERROR(VLOOKUP(Def_out!$B21,Detail!$A$4:$D$70,MATCH(Def_out!H$2,Detail!$A$3:$D$3,0),FALSE),0)</f>
        <v>1.5428571428571429</v>
      </c>
      <c r="I21" s="4" t="str">
        <f t="shared" si="0"/>
        <v>1.96 €</v>
      </c>
      <c r="J21" s="7">
        <f t="shared" si="1"/>
        <v>4.2</v>
      </c>
    </row>
    <row r="22" spans="1:10" x14ac:dyDescent="0.35">
      <c r="A22" s="4">
        <f>Raw_data!A21</f>
        <v>19</v>
      </c>
      <c r="B22" s="4" t="str">
        <f>Raw_data!B21</f>
        <v xml:space="preserve">Banana (1kg)  </v>
      </c>
      <c r="C22" s="4" t="str">
        <f>Raw_data!C21</f>
        <v>1.84 €</v>
      </c>
      <c r="D22" s="4" t="str">
        <f>Raw_data!D21</f>
        <v>1.26 €</v>
      </c>
      <c r="E22" s="21" t="s">
        <v>224</v>
      </c>
      <c r="F22" s="7">
        <f>IFERROR(VLOOKUP(Def_out!$B22,Detail!$A$4:$D$70,MATCH(Def_out!F$2,Detail!$A$3:$D$3,0),FALSE),0)</f>
        <v>2.1428571428571428</v>
      </c>
      <c r="G22" s="7">
        <f>IFERROR(VLOOKUP(Def_out!$B22,Detail!$A$4:$D$70,MATCH(Def_out!G$2,Detail!$A$3:$D$3,0),FALSE),0)</f>
        <v>1.9285714285714286</v>
      </c>
      <c r="H22" s="7">
        <f>IFERROR(VLOOKUP(Def_out!$B22,Detail!$A$4:$D$70,MATCH(Def_out!H$2,Detail!$A$3:$D$3,0),FALSE),0)</f>
        <v>1.5428571428571429</v>
      </c>
      <c r="I22" s="4" t="str">
        <f t="shared" si="0"/>
        <v>1.84 €</v>
      </c>
      <c r="J22" s="7">
        <f t="shared" si="1"/>
        <v>3.9428571428571431</v>
      </c>
    </row>
    <row r="23" spans="1:10" x14ac:dyDescent="0.35">
      <c r="A23" s="4">
        <f>Raw_data!A22</f>
        <v>20</v>
      </c>
      <c r="B23" s="4" t="str">
        <f>Raw_data!B22</f>
        <v xml:space="preserve">Oranges (1kg)  </v>
      </c>
      <c r="C23" s="4" t="str">
        <f>Raw_data!C22</f>
        <v>1.71 €</v>
      </c>
      <c r="D23" s="4" t="str">
        <f>Raw_data!D22</f>
        <v>1.39 €</v>
      </c>
      <c r="E23" s="21" t="s">
        <v>224</v>
      </c>
      <c r="F23" s="7">
        <f>IFERROR(VLOOKUP(Def_out!$B23,Detail!$A$4:$D$70,MATCH(Def_out!F$2,Detail!$A$3:$D$3,0),FALSE),0)</f>
        <v>2.1428571428571428</v>
      </c>
      <c r="G23" s="7">
        <f>IFERROR(VLOOKUP(Def_out!$B23,Detail!$A$4:$D$70,MATCH(Def_out!G$2,Detail!$A$3:$D$3,0),FALSE),0)</f>
        <v>1.9285714285714286</v>
      </c>
      <c r="H23" s="7">
        <f>IFERROR(VLOOKUP(Def_out!$B23,Detail!$A$4:$D$70,MATCH(Def_out!H$2,Detail!$A$3:$D$3,0),FALSE),0)</f>
        <v>1.5428571428571429</v>
      </c>
      <c r="I23" s="4" t="str">
        <f t="shared" si="0"/>
        <v>1.71 €</v>
      </c>
      <c r="J23" s="7">
        <f t="shared" si="1"/>
        <v>3.6642857142857141</v>
      </c>
    </row>
    <row r="24" spans="1:10" x14ac:dyDescent="0.35">
      <c r="A24" s="4">
        <f>Raw_data!A23</f>
        <v>21</v>
      </c>
      <c r="B24" s="4" t="str">
        <f>Raw_data!B23</f>
        <v xml:space="preserve">Tomato (1kg)  </v>
      </c>
      <c r="C24" s="4" t="str">
        <f>Raw_data!C23</f>
        <v>2.16 €</v>
      </c>
      <c r="D24" s="4" t="str">
        <f>Raw_data!D23</f>
        <v>1.87 €</v>
      </c>
      <c r="E24" s="21" t="s">
        <v>224</v>
      </c>
      <c r="F24" s="7">
        <f>IFERROR(VLOOKUP(Def_out!$B24,Detail!$A$4:$D$70,MATCH(Def_out!F$2,Detail!$A$3:$D$3,0),FALSE),0)</f>
        <v>2.1428571428571428</v>
      </c>
      <c r="G24" s="7">
        <f>IFERROR(VLOOKUP(Def_out!$B24,Detail!$A$4:$D$70,MATCH(Def_out!G$2,Detail!$A$3:$D$3,0),FALSE),0)</f>
        <v>1.9285714285714286</v>
      </c>
      <c r="H24" s="7">
        <f>IFERROR(VLOOKUP(Def_out!$B24,Detail!$A$4:$D$70,MATCH(Def_out!H$2,Detail!$A$3:$D$3,0),FALSE),0)</f>
        <v>1.5428571428571429</v>
      </c>
      <c r="I24" s="4" t="str">
        <f t="shared" si="0"/>
        <v>2.16 €</v>
      </c>
      <c r="J24" s="7">
        <f t="shared" si="1"/>
        <v>4.628571428571429</v>
      </c>
    </row>
    <row r="25" spans="1:10" x14ac:dyDescent="0.35">
      <c r="A25" s="4">
        <f>Raw_data!A24</f>
        <v>22</v>
      </c>
      <c r="B25" s="4" t="str">
        <f>Raw_data!B24</f>
        <v xml:space="preserve">Potato (1kg)  </v>
      </c>
      <c r="C25" s="4" t="str">
        <f>Raw_data!C24</f>
        <v>1.33 €</v>
      </c>
      <c r="D25" s="4" t="str">
        <f>Raw_data!D24</f>
        <v>1.11 €</v>
      </c>
      <c r="E25" s="21" t="s">
        <v>224</v>
      </c>
      <c r="F25" s="7">
        <f>IFERROR(VLOOKUP(Def_out!$B25,Detail!$A$4:$D$70,MATCH(Def_out!F$2,Detail!$A$3:$D$3,0),FALSE),0)</f>
        <v>2.1428571428571428</v>
      </c>
      <c r="G25" s="7">
        <f>IFERROR(VLOOKUP(Def_out!$B25,Detail!$A$4:$D$70,MATCH(Def_out!G$2,Detail!$A$3:$D$3,0),FALSE),0)</f>
        <v>1.9285714285714286</v>
      </c>
      <c r="H25" s="7">
        <f>IFERROR(VLOOKUP(Def_out!$B25,Detail!$A$4:$D$70,MATCH(Def_out!H$2,Detail!$A$3:$D$3,0),FALSE),0)</f>
        <v>1.5428571428571429</v>
      </c>
      <c r="I25" s="4" t="str">
        <f t="shared" si="0"/>
        <v>1.33 €</v>
      </c>
      <c r="J25" s="7">
        <f t="shared" si="1"/>
        <v>2.85</v>
      </c>
    </row>
    <row r="26" spans="1:10" x14ac:dyDescent="0.35">
      <c r="A26" s="4">
        <f>Raw_data!A25</f>
        <v>23</v>
      </c>
      <c r="B26" s="4" t="str">
        <f>Raw_data!B25</f>
        <v xml:space="preserve">Onion (1kg)  </v>
      </c>
      <c r="C26" s="4" t="str">
        <f>Raw_data!C25</f>
        <v>1.45 €</v>
      </c>
      <c r="D26" s="4" t="str">
        <f>Raw_data!D25</f>
        <v>1.16 €</v>
      </c>
      <c r="E26" s="21" t="s">
        <v>224</v>
      </c>
      <c r="F26" s="7">
        <f>IFERROR(VLOOKUP(Def_out!$B26,Detail!$A$4:$D$70,MATCH(Def_out!F$2,Detail!$A$3:$D$3,0),FALSE),0)</f>
        <v>2.1428571428571428</v>
      </c>
      <c r="G26" s="7">
        <f>IFERROR(VLOOKUP(Def_out!$B26,Detail!$A$4:$D$70,MATCH(Def_out!G$2,Detail!$A$3:$D$3,0),FALSE),0)</f>
        <v>1.9285714285714286</v>
      </c>
      <c r="H26" s="7">
        <f>IFERROR(VLOOKUP(Def_out!$B26,Detail!$A$4:$D$70,MATCH(Def_out!H$2,Detail!$A$3:$D$3,0),FALSE),0)</f>
        <v>1.5428571428571429</v>
      </c>
      <c r="I26" s="4" t="str">
        <f t="shared" si="0"/>
        <v>1.45 €</v>
      </c>
      <c r="J26" s="7">
        <f t="shared" si="1"/>
        <v>3.1071428571428568</v>
      </c>
    </row>
    <row r="27" spans="1:10" x14ac:dyDescent="0.35">
      <c r="A27" s="4">
        <f>Raw_data!A26</f>
        <v>24</v>
      </c>
      <c r="B27" s="4" t="str">
        <f>Raw_data!B26</f>
        <v xml:space="preserve">Lettuce (1 head)  </v>
      </c>
      <c r="C27" s="4" t="str">
        <f>Raw_data!C26</f>
        <v>1.01 €</v>
      </c>
      <c r="D27" s="4" t="str">
        <f>Raw_data!D26</f>
        <v>1.20 €</v>
      </c>
      <c r="E27" s="21" t="s">
        <v>224</v>
      </c>
      <c r="F27" s="7">
        <f>IFERROR(VLOOKUP(Def_out!$B27,Detail!$A$4:$D$70,MATCH(Def_out!F$2,Detail!$A$3:$D$3,0),FALSE),0)</f>
        <v>2.1428571428571428</v>
      </c>
      <c r="G27" s="7">
        <f>IFERROR(VLOOKUP(Def_out!$B27,Detail!$A$4:$D$70,MATCH(Def_out!G$2,Detail!$A$3:$D$3,0),FALSE),0)</f>
        <v>1.9285714285714286</v>
      </c>
      <c r="H27" s="7">
        <f>IFERROR(VLOOKUP(Def_out!$B27,Detail!$A$4:$D$70,MATCH(Def_out!H$2,Detail!$A$3:$D$3,0),FALSE),0)</f>
        <v>1.5428571428571429</v>
      </c>
      <c r="I27" s="4" t="str">
        <f t="shared" si="0"/>
        <v>1.01 €</v>
      </c>
      <c r="J27" s="7">
        <f t="shared" si="1"/>
        <v>2.1642857142857141</v>
      </c>
    </row>
    <row r="28" spans="1:10" x14ac:dyDescent="0.35">
      <c r="A28" s="4">
        <f>Raw_data!A27</f>
        <v>25</v>
      </c>
      <c r="B28" s="4" t="str">
        <f>Raw_data!B27</f>
        <v xml:space="preserve">Water (1.5 liter bottle)  </v>
      </c>
      <c r="C28" s="4" t="str">
        <f>Raw_data!C27</f>
        <v>0.77 €</v>
      </c>
      <c r="D28" s="4" t="str">
        <f>Raw_data!D27</f>
        <v>0.77 €</v>
      </c>
      <c r="E28" s="21" t="s">
        <v>224</v>
      </c>
      <c r="F28" s="7">
        <f>IFERROR(VLOOKUP(Def_out!$B28,Detail!$A$4:$D$70,MATCH(Def_out!F$2,Detail!$A$3:$D$3,0),FALSE),0)</f>
        <v>4</v>
      </c>
      <c r="G28" s="7">
        <f>IFERROR(VLOOKUP(Def_out!$B28,Detail!$A$4:$D$70,MATCH(Def_out!G$2,Detail!$A$3:$D$3,0),FALSE),0)</f>
        <v>3.6</v>
      </c>
      <c r="H28" s="7">
        <f>IFERROR(VLOOKUP(Def_out!$B28,Detail!$A$4:$D$70,MATCH(Def_out!H$2,Detail!$A$3:$D$3,0),FALSE),0)</f>
        <v>2.8800000000000003</v>
      </c>
      <c r="I28" s="4" t="str">
        <f t="shared" si="0"/>
        <v>0.77 €</v>
      </c>
      <c r="J28" s="7">
        <f t="shared" si="1"/>
        <v>3.08</v>
      </c>
    </row>
    <row r="29" spans="1:10" x14ac:dyDescent="0.35">
      <c r="A29" s="4">
        <f>Raw_data!A28</f>
        <v>26</v>
      </c>
      <c r="B29" s="4" t="str">
        <f>Raw_data!B28</f>
        <v xml:space="preserve">Bottle of Wine (Mid-Range)  </v>
      </c>
      <c r="C29" s="4" t="str">
        <f>Raw_data!C28</f>
        <v>6.00 €</v>
      </c>
      <c r="D29" s="4" t="str">
        <f>Raw_data!D28</f>
        <v>4.50 €</v>
      </c>
      <c r="E29" s="21" t="s">
        <v>224</v>
      </c>
      <c r="F29" s="7">
        <f>IFERROR(VLOOKUP(Def_out!$B29,Detail!$A$4:$D$70,MATCH(Def_out!F$2,Detail!$A$3:$D$3,0),FALSE),0)</f>
        <v>4.2739726027397262</v>
      </c>
      <c r="G29" s="7">
        <f>IFERROR(VLOOKUP(Def_out!$B29,Detail!$A$4:$D$70,MATCH(Def_out!G$2,Detail!$A$3:$D$3,0),FALSE),0)</f>
        <v>3.8465753424657536</v>
      </c>
      <c r="H29" s="7">
        <f>IFERROR(VLOOKUP(Def_out!$B29,Detail!$A$4:$D$70,MATCH(Def_out!H$2,Detail!$A$3:$D$3,0),FALSE),0)</f>
        <v>3.0772602739726032</v>
      </c>
      <c r="I29" s="4" t="str">
        <f t="shared" si="0"/>
        <v>6.00 €</v>
      </c>
      <c r="J29" s="7">
        <f t="shared" si="1"/>
        <v>25.643835616438359</v>
      </c>
    </row>
    <row r="30" spans="1:10" x14ac:dyDescent="0.35">
      <c r="A30" s="4">
        <f>Raw_data!A29</f>
        <v>27</v>
      </c>
      <c r="B30" s="4" t="str">
        <f>Raw_data!B29</f>
        <v xml:space="preserve">Domestic Beer (0.5 liter bottle)  </v>
      </c>
      <c r="C30" s="4" t="str">
        <f>Raw_data!C29</f>
        <v>1.11 €</v>
      </c>
      <c r="D30" s="4" t="str">
        <f>Raw_data!D29</f>
        <v>1.23 €</v>
      </c>
      <c r="E30" s="21" t="s">
        <v>224</v>
      </c>
      <c r="F30" s="7">
        <f>IFERROR(VLOOKUP(Def_out!$B30,Detail!$A$4:$D$70,MATCH(Def_out!F$2,Detail!$A$3:$D$3,0),FALSE),0)</f>
        <v>5.6712328767123292</v>
      </c>
      <c r="G30" s="7">
        <f>IFERROR(VLOOKUP(Def_out!$B30,Detail!$A$4:$D$70,MATCH(Def_out!G$2,Detail!$A$3:$D$3,0),FALSE),0)</f>
        <v>5.1041095890410961</v>
      </c>
      <c r="H30" s="7">
        <f>IFERROR(VLOOKUP(Def_out!$B30,Detail!$A$4:$D$70,MATCH(Def_out!H$2,Detail!$A$3:$D$3,0),FALSE),0)</f>
        <v>4.0832876712328767</v>
      </c>
      <c r="I30" s="4" t="str">
        <f t="shared" si="0"/>
        <v>1.11 €</v>
      </c>
      <c r="J30" s="7">
        <f t="shared" si="1"/>
        <v>6.2950684931506862</v>
      </c>
    </row>
    <row r="31" spans="1:10" x14ac:dyDescent="0.35">
      <c r="A31" s="4">
        <f>Raw_data!A30</f>
        <v>28</v>
      </c>
      <c r="B31" s="4" t="str">
        <f>Raw_data!B30</f>
        <v>Cigarettes</v>
      </c>
      <c r="C31" s="4" t="str">
        <f>Raw_data!C30</f>
        <v>5.00 €</v>
      </c>
      <c r="D31" s="4" t="str">
        <f>Raw_data!D30</f>
        <v>5.30 €</v>
      </c>
      <c r="E31" s="21" t="s">
        <v>225</v>
      </c>
      <c r="F31" s="7">
        <f>IFERROR(VLOOKUP(Def_out!$B31,Detail!$A$4:$D$70,MATCH(Def_out!F$2,Detail!$A$3:$D$3,0),FALSE),0)</f>
        <v>1</v>
      </c>
      <c r="G31" s="7">
        <f>IFERROR(VLOOKUP(Def_out!$B31,Detail!$A$4:$D$70,MATCH(Def_out!G$2,Detail!$A$3:$D$3,0),FALSE),0)</f>
        <v>1</v>
      </c>
      <c r="H31" s="7">
        <f>IFERROR(VLOOKUP(Def_out!$B31,Detail!$A$4:$D$70,MATCH(Def_out!H$2,Detail!$A$3:$D$3,0),FALSE),0)</f>
        <v>1</v>
      </c>
      <c r="I31" s="4" t="str">
        <f t="shared" si="0"/>
        <v>5.00 €</v>
      </c>
      <c r="J31" s="7">
        <f t="shared" si="1"/>
        <v>5</v>
      </c>
    </row>
    <row r="32" spans="1:10" x14ac:dyDescent="0.35">
      <c r="A32" s="4">
        <f>Raw_data!A31</f>
        <v>29</v>
      </c>
      <c r="B32" s="4" t="str">
        <f>Raw_data!B31</f>
        <v xml:space="preserve">One-way Ticket (Local Transport)  </v>
      </c>
      <c r="C32" s="4" t="str">
        <f>Raw_data!C31</f>
        <v>2.40 €</v>
      </c>
      <c r="D32" s="4" t="str">
        <f>Raw_data!D31</f>
        <v>1.80 €</v>
      </c>
      <c r="E32" s="21" t="s">
        <v>224</v>
      </c>
      <c r="F32" s="7">
        <f>IFERROR(VLOOKUP(Def_out!$B32,Detail!$A$4:$D$70,MATCH(Def_out!F$2,Detail!$A$3:$D$3,0),FALSE),0)</f>
        <v>0</v>
      </c>
      <c r="G32" s="7">
        <f>IFERROR(VLOOKUP(Def_out!$B32,Detail!$A$4:$D$70,MATCH(Def_out!G$2,Detail!$A$3:$D$3,0),FALSE),0)</f>
        <v>0</v>
      </c>
      <c r="H32" s="7">
        <f>IFERROR(VLOOKUP(Def_out!$B32,Detail!$A$4:$D$70,MATCH(Def_out!H$2,Detail!$A$3:$D$3,0),FALSE),0)</f>
        <v>0</v>
      </c>
      <c r="I32" s="4" t="str">
        <f t="shared" si="0"/>
        <v>2.40 €</v>
      </c>
      <c r="J32" s="7">
        <f t="shared" si="1"/>
        <v>0</v>
      </c>
    </row>
    <row r="33" spans="1:10" x14ac:dyDescent="0.35">
      <c r="A33" s="4">
        <f>Raw_data!A32</f>
        <v>30</v>
      </c>
      <c r="B33" s="4" t="str">
        <f>Raw_data!B32</f>
        <v xml:space="preserve">Monthly Pass (Regular Price)  </v>
      </c>
      <c r="C33" s="4" t="str">
        <f>Raw_data!C32</f>
        <v>40.00 €</v>
      </c>
      <c r="D33" s="4" t="str">
        <f>Raw_data!D32</f>
        <v>40.00 €</v>
      </c>
      <c r="E33" s="21" t="s">
        <v>224</v>
      </c>
      <c r="F33" s="7">
        <f>IFERROR(VLOOKUP(Def_out!$B33,Detail!$A$4:$D$70,MATCH(Def_out!F$2,Detail!$A$3:$D$3,0),FALSE),0)</f>
        <v>1</v>
      </c>
      <c r="G33" s="7">
        <f>IFERROR(VLOOKUP(Def_out!$B33,Detail!$A$4:$D$70,MATCH(Def_out!G$2,Detail!$A$3:$D$3,0),FALSE),0)</f>
        <v>1</v>
      </c>
      <c r="H33" s="7">
        <f>IFERROR(VLOOKUP(Def_out!$B33,Detail!$A$4:$D$70,MATCH(Def_out!H$2,Detail!$A$3:$D$3,0),FALSE),0)</f>
        <v>1</v>
      </c>
      <c r="I33" s="4" t="str">
        <f t="shared" si="0"/>
        <v>40.00 €</v>
      </c>
      <c r="J33" s="7">
        <f t="shared" si="1"/>
        <v>40</v>
      </c>
    </row>
    <row r="34" spans="1:10" x14ac:dyDescent="0.35">
      <c r="A34" s="4">
        <f>Raw_data!A33</f>
        <v>31</v>
      </c>
      <c r="B34" s="4" t="str">
        <f>Raw_data!B33</f>
        <v xml:space="preserve">Taxi Start (Normal Tariff)  </v>
      </c>
      <c r="C34" s="4" t="str">
        <f>Raw_data!C33</f>
        <v>3.00 €</v>
      </c>
      <c r="D34" s="4" t="str">
        <f>Raw_data!D33</f>
        <v>3.50 €</v>
      </c>
      <c r="E34" s="21" t="s">
        <v>224</v>
      </c>
      <c r="F34" s="7">
        <f>IFERROR(VLOOKUP(Def_out!$B34,Detail!$A$4:$D$70,MATCH(Def_out!F$2,Detail!$A$3:$D$3,0),FALSE),0)</f>
        <v>2.5</v>
      </c>
      <c r="G34" s="7">
        <f>IFERROR(VLOOKUP(Def_out!$B34,Detail!$A$4:$D$70,MATCH(Def_out!G$2,Detail!$A$3:$D$3,0),FALSE),0)</f>
        <v>5</v>
      </c>
      <c r="H34" s="7">
        <f>IFERROR(VLOOKUP(Def_out!$B34,Detail!$A$4:$D$70,MATCH(Def_out!H$2,Detail!$A$3:$D$3,0),FALSE),0)</f>
        <v>15</v>
      </c>
      <c r="I34" s="4" t="str">
        <f t="shared" si="0"/>
        <v>3.00 €</v>
      </c>
      <c r="J34" s="7">
        <f t="shared" si="1"/>
        <v>7.5</v>
      </c>
    </row>
    <row r="35" spans="1:10" x14ac:dyDescent="0.35">
      <c r="A35" s="4">
        <f>Raw_data!A34</f>
        <v>32</v>
      </c>
      <c r="B35" s="4" t="str">
        <f>Raw_data!B34</f>
        <v>Taxi</v>
      </c>
      <c r="C35" s="4" t="str">
        <f>Raw_data!C34</f>
        <v>2.00 €</v>
      </c>
      <c r="D35" s="4" t="str">
        <f>Raw_data!D34</f>
        <v>0.47 €</v>
      </c>
      <c r="E35" s="21" t="s">
        <v>224</v>
      </c>
      <c r="F35" s="7">
        <f>IFERROR(VLOOKUP(Def_out!$B35,Detail!$A$4:$D$70,MATCH(Def_out!F$2,Detail!$A$3:$D$3,0),FALSE),0)</f>
        <v>0</v>
      </c>
      <c r="G35" s="7">
        <f>IFERROR(VLOOKUP(Def_out!$B35,Detail!$A$4:$D$70,MATCH(Def_out!G$2,Detail!$A$3:$D$3,0),FALSE),0)</f>
        <v>0</v>
      </c>
      <c r="H35" s="7">
        <f>IFERROR(VLOOKUP(Def_out!$B35,Detail!$A$4:$D$70,MATCH(Def_out!H$2,Detail!$A$3:$D$3,0),FALSE),0)</f>
        <v>0</v>
      </c>
      <c r="I35" s="4" t="str">
        <f t="shared" si="0"/>
        <v>2.00 €</v>
      </c>
      <c r="J35" s="7">
        <f t="shared" si="1"/>
        <v>0</v>
      </c>
    </row>
    <row r="36" spans="1:10" x14ac:dyDescent="0.35">
      <c r="A36" s="4">
        <f>Raw_data!A35</f>
        <v>33</v>
      </c>
      <c r="B36" s="4" t="str">
        <f>Raw_data!B35</f>
        <v>Taxi</v>
      </c>
      <c r="C36" s="4" t="str">
        <f>Raw_data!C35</f>
        <v>2.00 €</v>
      </c>
      <c r="D36" s="4" t="str">
        <f>Raw_data!D35</f>
        <v>14.80 €</v>
      </c>
      <c r="E36" s="21" t="s">
        <v>224</v>
      </c>
      <c r="F36" s="7">
        <f>IFERROR(VLOOKUP(Def_out!$B36,Detail!$A$4:$D$70,MATCH(Def_out!F$2,Detail!$A$3:$D$3,0),FALSE),0)</f>
        <v>0</v>
      </c>
      <c r="G36" s="7">
        <f>IFERROR(VLOOKUP(Def_out!$B36,Detail!$A$4:$D$70,MATCH(Def_out!G$2,Detail!$A$3:$D$3,0),FALSE),0)</f>
        <v>0</v>
      </c>
      <c r="H36" s="7">
        <f>IFERROR(VLOOKUP(Def_out!$B36,Detail!$A$4:$D$70,MATCH(Def_out!H$2,Detail!$A$3:$D$3,0),FALSE),0)</f>
        <v>0</v>
      </c>
      <c r="I36" s="4" t="str">
        <f t="shared" si="0"/>
        <v>2.00 €</v>
      </c>
      <c r="J36" s="7">
        <f t="shared" si="1"/>
        <v>0</v>
      </c>
    </row>
    <row r="37" spans="1:10" x14ac:dyDescent="0.35">
      <c r="A37" s="4">
        <f>Raw_data!A36</f>
        <v>34</v>
      </c>
      <c r="B37" s="4" t="str">
        <f>Raw_data!B36</f>
        <v>Taxi</v>
      </c>
      <c r="C37" s="4" t="str">
        <f>Raw_data!C36</f>
        <v>24.00 €</v>
      </c>
      <c r="D37" s="4" t="str">
        <f>Raw_data!D36</f>
        <v>0.47 €</v>
      </c>
      <c r="E37" s="21" t="s">
        <v>224</v>
      </c>
      <c r="F37" s="7">
        <f>IFERROR(VLOOKUP(Def_out!$B37,Detail!$A$4:$D$70,MATCH(Def_out!F$2,Detail!$A$3:$D$3,0),FALSE),0)</f>
        <v>0</v>
      </c>
      <c r="G37" s="7">
        <f>IFERROR(VLOOKUP(Def_out!$B37,Detail!$A$4:$D$70,MATCH(Def_out!G$2,Detail!$A$3:$D$3,0),FALSE),0)</f>
        <v>0</v>
      </c>
      <c r="H37" s="7">
        <f>IFERROR(VLOOKUP(Def_out!$B37,Detail!$A$4:$D$70,MATCH(Def_out!H$2,Detail!$A$3:$D$3,0),FALSE),0)</f>
        <v>0</v>
      </c>
      <c r="I37" s="4" t="str">
        <f t="shared" si="0"/>
        <v>24.00 €</v>
      </c>
      <c r="J37" s="7">
        <f t="shared" si="1"/>
        <v>0</v>
      </c>
    </row>
    <row r="38" spans="1:10" x14ac:dyDescent="0.35">
      <c r="A38" s="4">
        <f>Raw_data!A37</f>
        <v>35</v>
      </c>
      <c r="B38" s="4" t="str">
        <f>Raw_data!B37</f>
        <v>Taxi</v>
      </c>
      <c r="C38" s="4" t="str">
        <f>Raw_data!C37</f>
        <v>24.00 €</v>
      </c>
      <c r="D38" s="4" t="str">
        <f>Raw_data!D37</f>
        <v>14.80 €</v>
      </c>
      <c r="E38" s="21" t="s">
        <v>224</v>
      </c>
      <c r="F38" s="7">
        <f>IFERROR(VLOOKUP(Def_out!$B38,Detail!$A$4:$D$70,MATCH(Def_out!F$2,Detail!$A$3:$D$3,0),FALSE),0)</f>
        <v>0</v>
      </c>
      <c r="G38" s="7">
        <f>IFERROR(VLOOKUP(Def_out!$B38,Detail!$A$4:$D$70,MATCH(Def_out!G$2,Detail!$A$3:$D$3,0),FALSE),0)</f>
        <v>0</v>
      </c>
      <c r="H38" s="7">
        <f>IFERROR(VLOOKUP(Def_out!$B38,Detail!$A$4:$D$70,MATCH(Def_out!H$2,Detail!$A$3:$D$3,0),FALSE),0)</f>
        <v>0</v>
      </c>
      <c r="I38" s="4" t="str">
        <f t="shared" si="0"/>
        <v>24.00 €</v>
      </c>
      <c r="J38" s="7">
        <f t="shared" si="1"/>
        <v>0</v>
      </c>
    </row>
    <row r="39" spans="1:10" x14ac:dyDescent="0.35">
      <c r="A39" s="4">
        <f>Raw_data!A38</f>
        <v>36</v>
      </c>
      <c r="B39" s="4" t="str">
        <f>Raw_data!B38</f>
        <v xml:space="preserve">Gasoline (1 liter)  </v>
      </c>
      <c r="C39" s="4" t="str">
        <f>Raw_data!C38</f>
        <v>1.94 €</v>
      </c>
      <c r="D39" s="4" t="str">
        <f>Raw_data!D38</f>
        <v>2.01 €</v>
      </c>
      <c r="E39" s="21" t="s">
        <v>224</v>
      </c>
      <c r="F39" s="7">
        <f>IFERROR(VLOOKUP(Def_out!$B39,Detail!$A$4:$D$70,MATCH(Def_out!F$2,Detail!$A$3:$D$3,0),FALSE),0)</f>
        <v>0</v>
      </c>
      <c r="G39" s="7">
        <f>IFERROR(VLOOKUP(Def_out!$B39,Detail!$A$4:$D$70,MATCH(Def_out!G$2,Detail!$A$3:$D$3,0),FALSE),0)</f>
        <v>0</v>
      </c>
      <c r="H39" s="7">
        <f>IFERROR(VLOOKUP(Def_out!$B39,Detail!$A$4:$D$70,MATCH(Def_out!H$2,Detail!$A$3:$D$3,0),FALSE),0)</f>
        <v>0</v>
      </c>
      <c r="I39" s="4" t="str">
        <f t="shared" si="0"/>
        <v>1.94 €</v>
      </c>
      <c r="J39" s="7">
        <f t="shared" si="1"/>
        <v>0</v>
      </c>
    </row>
    <row r="40" spans="1:10" x14ac:dyDescent="0.35">
      <c r="A40" s="4">
        <f>Raw_data!A39</f>
        <v>37</v>
      </c>
      <c r="B40" s="4" t="str">
        <f>Raw_data!B39</f>
        <v>Volkswagen Golf</v>
      </c>
      <c r="C40" s="4" t="str">
        <f>Raw_data!C39</f>
        <v>24,999.00 €</v>
      </c>
      <c r="D40" s="4" t="str">
        <f>Raw_data!D39</f>
        <v>27,000.00 €</v>
      </c>
      <c r="E40" s="21" t="s">
        <v>224</v>
      </c>
      <c r="F40" s="7">
        <f>IFERROR(VLOOKUP(Def_out!$B40,Detail!$A$4:$D$70,MATCH(Def_out!F$2,Detail!$A$3:$D$3,0),FALSE),0)</f>
        <v>0</v>
      </c>
      <c r="G40" s="7">
        <f>IFERROR(VLOOKUP(Def_out!$B40,Detail!$A$4:$D$70,MATCH(Def_out!G$2,Detail!$A$3:$D$3,0),FALSE),0)</f>
        <v>0</v>
      </c>
      <c r="H40" s="7">
        <f>IFERROR(VLOOKUP(Def_out!$B40,Detail!$A$4:$D$70,MATCH(Def_out!H$2,Detail!$A$3:$D$3,0),FALSE),0)</f>
        <v>0</v>
      </c>
      <c r="I40" s="4" t="str">
        <f t="shared" si="0"/>
        <v>24,999.00 €</v>
      </c>
      <c r="J40" s="7">
        <f t="shared" si="1"/>
        <v>0</v>
      </c>
    </row>
    <row r="41" spans="1:10" x14ac:dyDescent="0.35">
      <c r="A41" s="4">
        <f>Raw_data!A40</f>
        <v>38</v>
      </c>
      <c r="B41" s="4" t="str">
        <f>Raw_data!B40</f>
        <v>Toyota Corolla Sedan</v>
      </c>
      <c r="C41" s="4" t="str">
        <f>Raw_data!C40</f>
        <v>25,289.56 €</v>
      </c>
      <c r="D41" s="4" t="str">
        <f>Raw_data!D40</f>
        <v>29,290.77 €</v>
      </c>
      <c r="E41" s="21" t="s">
        <v>224</v>
      </c>
      <c r="F41" s="7">
        <f>IFERROR(VLOOKUP(Def_out!$B41,Detail!$A$4:$D$70,MATCH(Def_out!F$2,Detail!$A$3:$D$3,0),FALSE),0)</f>
        <v>0</v>
      </c>
      <c r="G41" s="7">
        <f>IFERROR(VLOOKUP(Def_out!$B41,Detail!$A$4:$D$70,MATCH(Def_out!G$2,Detail!$A$3:$D$3,0),FALSE),0)</f>
        <v>0</v>
      </c>
      <c r="H41" s="7">
        <f>IFERROR(VLOOKUP(Def_out!$B41,Detail!$A$4:$D$70,MATCH(Def_out!H$2,Detail!$A$3:$D$3,0),FALSE),0)</f>
        <v>0</v>
      </c>
      <c r="I41" s="4" t="str">
        <f t="shared" si="0"/>
        <v>25,289.56 €</v>
      </c>
      <c r="J41" s="7">
        <f t="shared" si="1"/>
        <v>0</v>
      </c>
    </row>
    <row r="42" spans="1:10" x14ac:dyDescent="0.35">
      <c r="A42" s="4">
        <f>Raw_data!A41</f>
        <v>39</v>
      </c>
      <c r="B42" s="4" t="str">
        <f>Raw_data!B41</f>
        <v>Basic (Electricity, Heating, Cooling, Water, Garbage) for</v>
      </c>
      <c r="C42" s="4" t="str">
        <f>Raw_data!C41</f>
        <v>156.87 €</v>
      </c>
      <c r="D42" s="4" t="str">
        <f>Raw_data!D41</f>
        <v>121.50 €</v>
      </c>
      <c r="E42" s="21" t="s">
        <v>224</v>
      </c>
      <c r="F42" s="7">
        <f>IFERROR(VLOOKUP(Def_out!$B42,Detail!$A$4:$D$70,MATCH(Def_out!F$2,Detail!$A$3:$D$3,0),FALSE),0)</f>
        <v>1</v>
      </c>
      <c r="G42" s="7">
        <f>IFERROR(VLOOKUP(Def_out!$B42,Detail!$A$4:$D$70,MATCH(Def_out!G$2,Detail!$A$3:$D$3,0),FALSE),0)</f>
        <v>1</v>
      </c>
      <c r="H42" s="7">
        <f>IFERROR(VLOOKUP(Def_out!$B42,Detail!$A$4:$D$70,MATCH(Def_out!H$2,Detail!$A$3:$D$3,0),FALSE),0)</f>
        <v>1</v>
      </c>
      <c r="I42" s="4" t="str">
        <f t="shared" si="0"/>
        <v>156.87 €</v>
      </c>
      <c r="J42" s="7">
        <f t="shared" si="1"/>
        <v>156.87</v>
      </c>
    </row>
    <row r="43" spans="1:10" x14ac:dyDescent="0.35">
      <c r="A43" s="4">
        <f>Raw_data!A42</f>
        <v>40</v>
      </c>
      <c r="B43" s="4" t="str">
        <f>Raw_data!B42</f>
        <v xml:space="preserve">1 min. of Prepaid Mobile Tariff Local (No Discounts or Plans)  </v>
      </c>
      <c r="C43" s="4" t="str">
        <f>Raw_data!C42</f>
        <v>0.23 €</v>
      </c>
      <c r="D43" s="4" t="str">
        <f>Raw_data!D42</f>
        <v>0.17 €</v>
      </c>
      <c r="E43" s="21" t="s">
        <v>224</v>
      </c>
      <c r="F43" s="7">
        <f>IFERROR(VLOOKUP(Def_out!$B43,Detail!$A$4:$D$70,MATCH(Def_out!F$2,Detail!$A$3:$D$3,0),FALSE),0)</f>
        <v>1</v>
      </c>
      <c r="G43" s="7">
        <f>IFERROR(VLOOKUP(Def_out!$B43,Detail!$A$4:$D$70,MATCH(Def_out!G$2,Detail!$A$3:$D$3,0),FALSE),0)</f>
        <v>1</v>
      </c>
      <c r="H43" s="7">
        <f>IFERROR(VLOOKUP(Def_out!$B43,Detail!$A$4:$D$70,MATCH(Def_out!H$2,Detail!$A$3:$D$3,0),FALSE),0)</f>
        <v>1</v>
      </c>
      <c r="I43" s="4" t="str">
        <f t="shared" si="0"/>
        <v>0.23 €</v>
      </c>
      <c r="J43" s="7">
        <f t="shared" si="1"/>
        <v>0.23</v>
      </c>
    </row>
    <row r="44" spans="1:10" x14ac:dyDescent="0.35">
      <c r="A44" s="4">
        <f>Raw_data!A43</f>
        <v>41</v>
      </c>
      <c r="B44" s="4" t="str">
        <f>Raw_data!B43</f>
        <v xml:space="preserve">Internet (60 Mbps or More, Unlimited Data, Cable/ADSL)  </v>
      </c>
      <c r="C44" s="4" t="str">
        <f>Raw_data!C43</f>
        <v>37.71 €</v>
      </c>
      <c r="D44" s="4" t="str">
        <f>Raw_data!D43</f>
        <v>32.55 €</v>
      </c>
      <c r="E44" s="21" t="s">
        <v>224</v>
      </c>
      <c r="F44" s="7">
        <f>IFERROR(VLOOKUP(Def_out!$B44,Detail!$A$4:$D$70,MATCH(Def_out!F$2,Detail!$A$3:$D$3,0),FALSE),0)</f>
        <v>1</v>
      </c>
      <c r="G44" s="7">
        <f>IFERROR(VLOOKUP(Def_out!$B44,Detail!$A$4:$D$70,MATCH(Def_out!G$2,Detail!$A$3:$D$3,0),FALSE),0)</f>
        <v>1</v>
      </c>
      <c r="H44" s="7">
        <f>IFERROR(VLOOKUP(Def_out!$B44,Detail!$A$4:$D$70,MATCH(Def_out!H$2,Detail!$A$3:$D$3,0),FALSE),0)</f>
        <v>1</v>
      </c>
      <c r="I44" s="4" t="str">
        <f t="shared" si="0"/>
        <v>37.71 €</v>
      </c>
      <c r="J44" s="7">
        <f t="shared" si="1"/>
        <v>37.71</v>
      </c>
    </row>
    <row r="45" spans="1:10" x14ac:dyDescent="0.35">
      <c r="A45" s="4">
        <f>Raw_data!A44</f>
        <v>42</v>
      </c>
      <c r="B45" s="4" t="str">
        <f>Raw_data!B44</f>
        <v xml:space="preserve">Fitness Club, Monthly Fee for 1 Adult  </v>
      </c>
      <c r="C45" s="4" t="str">
        <f>Raw_data!C44</f>
        <v>42.48 €</v>
      </c>
      <c r="D45" s="4" t="str">
        <f>Raw_data!D44</f>
        <v>37.50 €</v>
      </c>
      <c r="E45" s="21" t="s">
        <v>221</v>
      </c>
      <c r="F45" s="7">
        <f>IFERROR(VLOOKUP(Def_out!$B45,Detail!$A$4:$D$70,MATCH(Def_out!F$2,Detail!$A$3:$D$3,0),FALSE),0)</f>
        <v>1</v>
      </c>
      <c r="G45" s="7">
        <f>IFERROR(VLOOKUP(Def_out!$B45,Detail!$A$4:$D$70,MATCH(Def_out!G$2,Detail!$A$3:$D$3,0),FALSE),0)</f>
        <v>1</v>
      </c>
      <c r="H45" s="7">
        <f>IFERROR(VLOOKUP(Def_out!$B45,Detail!$A$4:$D$70,MATCH(Def_out!H$2,Detail!$A$3:$D$3,0),FALSE),0)</f>
        <v>1</v>
      </c>
      <c r="I45" s="4" t="str">
        <f t="shared" si="0"/>
        <v>42.48 €</v>
      </c>
      <c r="J45" s="7">
        <f t="shared" si="1"/>
        <v>42.48</v>
      </c>
    </row>
    <row r="46" spans="1:10" x14ac:dyDescent="0.35">
      <c r="A46" s="4">
        <f>Raw_data!A45</f>
        <v>43</v>
      </c>
      <c r="B46" s="4" t="str">
        <f>Raw_data!B45</f>
        <v xml:space="preserve">Tennis Court Rent (1 Hour on Weekend)  </v>
      </c>
      <c r="C46" s="4" t="str">
        <f>Raw_data!C45</f>
        <v>22.52 €</v>
      </c>
      <c r="D46" s="4" t="str">
        <f>Raw_data!D45</f>
        <v>11.33 €</v>
      </c>
      <c r="E46" s="21" t="s">
        <v>221</v>
      </c>
      <c r="F46" s="7">
        <f>IFERROR(VLOOKUP(Def_out!$B46,Detail!$A$4:$D$70,MATCH(Def_out!F$2,Detail!$A$3:$D$3,0),FALSE),0)</f>
        <v>1</v>
      </c>
      <c r="G46" s="7">
        <f>IFERROR(VLOOKUP(Def_out!$B46,Detail!$A$4:$D$70,MATCH(Def_out!G$2,Detail!$A$3:$D$3,0),FALSE),0)</f>
        <v>1</v>
      </c>
      <c r="H46" s="7">
        <f>IFERROR(VLOOKUP(Def_out!$B46,Detail!$A$4:$D$70,MATCH(Def_out!H$2,Detail!$A$3:$D$3,0),FALSE),0)</f>
        <v>1</v>
      </c>
      <c r="I46" s="4" t="str">
        <f t="shared" si="0"/>
        <v>22.52 €</v>
      </c>
      <c r="J46" s="7">
        <f t="shared" si="1"/>
        <v>22.52</v>
      </c>
    </row>
    <row r="47" spans="1:10" x14ac:dyDescent="0.35">
      <c r="A47" s="4">
        <f>Raw_data!A46</f>
        <v>44</v>
      </c>
      <c r="B47" s="4" t="str">
        <f>Raw_data!B46</f>
        <v xml:space="preserve">Cinema, International Release, 1 Seat  </v>
      </c>
      <c r="C47" s="4" t="str">
        <f>Raw_data!C46</f>
        <v>9.00 €</v>
      </c>
      <c r="D47" s="4" t="str">
        <f>Raw_data!D46</f>
        <v>7.10 €</v>
      </c>
      <c r="E47" s="21" t="s">
        <v>225</v>
      </c>
      <c r="F47" s="7">
        <f>IFERROR(VLOOKUP(Def_out!$B47,Detail!$A$4:$D$70,MATCH(Def_out!F$2,Detail!$A$3:$D$3,0),FALSE),0)</f>
        <v>1</v>
      </c>
      <c r="G47" s="7">
        <f>IFERROR(VLOOKUP(Def_out!$B47,Detail!$A$4:$D$70,MATCH(Def_out!G$2,Detail!$A$3:$D$3,0),FALSE),0)</f>
        <v>1</v>
      </c>
      <c r="H47" s="7">
        <f>IFERROR(VLOOKUP(Def_out!$B47,Detail!$A$4:$D$70,MATCH(Def_out!H$2,Detail!$A$3:$D$3,0),FALSE),0)</f>
        <v>1</v>
      </c>
      <c r="I47" s="4" t="str">
        <f t="shared" si="0"/>
        <v>9.00 €</v>
      </c>
      <c r="J47" s="7">
        <f t="shared" si="1"/>
        <v>9</v>
      </c>
    </row>
    <row r="48" spans="1:10" x14ac:dyDescent="0.35">
      <c r="A48" s="4">
        <f>Raw_data!A47</f>
        <v>45</v>
      </c>
      <c r="B48" s="4" t="str">
        <f>Raw_data!B47</f>
        <v xml:space="preserve">Preschool (or Kindergarten), Full Day, Private, Monthly for 1 Child  </v>
      </c>
      <c r="C48" s="4" t="str">
        <f>Raw_data!C47</f>
        <v>481.25 €</v>
      </c>
      <c r="D48" s="4" t="str">
        <f>Raw_data!D47</f>
        <v>413.11 €</v>
      </c>
      <c r="E48" s="21" t="s">
        <v>224</v>
      </c>
      <c r="F48" s="7">
        <f>IFERROR(VLOOKUP(Def_out!$B48,Detail!$A$4:$D$70,MATCH(Def_out!F$2,Detail!$A$3:$D$3,0),FALSE),0)</f>
        <v>0</v>
      </c>
      <c r="G48" s="7">
        <f>IFERROR(VLOOKUP(Def_out!$B48,Detail!$A$4:$D$70,MATCH(Def_out!G$2,Detail!$A$3:$D$3,0),FALSE),0)</f>
        <v>0</v>
      </c>
      <c r="H48" s="7">
        <f>IFERROR(VLOOKUP(Def_out!$B48,Detail!$A$4:$D$70,MATCH(Def_out!H$2,Detail!$A$3:$D$3,0),FALSE),0)</f>
        <v>0</v>
      </c>
      <c r="I48" s="4" t="str">
        <f t="shared" si="0"/>
        <v>481.25 €</v>
      </c>
      <c r="J48" s="7">
        <f t="shared" si="1"/>
        <v>0</v>
      </c>
    </row>
    <row r="49" spans="1:10" x14ac:dyDescent="0.35">
      <c r="A49" s="4">
        <f>Raw_data!A48</f>
        <v>46</v>
      </c>
      <c r="B49" s="4" t="str">
        <f>Raw_data!B48</f>
        <v xml:space="preserve">International Primary School, Yearly for 1 Child  </v>
      </c>
      <c r="C49" s="4" t="str">
        <f>Raw_data!C48</f>
        <v>10,999.00 €</v>
      </c>
      <c r="D49" s="4" t="str">
        <f>Raw_data!D48</f>
        <v>9,126.53 €</v>
      </c>
      <c r="E49" s="21" t="s">
        <v>224</v>
      </c>
      <c r="F49" s="7">
        <f>IFERROR(VLOOKUP(Def_out!$B49,Detail!$A$4:$D$70,MATCH(Def_out!F$2,Detail!$A$3:$D$3,0),FALSE),0)</f>
        <v>0</v>
      </c>
      <c r="G49" s="7">
        <f>IFERROR(VLOOKUP(Def_out!$B49,Detail!$A$4:$D$70,MATCH(Def_out!G$2,Detail!$A$3:$D$3,0),FALSE),0)</f>
        <v>0</v>
      </c>
      <c r="H49" s="7">
        <f>IFERROR(VLOOKUP(Def_out!$B49,Detail!$A$4:$D$70,MATCH(Def_out!H$2,Detail!$A$3:$D$3,0),FALSE),0)</f>
        <v>0</v>
      </c>
      <c r="I49" s="4" t="str">
        <f t="shared" si="0"/>
        <v>10,999.00 €</v>
      </c>
      <c r="J49" s="7">
        <f t="shared" si="1"/>
        <v>0</v>
      </c>
    </row>
    <row r="50" spans="1:10" x14ac:dyDescent="0.35">
      <c r="A50" s="4">
        <f>Raw_data!A49</f>
        <v>47</v>
      </c>
      <c r="B50" s="4" t="str">
        <f>Raw_data!B49</f>
        <v>1 Pair of Jeans (Levis</v>
      </c>
      <c r="C50" s="4" t="str">
        <f>Raw_data!C49</f>
        <v>73.28 €</v>
      </c>
      <c r="D50" s="4" t="str">
        <f>Raw_data!D49</f>
        <v>76.50 €</v>
      </c>
      <c r="E50" s="21" t="s">
        <v>225</v>
      </c>
      <c r="F50" s="7">
        <f>IFERROR(VLOOKUP(Def_out!$B50,Detail!$A$4:$D$70,MATCH(Def_out!F$2,Detail!$A$3:$D$3,0),FALSE),0)</f>
        <v>0.16666666666666666</v>
      </c>
      <c r="G50" s="7">
        <f>IFERROR(VLOOKUP(Def_out!$B50,Detail!$A$4:$D$70,MATCH(Def_out!G$2,Detail!$A$3:$D$3,0),FALSE),0)</f>
        <v>0.16666666666666666</v>
      </c>
      <c r="H50" s="7">
        <f>IFERROR(VLOOKUP(Def_out!$B50,Detail!$A$4:$D$70,MATCH(Def_out!H$2,Detail!$A$3:$D$3,0),FALSE),0)</f>
        <v>0.16666666666666666</v>
      </c>
      <c r="I50" s="4" t="str">
        <f t="shared" si="0"/>
        <v>73.28 €</v>
      </c>
      <c r="J50" s="7">
        <f t="shared" si="1"/>
        <v>12.213333333333333</v>
      </c>
    </row>
    <row r="51" spans="1:10" x14ac:dyDescent="0.35">
      <c r="A51" s="4">
        <f>Raw_data!A50</f>
        <v>48</v>
      </c>
      <c r="B51" s="4" t="str">
        <f>Raw_data!B50</f>
        <v xml:space="preserve">1 Summer Dress in a Chain Store (Zara, H&amp;M, ...)  </v>
      </c>
      <c r="C51" s="4" t="str">
        <f>Raw_data!C50</f>
        <v>31.18 €</v>
      </c>
      <c r="D51" s="4" t="str">
        <f>Raw_data!D50</f>
        <v>31.27 €</v>
      </c>
      <c r="E51" s="21" t="s">
        <v>225</v>
      </c>
      <c r="F51" s="7">
        <f>IFERROR(VLOOKUP(Def_out!$B51,Detail!$A$4:$D$70,MATCH(Def_out!F$2,Detail!$A$3:$D$3,0),FALSE),0)</f>
        <v>0.16666666666666666</v>
      </c>
      <c r="G51" s="7">
        <f>IFERROR(VLOOKUP(Def_out!$B51,Detail!$A$4:$D$70,MATCH(Def_out!G$2,Detail!$A$3:$D$3,0),FALSE),0)</f>
        <v>0.16666666666666666</v>
      </c>
      <c r="H51" s="7">
        <f>IFERROR(VLOOKUP(Def_out!$B51,Detail!$A$4:$D$70,MATCH(Def_out!H$2,Detail!$A$3:$D$3,0),FALSE),0)</f>
        <v>0.16666666666666666</v>
      </c>
      <c r="I51" s="4" t="str">
        <f t="shared" si="0"/>
        <v>31.18 €</v>
      </c>
      <c r="J51" s="7">
        <f t="shared" si="1"/>
        <v>5.1966666666666663</v>
      </c>
    </row>
    <row r="52" spans="1:10" x14ac:dyDescent="0.35">
      <c r="A52" s="4">
        <f>Raw_data!A51</f>
        <v>49</v>
      </c>
      <c r="B52" s="4" t="str">
        <f>Raw_data!B51</f>
        <v xml:space="preserve">1 Pair of Nike Running Shoes (Mid-Range)  </v>
      </c>
      <c r="C52" s="4" t="str">
        <f>Raw_data!C51</f>
        <v>76.62 €</v>
      </c>
      <c r="D52" s="4" t="str">
        <f>Raw_data!D51</f>
        <v>68.43 €</v>
      </c>
      <c r="E52" s="21" t="s">
        <v>225</v>
      </c>
      <c r="F52" s="7">
        <f>IFERROR(VLOOKUP(Def_out!$B52,Detail!$A$4:$D$70,MATCH(Def_out!F$2,Detail!$A$3:$D$3,0),FALSE),0)</f>
        <v>1</v>
      </c>
      <c r="G52" s="7">
        <f>IFERROR(VLOOKUP(Def_out!$B52,Detail!$A$4:$D$70,MATCH(Def_out!G$2,Detail!$A$3:$D$3,0),FALSE),0)</f>
        <v>1</v>
      </c>
      <c r="H52" s="7">
        <f>IFERROR(VLOOKUP(Def_out!$B52,Detail!$A$4:$D$70,MATCH(Def_out!H$2,Detail!$A$3:$D$3,0),FALSE),0)</f>
        <v>1</v>
      </c>
      <c r="I52" s="4" t="str">
        <f t="shared" si="0"/>
        <v>76.62 €</v>
      </c>
      <c r="J52" s="7">
        <f t="shared" si="1"/>
        <v>76.62</v>
      </c>
    </row>
    <row r="53" spans="1:10" x14ac:dyDescent="0.35">
      <c r="A53" s="4">
        <f>Raw_data!A52</f>
        <v>50</v>
      </c>
      <c r="B53" s="4" t="str">
        <f>Raw_data!B52</f>
        <v xml:space="preserve">1 Pair of Men Leather Business Shoes  </v>
      </c>
      <c r="C53" s="4" t="str">
        <f>Raw_data!C52</f>
        <v>101.15 €</v>
      </c>
      <c r="D53" s="4" t="str">
        <f>Raw_data!D52</f>
        <v>89.66 €</v>
      </c>
      <c r="E53" s="21" t="s">
        <v>225</v>
      </c>
      <c r="F53" s="7">
        <f>IFERROR(VLOOKUP(Def_out!$B53,Detail!$A$4:$D$70,MATCH(Def_out!F$2,Detail!$A$3:$D$3,0),FALSE),0)</f>
        <v>1</v>
      </c>
      <c r="G53" s="7">
        <f>IFERROR(VLOOKUP(Def_out!$B53,Detail!$A$4:$D$70,MATCH(Def_out!G$2,Detail!$A$3:$D$3,0),FALSE),0)</f>
        <v>1</v>
      </c>
      <c r="H53" s="7">
        <f>IFERROR(VLOOKUP(Def_out!$B53,Detail!$A$4:$D$70,MATCH(Def_out!H$2,Detail!$A$3:$D$3,0),FALSE),0)</f>
        <v>1</v>
      </c>
      <c r="I53" s="4" t="str">
        <f t="shared" si="0"/>
        <v>101.15 €</v>
      </c>
      <c r="J53" s="7">
        <f t="shared" si="1"/>
        <v>101.15</v>
      </c>
    </row>
    <row r="54" spans="1:10" x14ac:dyDescent="0.35">
      <c r="A54" s="4">
        <f>Raw_data!A53</f>
        <v>51</v>
      </c>
      <c r="B54" s="4" t="str">
        <f>Raw_data!B53</f>
        <v xml:space="preserve">Apartment (1 bedroom) in City Centre  </v>
      </c>
      <c r="C54" s="4" t="str">
        <f>Raw_data!C53</f>
        <v>1,019.38 €</v>
      </c>
      <c r="D54" s="4" t="str">
        <f>Raw_data!D53</f>
        <v>1,159.71 €</v>
      </c>
      <c r="E54" s="21" t="s">
        <v>224</v>
      </c>
      <c r="F54" s="7">
        <f>IFERROR(VLOOKUP(Def_out!$B54,Detail!$A$4:$D$70,MATCH(Def_out!F$2,Detail!$A$3:$D$3,0),FALSE),0)</f>
        <v>0</v>
      </c>
      <c r="G54" s="7">
        <f>IFERROR(VLOOKUP(Def_out!$B54,Detail!$A$4:$D$70,MATCH(Def_out!G$2,Detail!$A$3:$D$3,0),FALSE),0)</f>
        <v>0</v>
      </c>
      <c r="H54" s="7">
        <f>IFERROR(VLOOKUP(Def_out!$B54,Detail!$A$4:$D$70,MATCH(Def_out!H$2,Detail!$A$3:$D$3,0),FALSE),0)</f>
        <v>0</v>
      </c>
      <c r="I54" s="4" t="str">
        <f t="shared" si="0"/>
        <v>1,019.38 €</v>
      </c>
      <c r="J54" s="7">
        <f t="shared" si="1"/>
        <v>0</v>
      </c>
    </row>
    <row r="55" spans="1:10" x14ac:dyDescent="0.35">
      <c r="A55" s="4">
        <f>Raw_data!A54</f>
        <v>52</v>
      </c>
      <c r="B55" s="4" t="str">
        <f>Raw_data!B54</f>
        <v xml:space="preserve">Apartment (1 bedroom) Outside of Centre  </v>
      </c>
      <c r="C55" s="4" t="str">
        <f>Raw_data!C54</f>
        <v>790.65 €</v>
      </c>
      <c r="D55" s="4" t="str">
        <f>Raw_data!D54</f>
        <v>772.27 €</v>
      </c>
      <c r="E55" s="21" t="s">
        <v>224</v>
      </c>
      <c r="F55" s="7">
        <f>IFERROR(VLOOKUP(Def_out!$B55,Detail!$A$4:$D$70,MATCH(Def_out!F$2,Detail!$A$3:$D$3,0),FALSE),0)</f>
        <v>0</v>
      </c>
      <c r="G55" s="7">
        <f>IFERROR(VLOOKUP(Def_out!$B55,Detail!$A$4:$D$70,MATCH(Def_out!G$2,Detail!$A$3:$D$3,0),FALSE),0)</f>
        <v>0</v>
      </c>
      <c r="H55" s="7">
        <f>IFERROR(VLOOKUP(Def_out!$B55,Detail!$A$4:$D$70,MATCH(Def_out!H$2,Detail!$A$3:$D$3,0),FALSE),0)</f>
        <v>0</v>
      </c>
      <c r="I55" s="4" t="str">
        <f t="shared" si="0"/>
        <v>790.65 €</v>
      </c>
      <c r="J55" s="7">
        <f t="shared" si="1"/>
        <v>0</v>
      </c>
    </row>
    <row r="56" spans="1:10" x14ac:dyDescent="0.35">
      <c r="A56" s="4">
        <f>Raw_data!A55</f>
        <v>53</v>
      </c>
      <c r="B56" s="4" t="str">
        <f>Raw_data!B55</f>
        <v xml:space="preserve">Apartment (3 bedrooms) in City Centre  </v>
      </c>
      <c r="C56" s="4" t="str">
        <f>Raw_data!C55</f>
        <v>1,692.00 €</v>
      </c>
      <c r="D56" s="4" t="str">
        <f>Raw_data!D55</f>
        <v>1,997.96 €</v>
      </c>
      <c r="E56" s="21" t="s">
        <v>224</v>
      </c>
      <c r="F56" s="7">
        <f>IFERROR(VLOOKUP(Def_out!$B56,Detail!$A$4:$D$70,MATCH(Def_out!F$2,Detail!$A$3:$D$3,0),FALSE),0)</f>
        <v>0</v>
      </c>
      <c r="G56" s="7">
        <f>IFERROR(VLOOKUP(Def_out!$B56,Detail!$A$4:$D$70,MATCH(Def_out!G$2,Detail!$A$3:$D$3,0),FALSE),0)</f>
        <v>0</v>
      </c>
      <c r="H56" s="7">
        <f>IFERROR(VLOOKUP(Def_out!$B56,Detail!$A$4:$D$70,MATCH(Def_out!H$2,Detail!$A$3:$D$3,0),FALSE),0)</f>
        <v>0</v>
      </c>
      <c r="I56" s="4" t="str">
        <f t="shared" si="0"/>
        <v>1,692.00 €</v>
      </c>
      <c r="J56" s="7">
        <f t="shared" si="1"/>
        <v>0</v>
      </c>
    </row>
    <row r="57" spans="1:10" x14ac:dyDescent="0.35">
      <c r="A57" s="4">
        <f>Raw_data!A56</f>
        <v>54</v>
      </c>
      <c r="B57" s="4" t="str">
        <f>Raw_data!B56</f>
        <v xml:space="preserve">Apartment (3 bedrooms) Outside of Centre  </v>
      </c>
      <c r="C57" s="4" t="str">
        <f>Raw_data!C56</f>
        <v>1,297.38 €</v>
      </c>
      <c r="D57" s="4" t="str">
        <f>Raw_data!D56</f>
        <v>1,248.16 €</v>
      </c>
      <c r="E57" s="21" t="s">
        <v>224</v>
      </c>
      <c r="F57" s="7">
        <f>IFERROR(VLOOKUP(Def_out!$B57,Detail!$A$4:$D$70,MATCH(Def_out!F$2,Detail!$A$3:$D$3,0),FALSE),0)</f>
        <v>0</v>
      </c>
      <c r="G57" s="7">
        <f>IFERROR(VLOOKUP(Def_out!$B57,Detail!$A$4:$D$70,MATCH(Def_out!G$2,Detail!$A$3:$D$3,0),FALSE),0)</f>
        <v>0</v>
      </c>
      <c r="H57" s="7">
        <f>IFERROR(VLOOKUP(Def_out!$B57,Detail!$A$4:$D$70,MATCH(Def_out!H$2,Detail!$A$3:$D$3,0),FALSE),0)</f>
        <v>0</v>
      </c>
      <c r="I57" s="4" t="str">
        <f t="shared" si="0"/>
        <v>1,297.38 €</v>
      </c>
      <c r="J57" s="7">
        <f t="shared" si="1"/>
        <v>0</v>
      </c>
    </row>
    <row r="58" spans="1:10" x14ac:dyDescent="0.35">
      <c r="A58" s="4">
        <f>Raw_data!A57</f>
        <v>55</v>
      </c>
      <c r="B58" s="4" t="str">
        <f>Raw_data!B57</f>
        <v xml:space="preserve">Price per Square Meter to Buy Apartment in City Centre  </v>
      </c>
      <c r="C58" s="4" t="str">
        <f>Raw_data!C57</f>
        <v>4,855.84 €</v>
      </c>
      <c r="D58" s="4" t="str">
        <f>Raw_data!D57</f>
        <v>5,286.79 €</v>
      </c>
      <c r="E58" s="21" t="s">
        <v>224</v>
      </c>
      <c r="F58" s="7">
        <f>IFERROR(VLOOKUP(Def_out!$B58,Detail!$A$4:$D$70,MATCH(Def_out!F$2,Detail!$A$3:$D$3,0),FALSE),0)</f>
        <v>0</v>
      </c>
      <c r="G58" s="7">
        <f>IFERROR(VLOOKUP(Def_out!$B58,Detail!$A$4:$D$70,MATCH(Def_out!G$2,Detail!$A$3:$D$3,0),FALSE),0)</f>
        <v>0</v>
      </c>
      <c r="H58" s="7">
        <f>IFERROR(VLOOKUP(Def_out!$B58,Detail!$A$4:$D$70,MATCH(Def_out!H$2,Detail!$A$3:$D$3,0),FALSE),0)</f>
        <v>0</v>
      </c>
      <c r="I58" s="4" t="str">
        <f t="shared" si="0"/>
        <v>4,855.84 €</v>
      </c>
      <c r="J58" s="7">
        <f t="shared" si="1"/>
        <v>0</v>
      </c>
    </row>
    <row r="59" spans="1:10" x14ac:dyDescent="0.35">
      <c r="A59" s="4">
        <f>Raw_data!A58</f>
        <v>56</v>
      </c>
      <c r="B59" s="4" t="str">
        <f>Raw_data!B58</f>
        <v xml:space="preserve">Price per Square Meter to Buy Apartment Outside of Centre  </v>
      </c>
      <c r="C59" s="4" t="str">
        <f>Raw_data!C58</f>
        <v>2,945.63 €</v>
      </c>
      <c r="D59" s="4" t="str">
        <f>Raw_data!D58</f>
        <v>2,910.86 €</v>
      </c>
      <c r="E59" s="21" t="s">
        <v>224</v>
      </c>
      <c r="F59" s="7">
        <f>IFERROR(VLOOKUP(Def_out!$B59,Detail!$A$4:$D$70,MATCH(Def_out!F$2,Detail!$A$3:$D$3,0),FALSE),0)</f>
        <v>0</v>
      </c>
      <c r="G59" s="7">
        <f>IFERROR(VLOOKUP(Def_out!$B59,Detail!$A$4:$D$70,MATCH(Def_out!G$2,Detail!$A$3:$D$3,0),FALSE),0)</f>
        <v>0</v>
      </c>
      <c r="H59" s="7">
        <f>IFERROR(VLOOKUP(Def_out!$B59,Detail!$A$4:$D$70,MATCH(Def_out!H$2,Detail!$A$3:$D$3,0),FALSE),0)</f>
        <v>0</v>
      </c>
      <c r="I59" s="4" t="str">
        <f t="shared" si="0"/>
        <v>2,945.63 €</v>
      </c>
      <c r="J59" s="7">
        <f t="shared" si="1"/>
        <v>0</v>
      </c>
    </row>
    <row r="60" spans="1:10" x14ac:dyDescent="0.35">
      <c r="A60" s="4">
        <f>Raw_data!A59</f>
        <v>57</v>
      </c>
      <c r="B60" s="4" t="str">
        <f>Raw_data!B59</f>
        <v xml:space="preserve">Average Monthly Net Salary (After Tax)  </v>
      </c>
      <c r="C60" s="4" t="str">
        <f>Raw_data!C59</f>
        <v>1,825.89 €</v>
      </c>
      <c r="D60" s="4" t="str">
        <f>Raw_data!D59</f>
        <v>1,091.27 €</v>
      </c>
      <c r="E60" s="21" t="s">
        <v>224</v>
      </c>
      <c r="F60" s="7">
        <f>IFERROR(VLOOKUP(Def_out!$B60,Detail!$A$4:$D$70,MATCH(Def_out!F$2,Detail!$A$3:$D$3,0),FALSE),0)</f>
        <v>0</v>
      </c>
      <c r="G60" s="7">
        <f>IFERROR(VLOOKUP(Def_out!$B60,Detail!$A$4:$D$70,MATCH(Def_out!G$2,Detail!$A$3:$D$3,0),FALSE),0)</f>
        <v>0</v>
      </c>
      <c r="H60" s="7">
        <f>IFERROR(VLOOKUP(Def_out!$B60,Detail!$A$4:$D$70,MATCH(Def_out!H$2,Detail!$A$3:$D$3,0),FALSE),0)</f>
        <v>0</v>
      </c>
      <c r="I60" s="4" t="str">
        <f t="shared" si="0"/>
        <v>1,825.89 €</v>
      </c>
      <c r="J60" s="7">
        <f t="shared" si="1"/>
        <v>0</v>
      </c>
    </row>
    <row r="61" spans="1:10" x14ac:dyDescent="0.35">
      <c r="A61" s="4">
        <f>Raw_data!A60</f>
        <v>58</v>
      </c>
      <c r="B61" s="4" t="str">
        <f>Raw_data!B60</f>
        <v>Mortgage Interest Rate in Percentages (%), Yearly, for</v>
      </c>
      <c r="C61" s="4" t="str">
        <f>Raw_data!C60</f>
        <v>2.12</v>
      </c>
      <c r="D61" s="4" t="str">
        <f>Raw_data!D60</f>
        <v>2.19</v>
      </c>
      <c r="E61" s="21" t="s">
        <v>224</v>
      </c>
      <c r="F61" s="7">
        <f>IFERROR(VLOOKUP(Def_out!$B61,Detail!$A$4:$D$70,MATCH(Def_out!F$2,Detail!$A$3:$D$3,0),FALSE),0)</f>
        <v>0</v>
      </c>
      <c r="G61" s="7">
        <f>IFERROR(VLOOKUP(Def_out!$B61,Detail!$A$4:$D$70,MATCH(Def_out!G$2,Detail!$A$3:$D$3,0),FALSE),0)</f>
        <v>0</v>
      </c>
      <c r="H61" s="7">
        <f>IFERROR(VLOOKUP(Def_out!$B61,Detail!$A$4:$D$70,MATCH(Def_out!H$2,Detail!$A$3:$D$3,0),FALSE),0)</f>
        <v>0</v>
      </c>
      <c r="I61" s="4" t="str">
        <f t="shared" si="0"/>
        <v>2.12</v>
      </c>
      <c r="J61" s="7">
        <f t="shared" si="1"/>
        <v>0</v>
      </c>
    </row>
    <row r="62" spans="1:10" x14ac:dyDescent="0.35">
      <c r="A62" s="4"/>
      <c r="B62" s="4" t="s">
        <v>210</v>
      </c>
      <c r="C62" s="4">
        <f>+C60/D60</f>
        <v>1.6731789566285156</v>
      </c>
      <c r="D62" s="4">
        <v>1</v>
      </c>
      <c r="E62" s="21" t="s">
        <v>224</v>
      </c>
      <c r="F62" s="7">
        <f>IFERROR(VLOOKUP(Def_out!$B62,Detail!$A$4:$D$70,MATCH(Def_out!F$2,Detail!$A$3:$D$3,0),FALSE),0)</f>
        <v>60</v>
      </c>
      <c r="G62" s="7">
        <f>IFERROR(VLOOKUP(Def_out!$B62,Detail!$A$4:$D$70,MATCH(Def_out!G$2,Detail!$A$3:$D$3,0),FALSE),0)</f>
        <v>54</v>
      </c>
      <c r="H62" s="7">
        <f>IFERROR(VLOOKUP(Def_out!$B62,Detail!$A$4:$D$70,MATCH(Def_out!H$2,Detail!$A$3:$D$3,0),FALSE),0)</f>
        <v>43.2</v>
      </c>
      <c r="I62" s="4">
        <f t="shared" si="0"/>
        <v>1.6731789566285156</v>
      </c>
      <c r="J62" s="7">
        <f t="shared" si="1"/>
        <v>100.39073739771094</v>
      </c>
    </row>
    <row r="63" spans="1:10" x14ac:dyDescent="0.35">
      <c r="I63" s="2" t="s">
        <v>209</v>
      </c>
      <c r="J63" s="3">
        <f>SUMIF(E3:E62,"P",J3:J62)</f>
        <v>839.50744581258368</v>
      </c>
    </row>
    <row r="64" spans="1:10" x14ac:dyDescent="0.35">
      <c r="F64" t="s">
        <v>166</v>
      </c>
      <c r="J64" s="3"/>
    </row>
    <row r="65" spans="5:8" x14ac:dyDescent="0.35">
      <c r="E65" t="s">
        <v>209</v>
      </c>
      <c r="F65" t="s">
        <v>230</v>
      </c>
      <c r="G65" t="s">
        <v>216</v>
      </c>
      <c r="H65" t="s">
        <v>217</v>
      </c>
    </row>
    <row r="66" spans="5:8" x14ac:dyDescent="0.35">
      <c r="E66" t="s">
        <v>2</v>
      </c>
      <c r="F66" s="3">
        <v>691.16676125244601</v>
      </c>
      <c r="G66">
        <v>885.39007827788635</v>
      </c>
      <c r="H66">
        <v>1304.2380352250489</v>
      </c>
    </row>
    <row r="67" spans="5:8" x14ac:dyDescent="0.35">
      <c r="E67" t="s">
        <v>1</v>
      </c>
      <c r="F67">
        <v>839.50744581258368</v>
      </c>
      <c r="G67">
        <v>1065.1458930121473</v>
      </c>
      <c r="H67">
        <v>1547.1914815330056</v>
      </c>
    </row>
  </sheetData>
  <autoFilter ref="A2:N67" xr:uid="{4B928CD3-5636-45A9-954B-C946005324E8}"/>
  <dataValidations disablePrompts="1" count="2">
    <dataValidation type="list" allowBlank="1" showInputMessage="1" showErrorMessage="1" sqref="I2" xr:uid="{9EE25298-F31C-452C-8A5E-0DDC67286766}">
      <formula1>$C$2:$D$2</formula1>
    </dataValidation>
    <dataValidation type="list" allowBlank="1" showInputMessage="1" showErrorMessage="1" sqref="E3:E61" xr:uid="{56AC5F64-D129-4F21-A628-CCED97561942}">
      <formula1>$N$7:$N$9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EB1D968-E854-4C0D-A5AA-8F9464BE1F22}">
          <x14:formula1>
            <xm:f>Detail!$B$3:$D$3</xm:f>
          </x14:formula1>
          <xm:sqref>F2:H2 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1200-7BE3-4426-8750-2C0CA23EC237}">
  <dimension ref="A1:D3"/>
  <sheetViews>
    <sheetView tabSelected="1" workbookViewId="0">
      <selection activeCell="H15" sqref="H15"/>
    </sheetView>
  </sheetViews>
  <sheetFormatPr defaultRowHeight="14.5" x14ac:dyDescent="0.35"/>
  <cols>
    <col min="1" max="1" width="9.81640625" customWidth="1"/>
  </cols>
  <sheetData>
    <row r="1" spans="1:4" x14ac:dyDescent="0.35">
      <c r="A1" t="s">
        <v>0</v>
      </c>
      <c r="B1" t="s">
        <v>230</v>
      </c>
      <c r="C1" t="s">
        <v>216</v>
      </c>
      <c r="D1" t="s">
        <v>217</v>
      </c>
    </row>
    <row r="2" spans="1:4" x14ac:dyDescent="0.35">
      <c r="A2" t="s">
        <v>2</v>
      </c>
      <c r="B2" s="3">
        <v>691.16676125244601</v>
      </c>
      <c r="C2">
        <v>885.39007827788635</v>
      </c>
      <c r="D2">
        <v>1304.2380352250489</v>
      </c>
    </row>
    <row r="3" spans="1:4" x14ac:dyDescent="0.35">
      <c r="A3" t="s">
        <v>1</v>
      </c>
      <c r="B3">
        <v>839.50744581258368</v>
      </c>
      <c r="C3">
        <v>1065.1458930121473</v>
      </c>
      <c r="D3">
        <v>1547.1914815330056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D2A-2148-49FC-987B-84888D914600}">
  <dimension ref="A1:C3"/>
  <sheetViews>
    <sheetView workbookViewId="0">
      <selection activeCell="G2" sqref="G2"/>
    </sheetView>
  </sheetViews>
  <sheetFormatPr defaultRowHeight="14.5" x14ac:dyDescent="0.35"/>
  <cols>
    <col min="1" max="1" width="13.26953125" customWidth="1"/>
    <col min="2" max="2" width="11.81640625" customWidth="1"/>
  </cols>
  <sheetData>
    <row r="1" spans="1:3" x14ac:dyDescent="0.35">
      <c r="A1" s="24" t="s">
        <v>0</v>
      </c>
      <c r="B1" s="24" t="s">
        <v>1</v>
      </c>
      <c r="C1" s="24" t="s">
        <v>2</v>
      </c>
    </row>
    <row r="2" spans="1:3" x14ac:dyDescent="0.35">
      <c r="A2" s="24" t="s">
        <v>107</v>
      </c>
      <c r="B2" s="25">
        <v>42.48</v>
      </c>
      <c r="C2" s="25">
        <v>37.5</v>
      </c>
    </row>
    <row r="3" spans="1:3" x14ac:dyDescent="0.35">
      <c r="A3" s="24" t="s">
        <v>110</v>
      </c>
      <c r="B3" s="25">
        <v>22.52</v>
      </c>
      <c r="C3" s="25">
        <v>11.33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A093-8AB2-44E5-A84E-FB8D5109B906}">
  <dimension ref="A1:D7"/>
  <sheetViews>
    <sheetView workbookViewId="0">
      <selection activeCell="B11" sqref="B11"/>
    </sheetView>
  </sheetViews>
  <sheetFormatPr defaultRowHeight="14.5" x14ac:dyDescent="0.35"/>
  <cols>
    <col min="1" max="1" width="42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230</v>
      </c>
    </row>
    <row r="2" spans="1:4" x14ac:dyDescent="0.35">
      <c r="A2" t="s">
        <v>76</v>
      </c>
      <c r="B2" s="26">
        <v>5</v>
      </c>
      <c r="C2" s="26">
        <v>5.3</v>
      </c>
      <c r="D2">
        <v>1</v>
      </c>
    </row>
    <row r="3" spans="1:4" x14ac:dyDescent="0.35">
      <c r="A3" t="s">
        <v>113</v>
      </c>
      <c r="B3" s="26">
        <v>9</v>
      </c>
      <c r="C3" s="26">
        <v>7.1</v>
      </c>
      <c r="D3">
        <v>1</v>
      </c>
    </row>
    <row r="4" spans="1:4" x14ac:dyDescent="0.35">
      <c r="A4" t="s">
        <v>121</v>
      </c>
      <c r="B4" s="26">
        <v>73.28</v>
      </c>
      <c r="C4" s="26">
        <v>76.5</v>
      </c>
      <c r="D4">
        <v>0.16666666666666666</v>
      </c>
    </row>
    <row r="5" spans="1:4" x14ac:dyDescent="0.35">
      <c r="A5" t="s">
        <v>124</v>
      </c>
      <c r="B5" s="26">
        <v>31.18</v>
      </c>
      <c r="C5" s="26">
        <v>31.27</v>
      </c>
      <c r="D5">
        <v>0.16666666666666666</v>
      </c>
    </row>
    <row r="6" spans="1:4" x14ac:dyDescent="0.35">
      <c r="A6" t="s">
        <v>127</v>
      </c>
      <c r="B6" s="26">
        <v>76.62</v>
      </c>
      <c r="C6" s="26">
        <v>68.430000000000007</v>
      </c>
      <c r="D6">
        <v>1</v>
      </c>
    </row>
    <row r="7" spans="1:4" x14ac:dyDescent="0.35">
      <c r="A7" t="s">
        <v>130</v>
      </c>
      <c r="B7" s="26">
        <v>101.15</v>
      </c>
      <c r="C7" s="26">
        <v>89.66</v>
      </c>
      <c r="D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Profilesxx</vt:lpstr>
      <vt:lpstr>Detail</vt:lpstr>
      <vt:lpstr>Def_out</vt:lpstr>
      <vt:lpstr>Profiles</vt:lpstr>
      <vt:lpstr>Question</vt:lpstr>
      <vt:lpstr>Quantities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Teresa Salvador</cp:lastModifiedBy>
  <dcterms:created xsi:type="dcterms:W3CDTF">2022-10-19T13:41:02Z</dcterms:created>
  <dcterms:modified xsi:type="dcterms:W3CDTF">2022-10-19T17:21:01Z</dcterms:modified>
</cp:coreProperties>
</file>