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 activeTab="1"/>
  </bookViews>
  <sheets>
    <sheet name="Salarios" sheetId="1" r:id="rId1"/>
    <sheet name="M1" sheetId="2" r:id="rId2"/>
    <sheet name="M2" sheetId="3" r:id="rId3"/>
    <sheet name="Hoja 3" sheetId="4" r:id="rId4"/>
    <sheet name="E" sheetId="5" r:id="rId5"/>
    <sheet name="D" sheetId="6" r:id="rId6"/>
    <sheet name="C" sheetId="7" r:id="rId7"/>
    <sheet name="B" sheetId="8" r:id="rId8"/>
    <sheet name="A" sheetId="9" r:id="rId9"/>
    <sheet name="S" sheetId="10" r:id="rId10"/>
  </sheets>
  <externalReferences>
    <externalReference r:id="rId11"/>
  </externalReferences>
  <definedNames>
    <definedName name="SalarioCategoriaa">'M2'!$I$14:$I$358</definedName>
    <definedName name="SalarioTrabajador">'M2'!$B$14:$B$358</definedName>
    <definedName name="SalarioParejas">'M2'!$J$14:$J$358</definedName>
    <definedName name="Volumen">'M2'!$H$14:$H$358</definedName>
    <definedName name="Salarioo">'M2'!$G$14:$G$358</definedName>
    <definedName name="CategoriaParejas">'M2'!$K$14:$K$358</definedName>
    <definedName name="_xlnm._FilterDatabase" localSheetId="0">'[1]#REF'!$A$1:$Z$313</definedName>
    <definedName name="_xlnm._FilterDatabase" localSheetId="1">'M1'!$A$1:$K$971</definedName>
    <definedName name="_xlnm._FilterDatabase" localSheetId="2">'M2'!$A$14:$K$1013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<sst xmlns="http://schemas.openxmlformats.org/spreadsheetml/2006/main" count="2601" uniqueCount="580">
  <si>
    <t>Category ID</t>
  </si>
  <si>
    <t>Category</t>
  </si>
  <si>
    <t>Group ID</t>
  </si>
  <si>
    <t>Group</t>
  </si>
  <si>
    <t>Subgroup ID</t>
  </si>
  <si>
    <t>Subgroup</t>
  </si>
  <si>
    <t>Occupation ID</t>
  </si>
  <si>
    <t>Occupation</t>
  </si>
  <si>
    <t>Year</t>
  </si>
  <si>
    <t>Quarter ID</t>
  </si>
  <si>
    <t>Quarter</t>
  </si>
  <si>
    <t>Workforce</t>
  </si>
  <si>
    <t>Monthly Wage</t>
  </si>
  <si>
    <t>Monthly Wage Growth</t>
  </si>
  <si>
    <t>Monthly Wage Growth Value</t>
  </si>
  <si>
    <t>percentage</t>
  </si>
  <si>
    <t>lastPeriod</t>
  </si>
  <si>
    <t>Funcionarios, Directores y Jefes</t>
  </si>
  <si>
    <t>Funcionarios y Altas Autoridades de los Sectores Público, Privado y Social</t>
  </si>
  <si>
    <t>Presidentes y Directores Generales</t>
  </si>
  <si>
    <t>Presidentes y Directores Generales en Instituciones Públicas</t>
  </si>
  <si>
    <t>2024-Q1</t>
  </si>
  <si>
    <t>Presidentes y Directores Generales en Instituciones y Empresas Privadas</t>
  </si>
  <si>
    <t>Directores de Organizaciones Políticas, Sindicales y Civiles</t>
  </si>
  <si>
    <t>Directores de Organizaciones Civiles y Religiosas</t>
  </si>
  <si>
    <t>Directores y Gerentes en Servicios Financieros, Administrativos y Sociales</t>
  </si>
  <si>
    <t>Directores y Gerentes en Servicios Financieros y Administrativos</t>
  </si>
  <si>
    <t>Directores y Gerentes en Administración, Recursos Humanos y Mercadotecnia</t>
  </si>
  <si>
    <t>Directores y Gerentes en Servicios Contables, Financieros, Banca y Seguros</t>
  </si>
  <si>
    <t>Directores y Gerentes en Servicios de Salud, Enseñanza y Sociales</t>
  </si>
  <si>
    <t>Directores y Gerentes en Servicios de Salud, Protección Civil y Medio Ambiente</t>
  </si>
  <si>
    <t>Directores y Gerentes en Centros de Enseñanza y Capacitación</t>
  </si>
  <si>
    <t>Jueces de Juzgado, Directores y Gerentes en Servicios Legales y Procuración de Justicia</t>
  </si>
  <si>
    <t>Directores en Servicios de Vigilancia y Seguridad</t>
  </si>
  <si>
    <t>Directores y Gerentes en Producción, Tecnología y Transporte</t>
  </si>
  <si>
    <t>Directores y Gerentes en Producción Agropecuaria, Industrial, Construcción y Mantenimiento</t>
  </si>
  <si>
    <t>Directores y Gerentes en Producción Agropecuaria, Silvícola y Pesquera</t>
  </si>
  <si>
    <t>Directores y Gerentes en Producción Manufacturera</t>
  </si>
  <si>
    <t>Directores y Gerentes en Construcción, Reparación y Mantenimiento</t>
  </si>
  <si>
    <t>Directores y Gerentes en Informática, Telecomunicaciones, Transporte y en Investigación y Desarrollo Tecnológico</t>
  </si>
  <si>
    <t>Directores y Gerentes en Informática</t>
  </si>
  <si>
    <t>Directores y Gerentes en Centros de Investigación y Desarrollo Tecnológico</t>
  </si>
  <si>
    <t>Directores y Gerentes de Ventas, Restaurantes, Hoteles y otros Establecimientos</t>
  </si>
  <si>
    <t>Directores y Gerentes de Ventas, Restaurantes y Hoteles</t>
  </si>
  <si>
    <t>Directores y Gerentes de Ventas, Comercialización y Alquiler</t>
  </si>
  <si>
    <t>Directores y Gerentes de Restaurantes y Hoteles</t>
  </si>
  <si>
    <t>Directores y Gerentes de Museos, Cines y otros Establecimientos</t>
  </si>
  <si>
    <t>Directores y Productores Artísticos de Cine, Teatro y Afines</t>
  </si>
  <si>
    <t>Directores y Gerentes de Museos, Cines y otros Establecimientos Deportivos y Culturales</t>
  </si>
  <si>
    <t>Directores y Gerentes en Servicios Funerarios y otros Servicios</t>
  </si>
  <si>
    <t>Coordinadores y Jefes de Área en Servicios Financieros, Administrativos y Sociales</t>
  </si>
  <si>
    <t>Coordinadores y Jefes de Área en Servicios Financieros y Administrativos</t>
  </si>
  <si>
    <t>Coordinadores y Jefes de Área en Administración, Recursos Humanos y Mercadotecnia</t>
  </si>
  <si>
    <t>Coordinadores y Jefes de Área en Servicios Contables, Financieros, Banca y Seguros</t>
  </si>
  <si>
    <t>Coordinadores y Jefes de Área en Servicios de Salud, Enseñanza, Sociales y Jueces Calificadores</t>
  </si>
  <si>
    <t>Coordinadores y Jefes de Área en Servicios de Salud, Protección Civil y Medio Ambiente</t>
  </si>
  <si>
    <t>Coordinadores y Jefes de Área en Desarrollo Social y Económico</t>
  </si>
  <si>
    <t>Coordinadores y Jefes de Área en Centros de Enseñanza y Capacitación</t>
  </si>
  <si>
    <t>Coordinadores y Jefes de Área en Servicios Legales, Jueces Calificadores y Fiscales</t>
  </si>
  <si>
    <t>Coordinadores y Jefes de Área en Servicios de Vigilancia y Seguridad</t>
  </si>
  <si>
    <t>Coordinadores y Jefes de Área en Producción y Tecnología</t>
  </si>
  <si>
    <t>Coordinadores y Jefes de Área en Producción Agropecuaria, Industrial, Construcción y Mantenimiento</t>
  </si>
  <si>
    <t>Coordinadores y Jefes de Área en Producción Manufacturera</t>
  </si>
  <si>
    <t>Coordinadores y Jefes de Área en Construcción, Reparación y Mantenimiento</t>
  </si>
  <si>
    <t>Otros Coordinadores y Jefes de Área en Producción Agropecuaria, Industrial, Construcción y Mantenimiento, no Clasificados Anteriormente</t>
  </si>
  <si>
    <t>Coordinadores y Jefes de Área en Informática, Telecomunicaciones, Transporte y en Investigación y Desarrollo Tecnológico</t>
  </si>
  <si>
    <t>Coordinadores y Jefes de Área en Informática</t>
  </si>
  <si>
    <t>Coordinadores y Jefes de Área en Comunicación y Telecomunicaciones</t>
  </si>
  <si>
    <t>Coordinadores y Jefes de Área en Servicios de Transporte</t>
  </si>
  <si>
    <t>Coordinadores y Jefes de Área en Centros de Investigación y Desarrollo Tecnológico</t>
  </si>
  <si>
    <t>Otros Coordinadores y Jefes de Área en Informática, Telecomunicaciones, Transporte y en Investigación y Desarrollo Tecnológico, no Clasificados Anteriormente</t>
  </si>
  <si>
    <t>Coordinadores y Jefes de Área de Ventas, Restaurantes, Hoteles y otros Establecimientos</t>
  </si>
  <si>
    <t>Coordinadores y Jefes de Área de Ventas, Restaurantes y Hoteles</t>
  </si>
  <si>
    <t>Coordinadores y Jefes de Área de Ventas, Comercialización y Alquiler</t>
  </si>
  <si>
    <t>Coordinadores y Jefes de Área en Museos, Cines y otros Establecimientos</t>
  </si>
  <si>
    <t>Coordinadores y Jefes de Área en Actividades Artísticas, de Cine, Teatro y Afines</t>
  </si>
  <si>
    <t>Coordinadores y Jefes de Área en Museos, Cines, Deportivos y Servicios Culturales</t>
  </si>
  <si>
    <t>Coordinadores y Jefes de Área en Servicios Funerarios y otros Servicios</t>
  </si>
  <si>
    <t>Profesionistas y Técnicos</t>
  </si>
  <si>
    <t>Especialistas en Ciencias Económico-Administrativas, Ciencias Sociales, Humanistas y en Artes</t>
  </si>
  <si>
    <t>Administradores y Mercadólogos</t>
  </si>
  <si>
    <t>Administradores y Especialistas en Recursos Humanos y Sistemas de Gestión</t>
  </si>
  <si>
    <t>Especialistas y Consultores en Mercadotecnia, Publicidad, Comunicación y Comercio Exterior</t>
  </si>
  <si>
    <t>Especialistas en Hotelería y Turismo</t>
  </si>
  <si>
    <t>Contadores, Auditores, Especialistas en Finanzas y en Economía</t>
  </si>
  <si>
    <t>Contadores y Auditores</t>
  </si>
  <si>
    <t>Asesores y Analistas en Finanzas</t>
  </si>
  <si>
    <t>Investigadores y Especialistas en Ciencias Sociales</t>
  </si>
  <si>
    <t>Investigadores y Especialistas en Ciencias Políticas y Administración Pública</t>
  </si>
  <si>
    <t>Abogados</t>
  </si>
  <si>
    <t>Investigadores y Especialistas en Ciencias Humanistas</t>
  </si>
  <si>
    <t>Psicólogos</t>
  </si>
  <si>
    <t>Especialistas en Trabajo Social</t>
  </si>
  <si>
    <t>Sacerdotes, Pastores y otros Teólogos</t>
  </si>
  <si>
    <t>Autores, Periodistas y Traductores</t>
  </si>
  <si>
    <t>Periodistas y Redactores</t>
  </si>
  <si>
    <t>Traductores e Intérpretes</t>
  </si>
  <si>
    <t>Pintores, Diseñadores y Dibujantes Artísticos, Escultores y Escenógrafos</t>
  </si>
  <si>
    <t>Pintores</t>
  </si>
  <si>
    <t>Dibujantes y Diseñadores Artísticos, Ilustradores y Grabadores</t>
  </si>
  <si>
    <t>Escultores</t>
  </si>
  <si>
    <t>Artistas Interpretativos</t>
  </si>
  <si>
    <t>Compositores y Arreglistas</t>
  </si>
  <si>
    <t>Músicos</t>
  </si>
  <si>
    <t>Cantantes</t>
  </si>
  <si>
    <t>Investigadores y Especialistas en Ciencias Exactas, Biológicas, Ingeniería, Informática y en Telecomunicaciones</t>
  </si>
  <si>
    <t>Investigadores y Especialistas en Ciencias Biológicas, Químicas y del Medio Ambiente</t>
  </si>
  <si>
    <t>Biólogos y Especialistas en Ciencias del Mar y Oceanógrafos</t>
  </si>
  <si>
    <t>Químicos</t>
  </si>
  <si>
    <t>Ecólogos y Especialistas en Ciencias Atmosféricas</t>
  </si>
  <si>
    <t>Especialistas en Ciencias Agronómicas</t>
  </si>
  <si>
    <t>Veterinarios y Zootecnistas</t>
  </si>
  <si>
    <t>Ingenieros Eléctricos y en Electrónica</t>
  </si>
  <si>
    <t>Ingenieros Eléctricos</t>
  </si>
  <si>
    <t>Ingenieros Electrónicos</t>
  </si>
  <si>
    <t>Ingenieros Químicos, Mecánicos, Industriales, Mineros y Metalúrgicos</t>
  </si>
  <si>
    <t>Ingenieros Químicos</t>
  </si>
  <si>
    <t>Ingenieros Mecánicos</t>
  </si>
  <si>
    <t>Ingenieros Industriales</t>
  </si>
  <si>
    <t>Ingenieros Civiles, Topógrafos y Arquitectos</t>
  </si>
  <si>
    <t>Ingenieros Civiles y de la Construcción</t>
  </si>
  <si>
    <t>Ingenieros en Topografía, Hidrología, Geología y Geodesia</t>
  </si>
  <si>
    <t>Arquitectos, Planificadores Urbanos y del Transporte</t>
  </si>
  <si>
    <t>Investigadores y Especialistas en Sistemas Computacionales</t>
  </si>
  <si>
    <t>Desarrolladores y Analistas de Software y Multimedia</t>
  </si>
  <si>
    <t>Administradores de Bases de Datos y Redes de Computadora</t>
  </si>
  <si>
    <t>Ingenieros en Comunicaciones y Telecomunicaciones</t>
  </si>
  <si>
    <t>Profesores y Especialistas en Docencia</t>
  </si>
  <si>
    <t>Supervisores Educativos y Especialistas en Ciencias de la Educación</t>
  </si>
  <si>
    <t>Supervisores e Inspectores Educativos</t>
  </si>
  <si>
    <t>Pedagogos, Orientadores Educativos y otros Especialistas en Ciencias Educativas</t>
  </si>
  <si>
    <t>Profesores de Nivel Medio y Superior</t>
  </si>
  <si>
    <t>Profesores Universitarios y de Enseñanza Superior</t>
  </si>
  <si>
    <t>Profesores de Preparatoria y Equivalentes</t>
  </si>
  <si>
    <t>Profesores de Nivel Básico</t>
  </si>
  <si>
    <t>Profesores de Enseñanza Secundaria</t>
  </si>
  <si>
    <t>Profesores de Enseñanza Primaria</t>
  </si>
  <si>
    <t>Profesores de Enseñanza Preescolar</t>
  </si>
  <si>
    <t>Médicos, Enfermeras y otros Especialistas en Salud</t>
  </si>
  <si>
    <t>Médicos Generales y Especialistas</t>
  </si>
  <si>
    <t>Médicos Generales y Familiares</t>
  </si>
  <si>
    <t>Médicos Especialistas</t>
  </si>
  <si>
    <t>Otros Especialistas en Salud</t>
  </si>
  <si>
    <t>Ingenieros Biomédicos</t>
  </si>
  <si>
    <t>Optometristas</t>
  </si>
  <si>
    <t>Especialistas en Seguridad e Higiene y Salud Pública</t>
  </si>
  <si>
    <t>Enfermeras Especialistas</t>
  </si>
  <si>
    <t>Farmacólogos</t>
  </si>
  <si>
    <t>Auxiliares y Técnicos en Ciencias Económico-Administrativas, Ciencias Sociales, Humanistas y en Artes</t>
  </si>
  <si>
    <t>Auxiliares en Administración, Contabilidad y Finanzas</t>
  </si>
  <si>
    <t>Auxiliares en Administración, Mercadotecnia, Comercialización y Comercio Exterior</t>
  </si>
  <si>
    <t>Auxiliares en Contabilidad, Economía, Finanzas y Agentes de Bolsa</t>
  </si>
  <si>
    <t>Valuadores, Subastadores y Rematadores</t>
  </si>
  <si>
    <t>Inspectores Públicos</t>
  </si>
  <si>
    <t>Oficiales del Ministerio Público y Detectives</t>
  </si>
  <si>
    <t>Agentes de Recaudación Tributaria y de Licencias</t>
  </si>
  <si>
    <t>Auxiliares en Ciencias Sociales y Humanistas</t>
  </si>
  <si>
    <t>Auxiliares en Servicios Jurídicos</t>
  </si>
  <si>
    <t>Diseñadores de Modas, Industriales, Gráficos y Decoradores de Interiores</t>
  </si>
  <si>
    <t>Diseñadores Gráficos</t>
  </si>
  <si>
    <t>Decoradores de Interiores, Jardines y Diversos Materiales (Tazas, Llaveros, Etcétera)</t>
  </si>
  <si>
    <t>Locutores, Animadores y Payasos</t>
  </si>
  <si>
    <t>Payasos, Mimos y Cirqueros</t>
  </si>
  <si>
    <t>Deportistas, Entrenadores y Árbitros</t>
  </si>
  <si>
    <t>Entrenadores Deportivos y Directores Técnicos</t>
  </si>
  <si>
    <t>Auxiliares y Técnicos en Ciencias Exactas, Biológicas, Ingeniería, Informática y en Telecomunicaciones</t>
  </si>
  <si>
    <t>Auxiliares y Técnicos en Ciencias Físicas, Matemáticas, Biológicas, Químicas, del Medio Ambiente y Agronómicas</t>
  </si>
  <si>
    <t>Auxiliares y Técnicos en Física, Matemáticas, Estadística y Actuaría</t>
  </si>
  <si>
    <t>Auxiliares y Técnicos en Ciencias Biológicas, Químicas y del Medio Ambiente</t>
  </si>
  <si>
    <t>Auxiliares y Técnicos en Agronomía</t>
  </si>
  <si>
    <t>Auxiliares y Técnicos Industriales, Topógrafos, Mineros y Dibujantes Técnicos</t>
  </si>
  <si>
    <t>Auxiliares y Técnicos Topógrafos, en Hidrología y Geología</t>
  </si>
  <si>
    <t>Auxiliares y Técnicos en Construcción y Arquitectura</t>
  </si>
  <si>
    <t>Mecánicos y Técnicos en Mantenimiento y Reparación de Equipos Mecánicos, Vehículos de Motor, Instrumentos Industriales y Equipo de Refrigeración</t>
  </si>
  <si>
    <t>Supervisores de Mecánicos y Técnicos en Mantenimiento y Reparación de Equipos Mecánicos, Vehículos de Motor, Instrumentos Industriales y Equipo de Refrigeración</t>
  </si>
  <si>
    <t>Técnicos en Mantenimiento y Reparación de Vehículos de Motor</t>
  </si>
  <si>
    <t>Mecánicos en Mantenimiento y Reparación de Vehículos de Motor</t>
  </si>
  <si>
    <t>Técnicos en Mantenimiento y Reparación de Maquinaria e Instrumentos Industriales</t>
  </si>
  <si>
    <t>Mecánicos en Mantenimiento y Reparación de Maquinaria e Instrumentos Industriales</t>
  </si>
  <si>
    <t>Técnicos en la Instalación, Reparación y Mantenimiento de Equipos de Refrigeración, Climas y Aire Acondicionado</t>
  </si>
  <si>
    <t>Mecánicos en Instalación, Mantenimiento y Reparación de Equipos de Refrigeración, Climas y Aire Acondicionado.</t>
  </si>
  <si>
    <t>Otras Ocupaciones de Mecánicos y Técnicos en el Mantenimiento y Reparación de Equipos Mecánicos, Vehículos de Motor e Instrumentos Industriales, no Clasificados Anteriormente</t>
  </si>
  <si>
    <t>Técnicos Eléctricos, en Electrónica y de Equipos en Telecomunicaciones y Electromecánicos</t>
  </si>
  <si>
    <t>Supervisores de Técnicos Eléctricos, en Electrónica y de Equipos en Telecomunicaciones y Electromecánicos</t>
  </si>
  <si>
    <t>Técnicos Eléctricos</t>
  </si>
  <si>
    <t>Electricistas y Linieros</t>
  </si>
  <si>
    <t>Técnicos en Instalación y Reparación de Equipos Electrónicos, Telecomunicaciones y Electrodoméstico (Excepto Equipos Informáticos)</t>
  </si>
  <si>
    <t>Trabajadores en Instalación y Reparación de Equipos Electrónicos, Telecomunicaciones y Electrodoméstico (Excepto Equipos Informáticos)</t>
  </si>
  <si>
    <t>Trabajadores en Reparación de Equipos Electromecánicos</t>
  </si>
  <si>
    <t>Auxiliares y Técnicos en Informática y en Equipos de Comunicaciones y Grabación</t>
  </si>
  <si>
    <t>Técnicos en la Instalación y Reparación de Redes, Equipos y en Sistemas Computacionales</t>
  </si>
  <si>
    <t>Auxiliares y Técnicos de Equipos de Grabación y Reproducción de Video</t>
  </si>
  <si>
    <t>Auxiliares y Técnicos de Ingeniería de Audio, Sonido e Iluminación</t>
  </si>
  <si>
    <t>Fotógrafos</t>
  </si>
  <si>
    <t>Auxiliares y Técnicos en Educación, Instructores y Capacitadores</t>
  </si>
  <si>
    <t>Auxiliares y Técnicos en Pedagogía y en Educación</t>
  </si>
  <si>
    <t>Instructores en Estudios y Capacitación Artística</t>
  </si>
  <si>
    <t>Instructores en Estudios y Capacitación Comercial y Administrativa</t>
  </si>
  <si>
    <t>Instructores en Idiomas Extranjeros</t>
  </si>
  <si>
    <t>Instructores y Capacitadores en Oficios y para el Trabajo</t>
  </si>
  <si>
    <t>Profesores en Educación Física y Deporte</t>
  </si>
  <si>
    <t>Enfermeras, Técnicos en Medicina y Trabajadores de Apoyo en Salud</t>
  </si>
  <si>
    <t>Enfermeras y Técnicos en Medicina</t>
  </si>
  <si>
    <t>Enfermeras (Técnicas)</t>
  </si>
  <si>
    <t>Técnicos en Aparatos de Diagnóstico, Tratamiento Médico, Podólogos y Fisioterapeutas</t>
  </si>
  <si>
    <t>Técnicos de Laboratorios Médicos</t>
  </si>
  <si>
    <t>Técnicos de Prótesis Médicas y Dentales</t>
  </si>
  <si>
    <t>Trabajadores de Apoyo en Salud</t>
  </si>
  <si>
    <t>Auxiliares en Enfermería y Paramédicos</t>
  </si>
  <si>
    <t>Auxiliares y Asistentes Dentales</t>
  </si>
  <si>
    <t>Auxiliares Hospitalarios y de Medicina</t>
  </si>
  <si>
    <t>Técnicos en Seguridad en el Trabajo e Higiene</t>
  </si>
  <si>
    <t>Curanderos, Hierberos y Hueseros</t>
  </si>
  <si>
    <t>Trabajadores Auxiliares en Actividades Administrativas</t>
  </si>
  <si>
    <t>Secretarias, Capturistas, Cajeros y Trabajadores de Control de Archivo y Transporte</t>
  </si>
  <si>
    <t>Supervisores de Secretarias, Capturistas, Cajeros y Trabajadores de Control de Archivo y Transporte</t>
  </si>
  <si>
    <t>Secretarias, Taquígrafos, Mecanógrafos, Capturistas de Datos y Operadores de Máquinas de Oficina</t>
  </si>
  <si>
    <t>Secretarias</t>
  </si>
  <si>
    <t>Capturistas de Datos</t>
  </si>
  <si>
    <t>Trabajadores de Apoyo en Actividades Administrativas Diversas</t>
  </si>
  <si>
    <t>Cajeros, Cobradores y Pagadores</t>
  </si>
  <si>
    <t>Cajeros, Taquilleros y Receptores de Apuestas</t>
  </si>
  <si>
    <t>Cobradores, Pagadores y Prestamistas</t>
  </si>
  <si>
    <t>Trabajadores en Archivo y Control de Almacén y Bodega</t>
  </si>
  <si>
    <t>Trabajadores en Archivo y Correspondencia</t>
  </si>
  <si>
    <t>Encargados y Trabajadores en Control de Almacén y Bodega</t>
  </si>
  <si>
    <t>Trabajadores en el Control de la Operación de Transporte</t>
  </si>
  <si>
    <t>Checadores y Revisores de Transporte</t>
  </si>
  <si>
    <t>Trabajadores que Brindan y Manejan Información</t>
  </si>
  <si>
    <t>Recepcionistas, Trabajadores que Brindan Información y Telefonistas</t>
  </si>
  <si>
    <t>Recepcionistas y Trabajadores que Brindan Información (De Forma Personal)</t>
  </si>
  <si>
    <t>Trabajadores que Brindan Información por Teléfono (Centro de Llamadas) y Anunciadores</t>
  </si>
  <si>
    <t>Telefonistas y Telegrafistas</t>
  </si>
  <si>
    <t>Trabajadores en Agencias de Viajes e Información Turística</t>
  </si>
  <si>
    <t>Trabajadores en Agencias de Viajes</t>
  </si>
  <si>
    <t>Guías de Turismo en Museos, Casinos, Parques, Cines y otros Centros Recreativos</t>
  </si>
  <si>
    <t>Encuestadores y Codificadores</t>
  </si>
  <si>
    <t>Encuestadores</t>
  </si>
  <si>
    <t>Comerciantes, Empleados en Ventas y Agentes de Ventas</t>
  </si>
  <si>
    <t>Comerciantes en Establecimientos</t>
  </si>
  <si>
    <t>Empleados de Ventas en Establecimientos</t>
  </si>
  <si>
    <t>Encargados y Supervisores de Ventas de Productos y de Servicios Financieros y de Alquiler</t>
  </si>
  <si>
    <t>Empleados de Ventas y Vendedores por Teléfono</t>
  </si>
  <si>
    <t>Empleados de Ventas, Despachadores y Dependientes en Comercios</t>
  </si>
  <si>
    <t>Anaqueleros, Acomodadores y Seleccionadores de Mercancías y Alimentadores de Máquinas Expendedoras</t>
  </si>
  <si>
    <t>Vendedores por Teléfono</t>
  </si>
  <si>
    <t>Choferes Vendedores</t>
  </si>
  <si>
    <t>Agentes, Representantes de Ventas y Vendedores por Catálogo</t>
  </si>
  <si>
    <t>Agentes y Representantes de Ventas y Consignatarios</t>
  </si>
  <si>
    <t>Agentes de Seguros y Servicios Financieros (Ejecutivos de Cuenta)</t>
  </si>
  <si>
    <t>Agentes de Bienes Raíces</t>
  </si>
  <si>
    <t>Vendedores por Catálogo</t>
  </si>
  <si>
    <t>Trabajadores en la Promoción de Ventas y Modelos</t>
  </si>
  <si>
    <t>Demostradores y Promotores</t>
  </si>
  <si>
    <t>Modelos de Moda, Arte y Publicidad</t>
  </si>
  <si>
    <t>Trabajadores en el Alquiler</t>
  </si>
  <si>
    <t>Trabajadores en el Alquiler Inmobiliario (Casas, Terrenos, Etcétera)</t>
  </si>
  <si>
    <t>Trabajadores en el Alquiler de Bienes Muebles (Loza, Películas, Video Juegos, Etcétera)</t>
  </si>
  <si>
    <t>Trabajadores en Servicios Personales y Vigilancia</t>
  </si>
  <si>
    <t>Trabajadores en la Preparación y Servicio de Alimentos y Bebidas en Establecimientos</t>
  </si>
  <si>
    <t>Supervisores en la Preparación y Servicio de Alimentos y Bebidas, Así como en Servicios de Esparcimiento y de Hotelería</t>
  </si>
  <si>
    <t>Cocineros</t>
  </si>
  <si>
    <t>Fonderos, Vendedores y Comerciantes de Comida</t>
  </si>
  <si>
    <t>Cocineros Domésticos</t>
  </si>
  <si>
    <t>Taqueros y Preparadores de Comida Rápida, Antojitos, Pizzas, Hot Dogs, Jugos, Café, Etcétera</t>
  </si>
  <si>
    <t>Cantineros</t>
  </si>
  <si>
    <t>Meseros</t>
  </si>
  <si>
    <t>Trabajadores en Cuidados Personales y del Hogar</t>
  </si>
  <si>
    <t>Peluqueros, Embellecedores y Similares</t>
  </si>
  <si>
    <t>Peluqueros, Barberos, Estilistas y Peinadores</t>
  </si>
  <si>
    <t>Maquillistas, Manicuristas, Pedicuristas y Tatuadores</t>
  </si>
  <si>
    <t>Bañeros y Masajistas</t>
  </si>
  <si>
    <t>Trabajadores en el Cuidado de Personas</t>
  </si>
  <si>
    <t>Cuidadores de Niños, Personas con Discapacidad y Ancianos en Establecimientos</t>
  </si>
  <si>
    <t>Cuidadores de Niños, Personas con Discapacidad y Ancianos en Casas Particulares</t>
  </si>
  <si>
    <t>Jardineros</t>
  </si>
  <si>
    <t>Jardineros en Establecimientos</t>
  </si>
  <si>
    <t>Jardineros en Casas Particulares</t>
  </si>
  <si>
    <t>Trabajadores en otros Servicios Personales</t>
  </si>
  <si>
    <t>Astrólogos, Adivinadores y Afines</t>
  </si>
  <si>
    <t>Trabajadores en Servicios Funerarios</t>
  </si>
  <si>
    <t>Entrenadores de Animales y Ocupaciones Relacionadas con el Cuidado de Mascotas</t>
  </si>
  <si>
    <t>Trabajadores en Servicios de Protección y Vigilancia</t>
  </si>
  <si>
    <t>Supervisores en Servicios de Protección y Vigilancia</t>
  </si>
  <si>
    <t>Policías y Agentes de Tránsito</t>
  </si>
  <si>
    <t>Vigilantes y Guardias en Establecimientos</t>
  </si>
  <si>
    <t>Vigilantes y Porteros en Casas Particulares</t>
  </si>
  <si>
    <t>Trabajadores de las Fuerzas Armadas</t>
  </si>
  <si>
    <t>Supervisores de las Fuerzas Armadas</t>
  </si>
  <si>
    <t>Trabajadores de la Fuerza Armada Aérea</t>
  </si>
  <si>
    <t>Trabajadores de la Fuerza Armada Terrestre</t>
  </si>
  <si>
    <t>Trabajadores en Actividades Agrícolas, Ganaderas, Forestales, Caza y Pesca</t>
  </si>
  <si>
    <t>Trabajadores en Actividades Agrícolas y Ganaderas</t>
  </si>
  <si>
    <t>Trabajadores en Actividades Agrícolas</t>
  </si>
  <si>
    <t>Trabajadores en el Cultivo de Maíz Y/O Frijol</t>
  </si>
  <si>
    <t>Trabajadores en el Cultivo de Hortalizas y Verduras</t>
  </si>
  <si>
    <t>Trabajadores en el Cultivo de Frutales</t>
  </si>
  <si>
    <t>Trabajadores en el Cultivo de Flores</t>
  </si>
  <si>
    <t>Trabajadores en otros Cultivos Agrícolas</t>
  </si>
  <si>
    <t>Trabajadores en Actividades de Beneficio de Productos Agrícolas</t>
  </si>
  <si>
    <t>Trabajadores en Actividades Ganaderas y en la Cría de Animales</t>
  </si>
  <si>
    <t>Trabajadores en la Cría de Ganado Bovino</t>
  </si>
  <si>
    <t>Trabajadores en la Cría de Porcinos</t>
  </si>
  <si>
    <t>Trabajadores en la Cría Avícola</t>
  </si>
  <si>
    <t>Trabajadores en la Cría de Caprinos y Ovinos</t>
  </si>
  <si>
    <t>Trabajadores en la Cría de Equinos</t>
  </si>
  <si>
    <t>Trabajadores en la Apicultura</t>
  </si>
  <si>
    <t>Trabajadores en la Cría y Cuidado de otro Tipo de Animales</t>
  </si>
  <si>
    <t>Trabajadores que Combinan Actividades Agrícolas con Ganaderas</t>
  </si>
  <si>
    <t>Trabajadores en Actividades Pesqueras, Forestales, Caza y Similares</t>
  </si>
  <si>
    <t>Supervisores, Encargados y Capataces de Trabajadores en Actividades Pesqueras, Acuícolas, Forestales, Caza y Similares</t>
  </si>
  <si>
    <t>Trabajadores en Actividades Silvícolas y Forestales</t>
  </si>
  <si>
    <t>Trabajadores en Viveros e Invernaderos</t>
  </si>
  <si>
    <t>Cortadores de Leña</t>
  </si>
  <si>
    <t>Trabajadores en Actividades de Recolección de Plantas, Hierbas y Raíces no Cultivadas</t>
  </si>
  <si>
    <t>Operadores de Maquinaria Agropecuaria y Forestal</t>
  </si>
  <si>
    <t>Trabajadores Artesanales</t>
  </si>
  <si>
    <t>Trabajadores en la Extracción y la Edificación de Construcciones</t>
  </si>
  <si>
    <t>Supervisores de Trabajadores en la Extracción, Albañiles y en Acabados de la Construcción</t>
  </si>
  <si>
    <t>Trabajadores en la Extracción</t>
  </si>
  <si>
    <t>Mineros y Trabajadores en la Extracción en Minas de Minerales Metálicos</t>
  </si>
  <si>
    <t>Trabajadores en la Extracción de Cantera, Arcilla, Arena, Piedra y Grava</t>
  </si>
  <si>
    <t>Albañiles y otros Trabajadores en la Edificación de Construcciones</t>
  </si>
  <si>
    <t>Albañiles, Mamposteros y Afines</t>
  </si>
  <si>
    <t>Techadores (Colocadores de Palapas, Etcétera)</t>
  </si>
  <si>
    <t>Yeseros, Instaladores de Pisos, Climas, Impermeabilizante, Vidrio, Etc., Plomeros y Pintores</t>
  </si>
  <si>
    <t>Yeseros, Escayolistas y otros Recubridores de Techos y Paredes</t>
  </si>
  <si>
    <t>Instaladores de Pisos, Azulejos, Mosaicos y Baldosas</t>
  </si>
  <si>
    <t>Instaladores de Material Aislante, de Impermeabilización, Vidrio y otros Materiales</t>
  </si>
  <si>
    <t>Plomeros, Fontaneros e Instaladores de Tubería</t>
  </si>
  <si>
    <t>Pintores de Brocha Gorda</t>
  </si>
  <si>
    <t>Artesanos y Trabajadores en el Tratamiento y Elaboración de Productos de Metal</t>
  </si>
  <si>
    <t>Supervisores de Artesanos y Trabajadores en el Tratamiento y Elaboración de Productos de Metal</t>
  </si>
  <si>
    <t>Moldeadores, Soldadores, Hojalateros y Pintores de Metales</t>
  </si>
  <si>
    <t>Moldeadores, Torneros y Troqueladores</t>
  </si>
  <si>
    <t>Soldadores y Oxicortadores</t>
  </si>
  <si>
    <t>Hojalateros, Chaperos, Latoneros, Cobreros y Pintores de Metales</t>
  </si>
  <si>
    <t>Herreros, Cerrajeros, Joyeros y Artesanos en la Elaboración de Productos de Metal</t>
  </si>
  <si>
    <t>Herreros, Balconeros, Aluminadores y Forjadores</t>
  </si>
  <si>
    <t>Cerrajeros, Afiladores y Pulidores de Herramientas</t>
  </si>
  <si>
    <t>Artesanos y Trabajadores en la Elaboración de Productos de Madera, Papel, Textiles y de Cuero y Piel</t>
  </si>
  <si>
    <t>Artesanos y Trabajadores en la Elaboración de Productos de Madera</t>
  </si>
  <si>
    <t>Carpinteros, Ebanistas y Cepilladores en la Elaboración de Productos de Madera</t>
  </si>
  <si>
    <t>Pintores y Barnizadores de Madera</t>
  </si>
  <si>
    <t>Artesanos de Productos de Bejuco, Vara, Palma, Carrizo y Mimbre, Excepto Madera</t>
  </si>
  <si>
    <t>Artesanos y Trabajadores en la Elaboración de Productos de Papel, Cartón y Trabajos de Impresión</t>
  </si>
  <si>
    <t>Artesanos y Trabajadores en la Elaboración de Productos de Papel y Cartón</t>
  </si>
  <si>
    <t>Impresores, Linotipistas, Fotograbadores y Encuadernadores</t>
  </si>
  <si>
    <t>Tejedores y Trabajadores en la Preparación de Fibras Textiles</t>
  </si>
  <si>
    <t>Tejedores de Fibras</t>
  </si>
  <si>
    <t>Artesanos y Trabajadores en la Elaboración de Productos Textiles</t>
  </si>
  <si>
    <t>Sastres y Modistos, Costureras y Confeccionadores de Prendas de Vestir</t>
  </si>
  <si>
    <t>Artesanos y Confeccionadores de Productos Textiles</t>
  </si>
  <si>
    <t>Bordadores y Deshiladores</t>
  </si>
  <si>
    <t>Patronistas de Productos Textiles</t>
  </si>
  <si>
    <t>Tapiceros y Trabajadores en el Tratamiento y Elaboración de Productos de Cuero y Piel</t>
  </si>
  <si>
    <t>Tapiceros</t>
  </si>
  <si>
    <t>Peleteros, Cortadores, Curtidores y Teñidores de Cuero, Piel y Similares</t>
  </si>
  <si>
    <t>Zapateros Artesanales</t>
  </si>
  <si>
    <t>Artesanos y Trabajadores en la Elaboración de Productos de Hule, Caucho, Plásticos y de Sustancias Químicas</t>
  </si>
  <si>
    <t>Trabajadores en la Elaboración y Reparación de Productos de Hule, Caucho, Plásticos y Vulcanización de Neumáticos</t>
  </si>
  <si>
    <t>Trabajadores en la Elaboración de Sustancias y Compuestos Químicos</t>
  </si>
  <si>
    <t>Trabajadores en la Elaboración y Procesamiento de Alimentos, Bebidas y Productos de Tabaco</t>
  </si>
  <si>
    <t>Supervisores de Trabajadores en la Elaboración y Procesamiento de Alimentos, Bebidas y Productos de Tabaco</t>
  </si>
  <si>
    <t>Trabajadores en la Elaboración de Productos de Carne, Pescado y sus Derivados</t>
  </si>
  <si>
    <t>Trabajadores en la Elaboración de Productos Lácteos</t>
  </si>
  <si>
    <t>Trabajadores en la Elaboración de Pan, Tortilla, Repostería, y otros Productos de Cereales y Harinas</t>
  </si>
  <si>
    <t>Trabajadores en la Elaboración de Productos a Base de Frutas y Verduras</t>
  </si>
  <si>
    <t>Trabajadores en la Elaboración de Productos a Base de Azúcar, Chocolate, Confitería y Tabaco</t>
  </si>
  <si>
    <t>Trabajadores en la Elaboración de Bebidas Alcohólicas y no Alcohólicas</t>
  </si>
  <si>
    <t>Artesanos y Trabajadores en la Elaboración de Productos de Cerámica, Vidrio, Azulejo y Similares</t>
  </si>
  <si>
    <t>Alfareros y Trabajadores Ceramistas</t>
  </si>
  <si>
    <t>Trabajadores en la Elaboración de Productos de Cemento, Cal, Yeso, Azulejo, Piedra y Ladrilleros</t>
  </si>
  <si>
    <t>Operadores de Maquinaria Industrial, Ensambladores, Choferes y Conductores de Transporte</t>
  </si>
  <si>
    <t>Operadores de Instalaciones y Maquinaria Industrial</t>
  </si>
  <si>
    <t>Supervisores de Operadores de Maquinaria Industrial</t>
  </si>
  <si>
    <t>Operadores de Máquinas y Equipos para la Extracción en Minas, Canteras y Pozos</t>
  </si>
  <si>
    <t>Operadores de Máquinas y Equipos para la Extracción y Beneficio en Minas y Canteras</t>
  </si>
  <si>
    <t>Operadores de Máquinas y Equipos en la Fabricación Metalúrgica, Fabricación de Maquinaria y Productos Metálicos</t>
  </si>
  <si>
    <t>Operadores de Hornos Metalúrgicos, Coladores y Laminadores y Operadores de Máquinas Trefiladoras y Estiradoras de Metales</t>
  </si>
  <si>
    <t>Operadores de Máquinas que Cortan, Perforan, Doblan, Troquelan, Sueldan, Etc., Piezas y Productos Metálicos</t>
  </si>
  <si>
    <t>Operadores de Máquinas y Equipos en la Elaboración de Productos Químicos, Plásticos, Tratamiento de Agua y Petroquímica</t>
  </si>
  <si>
    <t>Operadores de Máquinas para la Elaboración de Productos Químicos</t>
  </si>
  <si>
    <t>Operadores de Máquinas para la Elaboración de Productos Farmacéuticos y Cosméticos</t>
  </si>
  <si>
    <t>Operadores de Máquinas para la Elaboración y Ensamble de Productos de Plástico y Hule</t>
  </si>
  <si>
    <t>Operadores de Máquinas para el Tratamiento de Agua</t>
  </si>
  <si>
    <t>Operadores de Máquinas para la Madera y Papel</t>
  </si>
  <si>
    <t>Operadores de Máquinas para el Tratamiento de la Madera y Elaboración de Aglomerados y Triplay</t>
  </si>
  <si>
    <t>Operadores de Máquinas para la Elaboración de Productos a Base de Papel y Cartón</t>
  </si>
  <si>
    <t>Operadores de Máquinas y Equipos en la Elaboración de Productos Textiles, Cuero y Piel</t>
  </si>
  <si>
    <t>Operadores de Máquinas y Equipos de Hilar y Bobinar Fibras Textiles Naturales y Sintéticas</t>
  </si>
  <si>
    <t>Operadores de Máquinas para Fabricar Tejidos de Punto, Telas y Alfombras</t>
  </si>
  <si>
    <t>Operadores de Máquinas de Costura, Bordado y de Corte para la Confección de Productos Textiles y Prendas de Vestir</t>
  </si>
  <si>
    <t>Operadores de Máquinas en el Tratamiento del Cuero, Piel y la Elaboración de Calzado</t>
  </si>
  <si>
    <t>Operadores de Máquinas de Lavado, Blanqueo, Teñido, Estampado, Afelpado, Planchado y Acabado de Productos Textiles, Cuero, Piel y Similares</t>
  </si>
  <si>
    <t>Operadores de Máquinas en la Elaboración de Alimentos, Bebidas y Tabaco</t>
  </si>
  <si>
    <t>Operadores de Máquinas en la Elaboración de Alimentos, Aceites, Grasas, Sal y Especias</t>
  </si>
  <si>
    <t>Operadores de Máquinas en la Elaboración de Tabaco</t>
  </si>
  <si>
    <t>Operadores de Máquinas en la Elaboración de Bebidas Alcohólicas y no Alcohólicas</t>
  </si>
  <si>
    <t>Operadores de Máquinas en la Elaboración de Cemento y Productos de Cerámica, Vidrio y Similares</t>
  </si>
  <si>
    <t>Operadores de Máquinas en la Elaboración de Cemento, Cal, Yeso y Productos de Cemento</t>
  </si>
  <si>
    <t>Operadores de Máquinas para la Generación de Energía</t>
  </si>
  <si>
    <t>Operadores de Máquinas e Instalaciones para la Generación de Energía</t>
  </si>
  <si>
    <t>Ensambladores y Montadores de Herramientas, Maquinaria, Productos Metálicos y Electrónicos</t>
  </si>
  <si>
    <t>Supervisores en Procesos de Ensamblado y Montaje de Maquinaria, Herramientas y Productos Metálicos y Electrónicos</t>
  </si>
  <si>
    <t>Ensambladores y Montadores de Herramientas, Maquinaria, Equipos y Productos Metálicos</t>
  </si>
  <si>
    <t>Conductores de Transporte y de Maquinaria Móvil</t>
  </si>
  <si>
    <t>Supervisores de Conductores de Transporte y de Maquinaria Móvil</t>
  </si>
  <si>
    <t>Conductores de Transporte Terrestre con Motor</t>
  </si>
  <si>
    <t>Conductores de Camiones, Camionetas y Automóviles de Carga</t>
  </si>
  <si>
    <t>Conductores de Autobuses, Camiones, Camionetas, Taxis y Automóviles de Pasajeros</t>
  </si>
  <si>
    <t>Choferes en Casas Particulares</t>
  </si>
  <si>
    <t>Conductores de Motocicleta</t>
  </si>
  <si>
    <t>Conductores de Maquinaria Móvil</t>
  </si>
  <si>
    <t>Conductores de Maquinaria Móvil para la Construcción y Minería</t>
  </si>
  <si>
    <t>Conductores de Maquinaria Móvil para el Movimiento de Mercancías en Fábricas, Puertos, Comercios, Etcétera</t>
  </si>
  <si>
    <t>Trabajadores en Actividades Elementales y de Apoyo</t>
  </si>
  <si>
    <t>Trabajadores de Apoyo en Actividades Agropecuarias, Forestales, Pesca y Caza</t>
  </si>
  <si>
    <t>Trabajadores de Apoyo en Actividades Agropecuarias</t>
  </si>
  <si>
    <t>Trabajadores de Apoyo en Actividades Agrícolas</t>
  </si>
  <si>
    <t>Trabajadores de Apoyo en Actividades Ganaderas</t>
  </si>
  <si>
    <t>Trabajadores de Apoyo que Realizan Actividades Agrícolas y Ganaderas</t>
  </si>
  <si>
    <t>Trabajadores de Apoyo en Actividades Forestales, Pesca y Caza</t>
  </si>
  <si>
    <t>Trabajadores de Apoyo en Actividades Silvícolas y Forestales</t>
  </si>
  <si>
    <t>Recolectores de Leña y Acarreadores de Agua</t>
  </si>
  <si>
    <t>Trabajadores de Apoyo en la Minería, Construcción e Industria</t>
  </si>
  <si>
    <t>Trabajadores de Apoyo en la Construcción y la Plomería</t>
  </si>
  <si>
    <t>Trabajadores de Apoyo en la Construcción</t>
  </si>
  <si>
    <t>Trabajadores de Apoyo en Plomería e Instalación de Tuberías</t>
  </si>
  <si>
    <t>Trabajadores de Apoyo en la Industria</t>
  </si>
  <si>
    <t>Trabajadores de Apoyo en la Elaboración, Reparación y Mantenimiento Mecánico de Equipos, Maquinaria y Productos de Metal y de Precisión</t>
  </si>
  <si>
    <t>Trabajadores de Apoyo en la Industria Eléctrica, Electrónica y Comunicaciones</t>
  </si>
  <si>
    <t>Trabajadores de Apoyo en la Industria Química, Petroquímica y Plásticos</t>
  </si>
  <si>
    <t>Trabajadores de Apoyo en la Industria de la Madera, Papel y Cartón</t>
  </si>
  <si>
    <t>Trabajadores de Apoyo en la Industria Textil y del Zapato</t>
  </si>
  <si>
    <t>Trabajadores de Apoyo en la Industria de Alimentos, Bebidas y Productos de Tabaco</t>
  </si>
  <si>
    <t>Trabajadores de Apoyo en la Industria de la Cerámica, Vidrio y Similares</t>
  </si>
  <si>
    <t>Ayudantes de Conductores de Transporte, Conductores de Transporte de Tracción Humana y Animal y Cargadores</t>
  </si>
  <si>
    <t>Ayudantes de Conductores de Transporte</t>
  </si>
  <si>
    <t>Ayudantes de Conductores de Transporte Terrestre con Motor</t>
  </si>
  <si>
    <t>Cargadores</t>
  </si>
  <si>
    <t>Ayudantes en la Preparación de Alimentos</t>
  </si>
  <si>
    <t>Vendedores Ambulantes</t>
  </si>
  <si>
    <t>Vendedores Ambulantes (Excluyendo los de Venta de Alimentos)</t>
  </si>
  <si>
    <t>Vendedores Ambulantes de Artículos Diversos (Excluyendo los de Venta de Alimentos)</t>
  </si>
  <si>
    <t>Vendedores Ambulantes de Alimentos</t>
  </si>
  <si>
    <t>Preparadores y Vendedores Ambulantes de Alimentos</t>
  </si>
  <si>
    <t>Trabajadores Domésticos, de Limpieza, Planchadores y otros Trabajadores de Limpieza</t>
  </si>
  <si>
    <t>Supervisores en Limpieza, Amas de Llaves, Mayordomos y en Estacionamientos</t>
  </si>
  <si>
    <t>Trabajadores Domésticos</t>
  </si>
  <si>
    <t>Trabajadores de Limpieza, Recamaristas, Mozos de Limpieza y Limpiadores de Calzado</t>
  </si>
  <si>
    <t>Barrenderos y Trabajadores de Limpieza (Excepto en Hoteles y Restaurantes)</t>
  </si>
  <si>
    <t>Recamaristas y Camaristas</t>
  </si>
  <si>
    <t>Mozos de Hotel y Restaurante</t>
  </si>
  <si>
    <t>Limpiadores de Calzado</t>
  </si>
  <si>
    <t>Lavadores y Cuidadores de Vehículos</t>
  </si>
  <si>
    <t>Lavadores de Vehículos en Establecimientos</t>
  </si>
  <si>
    <t>Lavadores de Vehículos en Vía Pública</t>
  </si>
  <si>
    <t>Cuidadores y Acomodadores de Autos en Estacionamientos</t>
  </si>
  <si>
    <t>Lavanderos y Planchadores</t>
  </si>
  <si>
    <t>Lavanderos en Establecimientos</t>
  </si>
  <si>
    <t>Planchadores y Tintoreros en Establecimientos</t>
  </si>
  <si>
    <t>Lavanderos y Planchadores Domésticos</t>
  </si>
  <si>
    <t>Ayudantes de Jardineros</t>
  </si>
  <si>
    <t>Recolectores de Desechos, Material Reciclable y otros Materiales</t>
  </si>
  <si>
    <t>Recolectores de Basura y Material Reciclable</t>
  </si>
  <si>
    <t>Clasificadores de Desechos</t>
  </si>
  <si>
    <t>Trabajadores de Paquetería, de Apoyo para Espectáculos y Repartidores de Mercancías</t>
  </si>
  <si>
    <t>Trabajadores de Paquetería, Empacado y de Apoyo para Espectáculos</t>
  </si>
  <si>
    <t>Trabajadores de Paquetería, Maleteros y Botones de Hotel</t>
  </si>
  <si>
    <t>Empacadores de Objetos y Mercancías</t>
  </si>
  <si>
    <t>Trabajadores Repartidores de Mensajería y Mercancías (A Pie y en Bicicleta)</t>
  </si>
  <si>
    <t>Repartidores de Mensajería (A Pie y en Bicicleta) y Mandaderos</t>
  </si>
  <si>
    <t>Diferencia_1</t>
  </si>
  <si>
    <t>Diferencia _2</t>
  </si>
  <si>
    <t>Salario Variables</t>
  </si>
  <si>
    <t>Volumen</t>
  </si>
  <si>
    <t>Categoria</t>
  </si>
  <si>
    <t>Pareja</t>
  </si>
  <si>
    <t>Categoria Pareja</t>
  </si>
  <si>
    <t>Trabajadores</t>
  </si>
  <si>
    <t>Pax</t>
  </si>
  <si>
    <t>Salario Promedio</t>
  </si>
  <si>
    <t>AVG Salario</t>
  </si>
  <si>
    <t>Media</t>
  </si>
  <si>
    <t>Media Salario</t>
  </si>
  <si>
    <t>Valor Mercado Jalisco</t>
  </si>
  <si>
    <t>Matrimonio</t>
  </si>
  <si>
    <t>Potencial Parejas</t>
  </si>
  <si>
    <t>Salario Potencial</t>
  </si>
  <si>
    <t>Valor de Mercado en Jalisco</t>
  </si>
  <si>
    <t xml:space="preserve">Diferencia </t>
  </si>
  <si>
    <t>Min</t>
  </si>
  <si>
    <t>&lt;5000 mil G</t>
  </si>
  <si>
    <t>&lt;5-8K F</t>
  </si>
  <si>
    <t>8-12K F1</t>
  </si>
  <si>
    <t>12-16K E</t>
  </si>
  <si>
    <t>16-20K E1</t>
  </si>
  <si>
    <t>20-25K D</t>
  </si>
  <si>
    <t>25-30K D1</t>
  </si>
  <si>
    <t>30-35K C</t>
  </si>
  <si>
    <t>35-40K C1</t>
  </si>
  <si>
    <t>40-45K B</t>
  </si>
  <si>
    <t>45-50K B1</t>
  </si>
  <si>
    <t>50-55K A</t>
  </si>
  <si>
    <t>55-60K A1</t>
  </si>
  <si>
    <t>60K S+</t>
  </si>
  <si>
    <t>Porcentaje</t>
  </si>
  <si>
    <t>Posiciones</t>
  </si>
  <si>
    <t>Promedio</t>
  </si>
  <si>
    <t>Gente Trabajando</t>
  </si>
  <si>
    <t>Promedio Mer</t>
  </si>
  <si>
    <t>Total de Valor</t>
  </si>
  <si>
    <t>Promedio Valor</t>
  </si>
  <si>
    <t>SALARIO PAREJA TEST</t>
  </si>
  <si>
    <t>&lt;5 mil-8 mil F</t>
  </si>
  <si>
    <t>8 mil -12 mil F1</t>
  </si>
  <si>
    <t>[Menor a 5000 mil] G</t>
  </si>
  <si>
    <t>[5 mil-8 mil] F</t>
  </si>
  <si>
    <t>[8 mil-12mil] F1</t>
  </si>
  <si>
    <t>[12 mil-16mil] E</t>
  </si>
  <si>
    <t>[16 mil-20 mil] E1</t>
  </si>
  <si>
    <t>[20 mil -25 mil] D</t>
  </si>
  <si>
    <t>[25 mil-30mil] D1</t>
  </si>
  <si>
    <t>[30 mil-35 mil] C</t>
  </si>
  <si>
    <t>[35 mil-40 mil] C1</t>
  </si>
  <si>
    <t>[40 mil-45 mil] B</t>
  </si>
  <si>
    <t>[45 mil-50 mil] B1</t>
  </si>
  <si>
    <t>[50 mil-55 mil] A</t>
  </si>
  <si>
    <t>[55 mil-60 mil] A1</t>
  </si>
  <si>
    <t>[Mayor a 60 mil] S</t>
  </si>
  <si>
    <t>Población</t>
  </si>
  <si>
    <t xml:space="preserve">Trabajadores </t>
  </si>
  <si>
    <t>Trabajadores Q</t>
  </si>
  <si>
    <t>Total workforce</t>
  </si>
  <si>
    <t>Persona</t>
  </si>
  <si>
    <t>Clasificación del Mercado</t>
  </si>
  <si>
    <t>%</t>
  </si>
  <si>
    <t>G</t>
  </si>
  <si>
    <t>F</t>
  </si>
  <si>
    <t>F1</t>
  </si>
  <si>
    <t>E</t>
  </si>
  <si>
    <t>E1</t>
  </si>
  <si>
    <t>D</t>
  </si>
  <si>
    <t>D1</t>
  </si>
  <si>
    <t>C</t>
  </si>
  <si>
    <t>C1</t>
  </si>
  <si>
    <t>B</t>
  </si>
  <si>
    <t>B1</t>
  </si>
  <si>
    <t>A</t>
  </si>
  <si>
    <t>A1</t>
  </si>
  <si>
    <t>S</t>
  </si>
  <si>
    <t xml:space="preserve">Mercado D </t>
  </si>
  <si>
    <t>SECTOR</t>
  </si>
  <si>
    <t>INSTITUCIÓN</t>
  </si>
  <si>
    <t>DESEMBOLSO INICIAL
(incluye enganche)</t>
  </si>
  <si>
    <t>PAGO MENSUAL
(inicial)</t>
  </si>
  <si>
    <t>INGRESOS A COMPROBAR</t>
  </si>
  <si>
    <t>PAGO TOTAL
(suma de todas las mensualidades)</t>
  </si>
  <si>
    <t>TASA DE INTERES
(inicial)</t>
  </si>
  <si>
    <t>CAT</t>
  </si>
  <si>
    <t>TABLA DE AMORTIZACIÓN</t>
  </si>
  <si>
    <t>Banco</t>
  </si>
  <si>
    <t>10.45 %</t>
  </si>
  <si>
    <t>Ver Tabla</t>
  </si>
  <si>
    <t>11.00 %</t>
  </si>
  <si>
    <t>11.10 %</t>
  </si>
  <si>
    <t>11.75 %</t>
  </si>
  <si>
    <t>10.15 %</t>
  </si>
  <si>
    <t>10.80 %</t>
  </si>
  <si>
    <t>11.18 %</t>
  </si>
  <si>
    <t>12.75 %</t>
  </si>
  <si>
    <t>12.00 %</t>
  </si>
  <si>
    <t>Mediana</t>
  </si>
  <si>
    <t>Max</t>
  </si>
  <si>
    <t>10.99 %</t>
  </si>
  <si>
    <t>Mercado B</t>
  </si>
  <si>
    <t>Mercado A</t>
  </si>
  <si>
    <t>NA</t>
  </si>
  <si>
    <t>10.40 %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</si>
</sst>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%"/>
    <numFmt numFmtId="179" formatCode="#,##0%"/>
    <numFmt numFmtId="180" formatCode="#,##0.0000"/>
    <numFmt numFmtId="181" formatCode="#,##0_ "/>
    <numFmt numFmtId="182" formatCode="0.00_ "/>
  </numFmts>
  <fonts count="33">
    <font>
      <sz val="11"/>
      <color theme="1"/>
      <name val="Calibri"/>
      <charset val="134"/>
      <scheme val="minor"/>
    </font>
    <font>
      <sz val="11"/>
      <color rgb="FF000000"/>
      <name val="Arial"/>
      <charset val="134"/>
    </font>
    <font>
      <sz val="11"/>
      <color rgb="FF000000"/>
      <name val="Inherit"/>
      <charset val="134"/>
    </font>
    <font>
      <sz val="11"/>
      <color rgb="FF000000"/>
      <name val="Montserrat"/>
      <charset val="134"/>
    </font>
    <font>
      <sz val="11"/>
      <color rgb="FF393C3E"/>
      <name val="Montserrat"/>
      <charset val="134"/>
    </font>
    <font>
      <u/>
      <sz val="11"/>
      <color rgb="FF1122CC"/>
      <name val="Montserrat"/>
      <charset val="134"/>
    </font>
    <font>
      <sz val="11"/>
      <color rgb="FF000000"/>
      <name val="Helvetica Neue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</font>
    <font>
      <sz val="12"/>
      <color rgb="FF000000"/>
      <name val="Arial"/>
      <charset val="134"/>
    </font>
    <font>
      <sz val="12"/>
      <color rgb="FF000000"/>
      <name val="Verdana"/>
      <charset val="134"/>
    </font>
    <font>
      <sz val="11"/>
      <color rgb="FF000000"/>
      <name val="Inconsolata"/>
      <charset val="134"/>
    </font>
    <font>
      <sz val="11"/>
      <color rgb="FF37352F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5E1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DDDDDD"/>
      </bottom>
      <diagonal/>
    </border>
    <border>
      <left style="thin">
        <color rgb="FFC6C6C6"/>
      </left>
      <right style="thin">
        <color rgb="FFC6C6C6"/>
      </right>
      <top style="thin">
        <color rgb="FFDDDDDD"/>
      </top>
      <bottom style="thin">
        <color rgb="FFC6D5E1"/>
      </bottom>
      <diagonal/>
    </border>
    <border>
      <left/>
      <right/>
      <top style="thin">
        <color rgb="FFDDDDDD"/>
      </top>
      <bottom style="thin">
        <color rgb="FFC6D5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3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23" fillId="15" borderId="16" applyNumberFormat="0" applyAlignment="0" applyProtection="0">
      <alignment vertical="center"/>
    </xf>
    <xf numFmtId="0" fontId="24" fillId="15" borderId="15" applyNumberFormat="0" applyAlignment="0" applyProtection="0">
      <alignment vertical="center"/>
    </xf>
    <xf numFmtId="0" fontId="25" fillId="16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7" fontId="0" fillId="0" borderId="0" xfId="0" applyNumberFormat="1" applyAlignment="1"/>
    <xf numFmtId="178" fontId="0" fillId="0" borderId="0" xfId="0" applyNumberFormat="1" applyAlignme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7" fontId="3" fillId="2" borderId="3" xfId="0" applyNumberFormat="1" applyFont="1" applyFill="1" applyBorder="1" applyAlignment="1">
      <alignment horizontal="center"/>
    </xf>
    <xf numFmtId="7" fontId="4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7" fontId="3" fillId="4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7" fontId="3" fillId="5" borderId="3" xfId="0" applyNumberFormat="1" applyFont="1" applyFill="1" applyBorder="1" applyAlignment="1">
      <alignment horizontal="center"/>
    </xf>
    <xf numFmtId="7" fontId="4" fillId="5" borderId="3" xfId="0" applyNumberFormat="1" applyFont="1" applyFill="1" applyBorder="1" applyAlignment="1">
      <alignment horizontal="center"/>
    </xf>
    <xf numFmtId="7" fontId="1" fillId="0" borderId="0" xfId="0" applyNumberFormat="1" applyFont="1" applyBorder="1" applyAlignment="1">
      <alignment horizontal="left"/>
    </xf>
    <xf numFmtId="7" fontId="1" fillId="0" borderId="0" xfId="0" applyNumberFormat="1" applyFont="1" applyBorder="1" applyAlignment="1">
      <alignment horizontal="right"/>
    </xf>
    <xf numFmtId="178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78" fontId="3" fillId="2" borderId="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78" fontId="3" fillId="4" borderId="3" xfId="0" applyNumberFormat="1" applyFont="1" applyFill="1" applyBorder="1" applyAlignment="1">
      <alignment horizontal="center"/>
    </xf>
    <xf numFmtId="178" fontId="3" fillId="5" borderId="3" xfId="0" applyNumberFormat="1" applyFont="1" applyFill="1" applyBorder="1" applyAlignment="1">
      <alignment horizontal="center"/>
    </xf>
    <xf numFmtId="178" fontId="0" fillId="0" borderId="0" xfId="0" applyNumberFormat="1" applyAlignment="1">
      <alignment horizontal="right"/>
    </xf>
    <xf numFmtId="0" fontId="1" fillId="0" borderId="5" xfId="0" applyFont="1" applyBorder="1" applyAlignment="1">
      <alignment horizontal="left"/>
    </xf>
    <xf numFmtId="178" fontId="1" fillId="0" borderId="5" xfId="0" applyNumberFormat="1" applyFont="1" applyBorder="1" applyAlignment="1">
      <alignment horizontal="left"/>
    </xf>
    <xf numFmtId="178" fontId="1" fillId="0" borderId="5" xfId="0" applyNumberFormat="1" applyFont="1" applyBorder="1" applyAlignment="1">
      <alignment horizontal="right"/>
    </xf>
    <xf numFmtId="4" fontId="0" fillId="0" borderId="0" xfId="0" applyNumberFormat="1" applyAlignment="1"/>
    <xf numFmtId="3" fontId="6" fillId="6" borderId="6" xfId="0" applyNumberFormat="1" applyFont="1" applyFill="1" applyBorder="1" applyAlignment="1">
      <alignment horizontal="left"/>
    </xf>
    <xf numFmtId="3" fontId="6" fillId="6" borderId="6" xfId="0" applyNumberFormat="1" applyFont="1" applyFill="1" applyBorder="1" applyAlignment="1">
      <alignment horizontal="right"/>
    </xf>
    <xf numFmtId="4" fontId="6" fillId="6" borderId="6" xfId="0" applyNumberFormat="1" applyFont="1" applyFill="1" applyBorder="1" applyAlignment="1">
      <alignment horizontal="right"/>
    </xf>
    <xf numFmtId="3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4" fontId="7" fillId="0" borderId="0" xfId="0" applyNumberFormat="1" applyFont="1" applyBorder="1" applyAlignment="1">
      <alignment horizontal="left"/>
    </xf>
    <xf numFmtId="4" fontId="1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right"/>
    </xf>
    <xf numFmtId="4" fontId="8" fillId="0" borderId="0" xfId="0" applyNumberFormat="1" applyFont="1" applyBorder="1" applyAlignment="1">
      <alignment horizontal="right"/>
    </xf>
    <xf numFmtId="3" fontId="1" fillId="7" borderId="5" xfId="0" applyNumberFormat="1" applyFont="1" applyFill="1" applyBorder="1" applyAlignment="1">
      <alignment horizontal="left"/>
    </xf>
    <xf numFmtId="3" fontId="9" fillId="0" borderId="7" xfId="0" applyNumberFormat="1" applyFont="1" applyBorder="1" applyAlignment="1">
      <alignment horizontal="left"/>
    </xf>
    <xf numFmtId="3" fontId="10" fillId="0" borderId="8" xfId="0" applyNumberFormat="1" applyFont="1" applyBorder="1" applyAlignment="1">
      <alignment horizontal="left"/>
    </xf>
    <xf numFmtId="178" fontId="9" fillId="0" borderId="9" xfId="0" applyNumberFormat="1" applyFont="1" applyBorder="1" applyAlignment="1">
      <alignment horizontal="right"/>
    </xf>
    <xf numFmtId="3" fontId="10" fillId="0" borderId="9" xfId="0" applyNumberFormat="1" applyFont="1" applyBorder="1" applyAlignment="1">
      <alignment horizontal="right"/>
    </xf>
    <xf numFmtId="4" fontId="1" fillId="0" borderId="0" xfId="0" applyNumberFormat="1" applyFont="1" applyBorder="1" applyAlignment="1">
      <alignment horizontal="right"/>
    </xf>
    <xf numFmtId="7" fontId="11" fillId="4" borderId="10" xfId="0" applyNumberFormat="1" applyFont="1" applyFill="1" applyBorder="1" applyAlignment="1">
      <alignment horizontal="right"/>
    </xf>
    <xf numFmtId="178" fontId="1" fillId="0" borderId="0" xfId="0" applyNumberFormat="1" applyFon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5" fontId="9" fillId="0" borderId="9" xfId="0" applyNumberFormat="1" applyFont="1" applyBorder="1" applyAlignment="1">
      <alignment horizontal="right"/>
    </xf>
    <xf numFmtId="3" fontId="10" fillId="8" borderId="11" xfId="0" applyNumberFormat="1" applyFont="1" applyFill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5" fontId="9" fillId="0" borderId="0" xfId="0" applyNumberFormat="1" applyFont="1" applyBorder="1" applyAlignment="1">
      <alignment horizontal="right"/>
    </xf>
    <xf numFmtId="3" fontId="10" fillId="4" borderId="11" xfId="0" applyNumberFormat="1" applyFont="1" applyFill="1" applyBorder="1" applyAlignment="1">
      <alignment horizontal="left"/>
    </xf>
    <xf numFmtId="7" fontId="9" fillId="0" borderId="9" xfId="0" applyNumberFormat="1" applyFont="1" applyBorder="1" applyAlignment="1">
      <alignment horizontal="right"/>
    </xf>
    <xf numFmtId="179" fontId="1" fillId="0" borderId="0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left"/>
    </xf>
    <xf numFmtId="7" fontId="9" fillId="0" borderId="5" xfId="0" applyNumberFormat="1" applyFont="1" applyBorder="1" applyAlignment="1">
      <alignment horizontal="right"/>
    </xf>
    <xf numFmtId="7" fontId="1" fillId="0" borderId="5" xfId="0" applyNumberFormat="1" applyFont="1" applyBorder="1" applyAlignment="1">
      <alignment horizontal="left"/>
    </xf>
    <xf numFmtId="7" fontId="1" fillId="0" borderId="5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7" fontId="9" fillId="0" borderId="7" xfId="0" applyNumberFormat="1" applyFont="1" applyBorder="1" applyAlignment="1">
      <alignment horizontal="left"/>
    </xf>
    <xf numFmtId="3" fontId="11" fillId="4" borderId="10" xfId="0" applyNumberFormat="1" applyFont="1" applyFill="1" applyBorder="1" applyAlignment="1">
      <alignment horizontal="right"/>
    </xf>
    <xf numFmtId="7" fontId="1" fillId="0" borderId="9" xfId="0" applyNumberFormat="1" applyFont="1" applyBorder="1" applyAlignment="1">
      <alignment horizontal="right"/>
    </xf>
    <xf numFmtId="3" fontId="9" fillId="0" borderId="9" xfId="0" applyNumberFormat="1" applyFont="1" applyBorder="1" applyAlignment="1">
      <alignment horizontal="center"/>
    </xf>
    <xf numFmtId="7" fontId="1" fillId="0" borderId="9" xfId="0" applyNumberFormat="1" applyFont="1" applyBorder="1" applyAlignment="1">
      <alignment horizontal="left"/>
    </xf>
    <xf numFmtId="7" fontId="9" fillId="0" borderId="9" xfId="0" applyNumberFormat="1" applyFont="1" applyBorder="1" applyAlignment="1">
      <alignment horizontal="center"/>
    </xf>
    <xf numFmtId="7" fontId="9" fillId="0" borderId="0" xfId="0" applyNumberFormat="1" applyFont="1" applyBorder="1" applyAlignment="1">
      <alignment horizontal="center"/>
    </xf>
    <xf numFmtId="5" fontId="9" fillId="0" borderId="9" xfId="0" applyNumberFormat="1" applyFont="1" applyBorder="1" applyAlignment="1">
      <alignment horizontal="center"/>
    </xf>
    <xf numFmtId="7" fontId="9" fillId="0" borderId="5" xfId="0" applyNumberFormat="1" applyFont="1" applyBorder="1" applyAlignment="1">
      <alignment horizontal="left"/>
    </xf>
    <xf numFmtId="7" fontId="1" fillId="0" borderId="7" xfId="0" applyNumberFormat="1" applyFont="1" applyBorder="1" applyAlignment="1">
      <alignment horizontal="left"/>
    </xf>
    <xf numFmtId="4" fontId="9" fillId="0" borderId="9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0" fontId="8" fillId="9" borderId="6" xfId="0" applyFont="1" applyFill="1" applyBorder="1" applyAlignment="1">
      <alignment horizontal="left"/>
    </xf>
    <xf numFmtId="3" fontId="8" fillId="9" borderId="6" xfId="0" applyNumberFormat="1" applyFont="1" applyFill="1" applyBorder="1" applyAlignment="1">
      <alignment horizontal="right"/>
    </xf>
    <xf numFmtId="4" fontId="8" fillId="9" borderId="6" xfId="0" applyNumberFormat="1" applyFont="1" applyFill="1" applyBorder="1" applyAlignment="1">
      <alignment horizontal="right"/>
    </xf>
    <xf numFmtId="7" fontId="1" fillId="9" borderId="6" xfId="0" applyNumberFormat="1" applyFont="1" applyFill="1" applyBorder="1" applyAlignment="1">
      <alignment horizontal="right"/>
    </xf>
    <xf numFmtId="0" fontId="1" fillId="9" borderId="6" xfId="0" applyFont="1" applyFill="1" applyBorder="1" applyAlignment="1">
      <alignment horizontal="left"/>
    </xf>
    <xf numFmtId="4" fontId="1" fillId="9" borderId="6" xfId="0" applyNumberFormat="1" applyFont="1" applyFill="1" applyBorder="1" applyAlignment="1">
      <alignment horizontal="left"/>
    </xf>
    <xf numFmtId="3" fontId="1" fillId="9" borderId="6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7" fontId="1" fillId="9" borderId="6" xfId="0" applyNumberFormat="1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3" fontId="8" fillId="10" borderId="6" xfId="0" applyNumberFormat="1" applyFont="1" applyFill="1" applyBorder="1" applyAlignment="1">
      <alignment horizontal="right"/>
    </xf>
    <xf numFmtId="4" fontId="8" fillId="10" borderId="6" xfId="0" applyNumberFormat="1" applyFont="1" applyFill="1" applyBorder="1" applyAlignment="1">
      <alignment horizontal="right"/>
    </xf>
    <xf numFmtId="7" fontId="1" fillId="10" borderId="6" xfId="0" applyNumberFormat="1" applyFont="1" applyFill="1" applyBorder="1" applyAlignment="1">
      <alignment horizontal="right"/>
    </xf>
    <xf numFmtId="0" fontId="8" fillId="11" borderId="6" xfId="0" applyFont="1" applyFill="1" applyBorder="1" applyAlignment="1">
      <alignment horizontal="left"/>
    </xf>
    <xf numFmtId="3" fontId="8" fillId="11" borderId="6" xfId="0" applyNumberFormat="1" applyFont="1" applyFill="1" applyBorder="1" applyAlignment="1">
      <alignment horizontal="right"/>
    </xf>
    <xf numFmtId="4" fontId="8" fillId="11" borderId="6" xfId="0" applyNumberFormat="1" applyFont="1" applyFill="1" applyBorder="1" applyAlignment="1">
      <alignment horizontal="right"/>
    </xf>
    <xf numFmtId="7" fontId="1" fillId="11" borderId="6" xfId="0" applyNumberFormat="1" applyFont="1" applyFill="1" applyBorder="1" applyAlignment="1">
      <alignment horizontal="right"/>
    </xf>
    <xf numFmtId="0" fontId="1" fillId="10" borderId="6" xfId="0" applyFont="1" applyFill="1" applyBorder="1" applyAlignment="1">
      <alignment horizontal="left"/>
    </xf>
    <xf numFmtId="4" fontId="1" fillId="10" borderId="6" xfId="0" applyNumberFormat="1" applyFont="1" applyFill="1" applyBorder="1" applyAlignment="1">
      <alignment horizontal="left"/>
    </xf>
    <xf numFmtId="3" fontId="1" fillId="10" borderId="6" xfId="0" applyNumberFormat="1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4" fontId="1" fillId="11" borderId="6" xfId="0" applyNumberFormat="1" applyFont="1" applyFill="1" applyBorder="1" applyAlignment="1">
      <alignment horizontal="left"/>
    </xf>
    <xf numFmtId="3" fontId="1" fillId="11" borderId="6" xfId="0" applyNumberFormat="1" applyFont="1" applyFill="1" applyBorder="1" applyAlignment="1">
      <alignment horizontal="left"/>
    </xf>
    <xf numFmtId="7" fontId="1" fillId="10" borderId="6" xfId="0" applyNumberFormat="1" applyFont="1" applyFill="1" applyBorder="1" applyAlignment="1">
      <alignment horizontal="left"/>
    </xf>
    <xf numFmtId="7" fontId="1" fillId="11" borderId="6" xfId="0" applyNumberFormat="1" applyFont="1" applyFill="1" applyBorder="1" applyAlignment="1">
      <alignment horizontal="left"/>
    </xf>
    <xf numFmtId="0" fontId="8" fillId="12" borderId="6" xfId="0" applyFont="1" applyFill="1" applyBorder="1" applyAlignment="1">
      <alignment horizontal="left"/>
    </xf>
    <xf numFmtId="3" fontId="8" fillId="12" borderId="6" xfId="0" applyNumberFormat="1" applyFont="1" applyFill="1" applyBorder="1" applyAlignment="1">
      <alignment horizontal="right"/>
    </xf>
    <xf numFmtId="4" fontId="8" fillId="12" borderId="6" xfId="0" applyNumberFormat="1" applyFont="1" applyFill="1" applyBorder="1" applyAlignment="1">
      <alignment horizontal="right"/>
    </xf>
    <xf numFmtId="7" fontId="1" fillId="12" borderId="6" xfId="0" applyNumberFormat="1" applyFont="1" applyFill="1" applyBorder="1" applyAlignment="1">
      <alignment horizontal="right"/>
    </xf>
    <xf numFmtId="0" fontId="1" fillId="12" borderId="6" xfId="0" applyFont="1" applyFill="1" applyBorder="1" applyAlignment="1">
      <alignment horizontal="left"/>
    </xf>
    <xf numFmtId="4" fontId="1" fillId="12" borderId="6" xfId="0" applyNumberFormat="1" applyFont="1" applyFill="1" applyBorder="1" applyAlignment="1">
      <alignment horizontal="left"/>
    </xf>
    <xf numFmtId="3" fontId="1" fillId="12" borderId="6" xfId="0" applyNumberFormat="1" applyFont="1" applyFill="1" applyBorder="1" applyAlignment="1">
      <alignment horizontal="left"/>
    </xf>
    <xf numFmtId="4" fontId="1" fillId="8" borderId="6" xfId="0" applyNumberFormat="1" applyFont="1" applyFill="1" applyBorder="1" applyAlignment="1">
      <alignment horizontal="left"/>
    </xf>
    <xf numFmtId="3" fontId="1" fillId="8" borderId="6" xfId="0" applyNumberFormat="1" applyFont="1" applyFill="1" applyBorder="1" applyAlignment="1">
      <alignment horizontal="left"/>
    </xf>
    <xf numFmtId="3" fontId="12" fillId="10" borderId="6" xfId="0" applyNumberFormat="1" applyFont="1" applyFill="1" applyBorder="1" applyAlignment="1">
      <alignment horizontal="right"/>
    </xf>
    <xf numFmtId="3" fontId="1" fillId="10" borderId="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left"/>
    </xf>
    <xf numFmtId="0" fontId="1" fillId="11" borderId="6" xfId="0" applyFont="1" applyFill="1" applyBorder="1" applyAlignment="1">
      <alignment horizontal="center"/>
    </xf>
    <xf numFmtId="7" fontId="1" fillId="12" borderId="6" xfId="0" applyNumberFormat="1" applyFont="1" applyFill="1" applyBorder="1" applyAlignment="1">
      <alignment horizontal="left"/>
    </xf>
    <xf numFmtId="7" fontId="1" fillId="8" borderId="6" xfId="0" applyNumberFormat="1" applyFont="1" applyFill="1" applyBorder="1" applyAlignment="1">
      <alignment horizontal="left"/>
    </xf>
    <xf numFmtId="3" fontId="7" fillId="0" borderId="0" xfId="0" applyNumberFormat="1" applyFont="1" applyBorder="1" applyAlignment="1">
      <alignment horizontal="right"/>
    </xf>
    <xf numFmtId="4" fontId="7" fillId="0" borderId="0" xfId="0" applyNumberFormat="1" applyFont="1" applyBorder="1" applyAlignment="1">
      <alignment horizontal="right"/>
    </xf>
    <xf numFmtId="180" fontId="1" fillId="0" borderId="0" xfId="0" applyNumberFormat="1" applyFont="1" applyBorder="1" applyAlignment="1">
      <alignment horizontal="right"/>
    </xf>
    <xf numFmtId="181" fontId="0" fillId="0" borderId="0" xfId="0" applyNumberFormat="1" applyAlignment="1"/>
    <xf numFmtId="182" fontId="0" fillId="0" borderId="0" xfId="0" applyNumberFormat="1" applyAlignment="1"/>
    <xf numFmtId="182" fontId="0" fillId="0" borderId="0" xfId="0" applyNumberFormat="1" applyAlignment="1">
      <alignment horizontal="right"/>
    </xf>
    <xf numFmtId="39" fontId="0" fillId="0" borderId="0" xfId="0" applyNumberFormat="1" applyAlignment="1"/>
    <xf numFmtId="181" fontId="7" fillId="0" borderId="0" xfId="0" applyNumberFormat="1" applyFont="1" applyBorder="1" applyAlignment="1">
      <alignment horizontal="left"/>
    </xf>
    <xf numFmtId="182" fontId="7" fillId="0" borderId="0" xfId="0" applyNumberFormat="1" applyFont="1" applyBorder="1" applyAlignment="1">
      <alignment horizontal="left"/>
    </xf>
    <xf numFmtId="182" fontId="1" fillId="0" borderId="0" xfId="0" applyNumberFormat="1" applyFont="1" applyBorder="1" applyAlignment="1">
      <alignment horizontal="left"/>
    </xf>
    <xf numFmtId="39" fontId="1" fillId="0" borderId="0" xfId="0" applyNumberFormat="1" applyFont="1" applyBorder="1" applyAlignment="1">
      <alignment horizontal="left"/>
    </xf>
    <xf numFmtId="181" fontId="8" fillId="0" borderId="0" xfId="0" applyNumberFormat="1" applyFont="1" applyBorder="1" applyAlignment="1">
      <alignment horizontal="right"/>
    </xf>
    <xf numFmtId="182" fontId="8" fillId="0" borderId="0" xfId="0" applyNumberFormat="1" applyFont="1" applyBorder="1" applyAlignment="1">
      <alignment horizontal="right"/>
    </xf>
    <xf numFmtId="39" fontId="1" fillId="0" borderId="0" xfId="0" applyNumberFormat="1" applyFont="1" applyBorder="1" applyAlignment="1">
      <alignment horizontal="right"/>
    </xf>
    <xf numFmtId="181" fontId="7" fillId="0" borderId="0" xfId="0" applyNumberFormat="1" applyFont="1" applyBorder="1" applyAlignment="1">
      <alignment horizontal="right"/>
    </xf>
    <xf numFmtId="182" fontId="7" fillId="0" borderId="0" xfId="0" applyNumberFormat="1" applyFont="1" applyBorder="1" applyAlignment="1">
      <alignment horizontal="right"/>
    </xf>
    <xf numFmtId="182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cion-fuerza-laboral-To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317"/>
  <sheetViews>
    <sheetView topLeftCell="F1" workbookViewId="0">
      <selection activeCell="P22" sqref="P22"/>
    </sheetView>
  </sheetViews>
  <sheetFormatPr defaultColWidth="9" defaultRowHeight="14.4"/>
  <cols>
    <col min="1" max="1" width="11.4444444444444" style="2" customWidth="1"/>
    <col min="2" max="2" width="33.7777777777778" style="1" customWidth="1"/>
    <col min="3" max="3" width="8.33333333333333" style="2" customWidth="1"/>
    <col min="4" max="4" width="13.5740740740741" style="1" customWidth="1"/>
    <col min="5" max="5" width="13.5740740740741" style="2" customWidth="1"/>
    <col min="6" max="6" width="13.5740740740741" style="1" customWidth="1"/>
    <col min="7" max="7" width="13.5740740740741" style="2" customWidth="1"/>
    <col min="8" max="8" width="13.5740740740741" style="1" customWidth="1"/>
    <col min="9" max="10" width="13.5740740740741" style="2" customWidth="1"/>
    <col min="11" max="11" width="13.5740740740741" style="1" customWidth="1"/>
    <col min="12" max="12" width="13.5740740740741" style="136" customWidth="1"/>
    <col min="13" max="13" width="13.5740740740741" style="34" customWidth="1"/>
    <col min="14" max="14" width="21.4444444444444" style="34" customWidth="1"/>
    <col min="15" max="15" width="27" style="34" customWidth="1"/>
    <col min="16" max="16" width="10.8888888888889" style="34" customWidth="1"/>
    <col min="17" max="17" width="13.5740740740741" style="34" customWidth="1"/>
  </cols>
  <sheetData>
    <row r="1" ht="19.5" customHeight="1" spans="1:17">
      <c r="A1" s="40" t="s">
        <v>0</v>
      </c>
      <c r="B1" s="39" t="s">
        <v>1</v>
      </c>
      <c r="C1" s="40" t="s">
        <v>2</v>
      </c>
      <c r="D1" s="39" t="s">
        <v>3</v>
      </c>
      <c r="E1" s="40" t="s">
        <v>4</v>
      </c>
      <c r="F1" s="39" t="s">
        <v>5</v>
      </c>
      <c r="G1" s="40" t="s">
        <v>6</v>
      </c>
      <c r="H1" s="39" t="s">
        <v>7</v>
      </c>
      <c r="I1" s="40" t="s">
        <v>8</v>
      </c>
      <c r="J1" s="40" t="s">
        <v>9</v>
      </c>
      <c r="K1" s="39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</row>
    <row r="2" ht="20.25" customHeight="1" spans="1:17">
      <c r="A2" s="7">
        <v>1</v>
      </c>
      <c r="B2" s="6" t="s">
        <v>17</v>
      </c>
      <c r="C2" s="7">
        <v>11</v>
      </c>
      <c r="D2" s="6" t="s">
        <v>18</v>
      </c>
      <c r="E2" s="7">
        <v>112</v>
      </c>
      <c r="F2" s="6" t="s">
        <v>19</v>
      </c>
      <c r="G2" s="7">
        <v>1121</v>
      </c>
      <c r="H2" s="6" t="s">
        <v>20</v>
      </c>
      <c r="I2" s="7">
        <v>2024</v>
      </c>
      <c r="J2" s="7">
        <v>20241</v>
      </c>
      <c r="K2" s="6" t="s">
        <v>21</v>
      </c>
      <c r="L2" s="45">
        <v>104</v>
      </c>
      <c r="M2" s="45">
        <v>36057.69231</v>
      </c>
      <c r="N2" s="45">
        <v>1</v>
      </c>
      <c r="O2" s="45">
        <v>36057.69231</v>
      </c>
      <c r="P2" s="45">
        <v>7.304212002e-5</v>
      </c>
      <c r="Q2" s="45">
        <v>0</v>
      </c>
    </row>
    <row r="3" ht="20.25" customHeight="1" spans="1:17">
      <c r="A3" s="7">
        <v>1</v>
      </c>
      <c r="B3" s="6" t="s">
        <v>17</v>
      </c>
      <c r="C3" s="7">
        <v>11</v>
      </c>
      <c r="D3" s="6" t="s">
        <v>18</v>
      </c>
      <c r="E3" s="7">
        <v>112</v>
      </c>
      <c r="F3" s="6" t="s">
        <v>19</v>
      </c>
      <c r="G3" s="7">
        <v>1122</v>
      </c>
      <c r="H3" s="6" t="s">
        <v>22</v>
      </c>
      <c r="I3" s="7">
        <v>2024</v>
      </c>
      <c r="J3" s="7">
        <v>20241</v>
      </c>
      <c r="K3" s="6" t="s">
        <v>21</v>
      </c>
      <c r="L3" s="45">
        <v>1406</v>
      </c>
      <c r="M3" s="45">
        <v>3465.896159</v>
      </c>
      <c r="N3" s="45">
        <v>-0.8716334756</v>
      </c>
      <c r="O3" s="45">
        <v>-23534.10384</v>
      </c>
      <c r="P3" s="45">
        <v>0.0009874732764</v>
      </c>
      <c r="Q3" s="45">
        <v>27000</v>
      </c>
    </row>
    <row r="4" ht="20.25" customHeight="1" spans="1:17">
      <c r="A4" s="7">
        <v>1</v>
      </c>
      <c r="B4" s="6" t="s">
        <v>17</v>
      </c>
      <c r="C4" s="7">
        <v>11</v>
      </c>
      <c r="D4" s="6" t="s">
        <v>18</v>
      </c>
      <c r="E4" s="7">
        <v>113</v>
      </c>
      <c r="F4" s="6" t="s">
        <v>23</v>
      </c>
      <c r="G4" s="7">
        <v>1135</v>
      </c>
      <c r="H4" s="6" t="s">
        <v>24</v>
      </c>
      <c r="I4" s="7">
        <v>2024</v>
      </c>
      <c r="J4" s="7">
        <v>20241</v>
      </c>
      <c r="K4" s="6" t="s">
        <v>21</v>
      </c>
      <c r="L4" s="45">
        <v>74</v>
      </c>
      <c r="M4" s="45">
        <v>0</v>
      </c>
      <c r="N4" s="45">
        <v>1</v>
      </c>
      <c r="O4" s="45">
        <v>0</v>
      </c>
      <c r="P4" s="45">
        <v>5.197227771e-5</v>
      </c>
      <c r="Q4" s="45">
        <v>0</v>
      </c>
    </row>
    <row r="5" ht="20.25" customHeight="1" spans="1:17">
      <c r="A5" s="7">
        <v>1</v>
      </c>
      <c r="B5" s="6" t="s">
        <v>17</v>
      </c>
      <c r="C5" s="7">
        <v>12</v>
      </c>
      <c r="D5" s="6" t="s">
        <v>25</v>
      </c>
      <c r="E5" s="7">
        <v>121</v>
      </c>
      <c r="F5" s="6" t="s">
        <v>26</v>
      </c>
      <c r="G5" s="7">
        <v>1211</v>
      </c>
      <c r="H5" s="6" t="s">
        <v>27</v>
      </c>
      <c r="I5" s="7">
        <v>2024</v>
      </c>
      <c r="J5" s="7">
        <v>20241</v>
      </c>
      <c r="K5" s="6" t="s">
        <v>21</v>
      </c>
      <c r="L5" s="45">
        <v>1149</v>
      </c>
      <c r="M5" s="45">
        <v>15463.18538</v>
      </c>
      <c r="N5" s="45">
        <v>0.9198144753</v>
      </c>
      <c r="O5" s="45">
        <v>7408.664706</v>
      </c>
      <c r="P5" s="45">
        <v>0.0008069749606</v>
      </c>
      <c r="Q5" s="45">
        <v>8054.520672</v>
      </c>
    </row>
    <row r="6" ht="20.25" customHeight="1" spans="1:17">
      <c r="A6" s="7">
        <v>1</v>
      </c>
      <c r="B6" s="6" t="s">
        <v>17</v>
      </c>
      <c r="C6" s="7">
        <v>12</v>
      </c>
      <c r="D6" s="6" t="s">
        <v>25</v>
      </c>
      <c r="E6" s="7">
        <v>121</v>
      </c>
      <c r="F6" s="6" t="s">
        <v>26</v>
      </c>
      <c r="G6" s="7">
        <v>1212</v>
      </c>
      <c r="H6" s="6" t="s">
        <v>28</v>
      </c>
      <c r="I6" s="7">
        <v>2024</v>
      </c>
      <c r="J6" s="7">
        <v>20241</v>
      </c>
      <c r="K6" s="6" t="s">
        <v>21</v>
      </c>
      <c r="L6" s="45">
        <v>1062</v>
      </c>
      <c r="M6" s="45">
        <v>16852.16573</v>
      </c>
      <c r="N6" s="45">
        <v>-0.3231736427</v>
      </c>
      <c r="O6" s="45">
        <v>-8046.63667</v>
      </c>
      <c r="P6" s="45">
        <v>0.0007458724179</v>
      </c>
      <c r="Q6" s="45">
        <v>24898.8024</v>
      </c>
    </row>
    <row r="7" ht="20.25" customHeight="1" spans="1:17">
      <c r="A7" s="7">
        <v>1</v>
      </c>
      <c r="B7" s="6" t="s">
        <v>17</v>
      </c>
      <c r="C7" s="7">
        <v>12</v>
      </c>
      <c r="D7" s="6" t="s">
        <v>25</v>
      </c>
      <c r="E7" s="7">
        <v>122</v>
      </c>
      <c r="F7" s="6" t="s">
        <v>29</v>
      </c>
      <c r="G7" s="7">
        <v>1221</v>
      </c>
      <c r="H7" s="6" t="s">
        <v>30</v>
      </c>
      <c r="I7" s="7">
        <v>2024</v>
      </c>
      <c r="J7" s="7">
        <v>20241</v>
      </c>
      <c r="K7" s="6" t="s">
        <v>21</v>
      </c>
      <c r="L7" s="45">
        <v>5544</v>
      </c>
      <c r="M7" s="45">
        <v>5298.701299</v>
      </c>
      <c r="N7" s="45">
        <v>1</v>
      </c>
      <c r="O7" s="45">
        <v>5298.701299</v>
      </c>
      <c r="P7" s="45">
        <v>0.003893706859</v>
      </c>
      <c r="Q7" s="45">
        <v>0</v>
      </c>
    </row>
    <row r="8" ht="20.25" customHeight="1" spans="1:17">
      <c r="A8" s="7">
        <v>1</v>
      </c>
      <c r="B8" s="6" t="s">
        <v>17</v>
      </c>
      <c r="C8" s="7">
        <v>12</v>
      </c>
      <c r="D8" s="6" t="s">
        <v>25</v>
      </c>
      <c r="E8" s="7">
        <v>122</v>
      </c>
      <c r="F8" s="6" t="s">
        <v>29</v>
      </c>
      <c r="G8" s="7">
        <v>1223</v>
      </c>
      <c r="H8" s="6" t="s">
        <v>31</v>
      </c>
      <c r="I8" s="7">
        <v>2024</v>
      </c>
      <c r="J8" s="7">
        <v>20241</v>
      </c>
      <c r="K8" s="6" t="s">
        <v>21</v>
      </c>
      <c r="L8" s="45">
        <v>5788</v>
      </c>
      <c r="M8" s="45">
        <v>16517.79544</v>
      </c>
      <c r="N8" s="45">
        <v>1.077794246</v>
      </c>
      <c r="O8" s="45">
        <v>8568.117327</v>
      </c>
      <c r="P8" s="45">
        <v>0.00406507491</v>
      </c>
      <c r="Q8" s="45">
        <v>7949.678112</v>
      </c>
    </row>
    <row r="9" ht="20.25" customHeight="1" spans="1:17">
      <c r="A9" s="7">
        <v>1</v>
      </c>
      <c r="B9" s="6" t="s">
        <v>17</v>
      </c>
      <c r="C9" s="7">
        <v>12</v>
      </c>
      <c r="D9" s="6" t="s">
        <v>25</v>
      </c>
      <c r="E9" s="7">
        <v>122</v>
      </c>
      <c r="F9" s="6" t="s">
        <v>29</v>
      </c>
      <c r="G9" s="7">
        <v>1224</v>
      </c>
      <c r="H9" s="6" t="s">
        <v>32</v>
      </c>
      <c r="I9" s="7">
        <v>2024</v>
      </c>
      <c r="J9" s="7">
        <v>20241</v>
      </c>
      <c r="K9" s="6" t="s">
        <v>21</v>
      </c>
      <c r="L9" s="45">
        <v>210</v>
      </c>
      <c r="M9" s="45">
        <v>10857.14286</v>
      </c>
      <c r="N9" s="45">
        <v>1.090614887</v>
      </c>
      <c r="O9" s="45">
        <v>5663.865546</v>
      </c>
      <c r="P9" s="45">
        <v>0.0001474888962</v>
      </c>
      <c r="Q9" s="45">
        <v>5193.277311</v>
      </c>
    </row>
    <row r="10" ht="20.25" customHeight="1" spans="1:17">
      <c r="A10" s="7">
        <v>1</v>
      </c>
      <c r="B10" s="6" t="s">
        <v>17</v>
      </c>
      <c r="C10" s="7">
        <v>12</v>
      </c>
      <c r="D10" s="6" t="s">
        <v>25</v>
      </c>
      <c r="E10" s="7">
        <v>122</v>
      </c>
      <c r="F10" s="6" t="s">
        <v>29</v>
      </c>
      <c r="G10" s="7">
        <v>1226</v>
      </c>
      <c r="H10" s="6" t="s">
        <v>33</v>
      </c>
      <c r="I10" s="7">
        <v>2024</v>
      </c>
      <c r="J10" s="7">
        <v>20241</v>
      </c>
      <c r="K10" s="6" t="s">
        <v>21</v>
      </c>
      <c r="L10" s="45">
        <v>50</v>
      </c>
      <c r="M10" s="45">
        <v>8000</v>
      </c>
      <c r="N10" s="45">
        <v>1</v>
      </c>
      <c r="O10" s="45">
        <v>8000</v>
      </c>
      <c r="P10" s="45">
        <v>3.511640386e-5</v>
      </c>
      <c r="Q10" s="45">
        <v>0</v>
      </c>
    </row>
    <row r="11" ht="20.25" customHeight="1" spans="1:17">
      <c r="A11" s="7">
        <v>1</v>
      </c>
      <c r="B11" s="6" t="s">
        <v>17</v>
      </c>
      <c r="C11" s="7">
        <v>13</v>
      </c>
      <c r="D11" s="6" t="s">
        <v>34</v>
      </c>
      <c r="E11" s="7">
        <v>131</v>
      </c>
      <c r="F11" s="6" t="s">
        <v>35</v>
      </c>
      <c r="G11" s="7">
        <v>1311</v>
      </c>
      <c r="H11" s="6" t="s">
        <v>36</v>
      </c>
      <c r="I11" s="7">
        <v>2024</v>
      </c>
      <c r="J11" s="7">
        <v>20241</v>
      </c>
      <c r="K11" s="6" t="s">
        <v>21</v>
      </c>
      <c r="L11" s="45">
        <v>291</v>
      </c>
      <c r="M11" s="45">
        <v>8000</v>
      </c>
      <c r="N11" s="45">
        <v>-0.8</v>
      </c>
      <c r="O11" s="45">
        <v>-32000</v>
      </c>
      <c r="P11" s="45">
        <v>0.0002043774704</v>
      </c>
      <c r="Q11" s="45">
        <v>40000</v>
      </c>
    </row>
    <row r="12" ht="20.25" customHeight="1" spans="1:17">
      <c r="A12" s="7">
        <v>1</v>
      </c>
      <c r="B12" s="6" t="s">
        <v>17</v>
      </c>
      <c r="C12" s="7">
        <v>13</v>
      </c>
      <c r="D12" s="6" t="s">
        <v>34</v>
      </c>
      <c r="E12" s="7">
        <v>131</v>
      </c>
      <c r="F12" s="6" t="s">
        <v>35</v>
      </c>
      <c r="G12" s="7">
        <v>1314</v>
      </c>
      <c r="H12" s="6" t="s">
        <v>37</v>
      </c>
      <c r="I12" s="7">
        <v>2024</v>
      </c>
      <c r="J12" s="7">
        <v>20241</v>
      </c>
      <c r="K12" s="6" t="s">
        <v>21</v>
      </c>
      <c r="L12" s="45">
        <v>606</v>
      </c>
      <c r="M12" s="45">
        <v>1186.468647</v>
      </c>
      <c r="N12" s="45">
        <v>-0.9206382769</v>
      </c>
      <c r="O12" s="45">
        <v>-13763.66854</v>
      </c>
      <c r="P12" s="45">
        <v>0.0004256108147</v>
      </c>
      <c r="Q12" s="45">
        <v>14950.13718</v>
      </c>
    </row>
    <row r="13" ht="20.25" customHeight="1" spans="1:17">
      <c r="A13" s="7">
        <v>1</v>
      </c>
      <c r="B13" s="6" t="s">
        <v>17</v>
      </c>
      <c r="C13" s="7">
        <v>13</v>
      </c>
      <c r="D13" s="6" t="s">
        <v>34</v>
      </c>
      <c r="E13" s="7">
        <v>131</v>
      </c>
      <c r="F13" s="6" t="s">
        <v>35</v>
      </c>
      <c r="G13" s="7">
        <v>1315</v>
      </c>
      <c r="H13" s="6" t="s">
        <v>38</v>
      </c>
      <c r="I13" s="7">
        <v>2024</v>
      </c>
      <c r="J13" s="7">
        <v>20241</v>
      </c>
      <c r="K13" s="6" t="s">
        <v>21</v>
      </c>
      <c r="L13" s="45">
        <v>1323</v>
      </c>
      <c r="M13" s="45">
        <v>15190.4384</v>
      </c>
      <c r="N13" s="45">
        <v>2.33045595</v>
      </c>
      <c r="O13" s="45">
        <v>10629.3697</v>
      </c>
      <c r="P13" s="45">
        <v>0.000929180046</v>
      </c>
      <c r="Q13" s="45">
        <v>4561.068702</v>
      </c>
    </row>
    <row r="14" ht="20.25" customHeight="1" spans="1:17">
      <c r="A14" s="7">
        <v>1</v>
      </c>
      <c r="B14" s="6" t="s">
        <v>17</v>
      </c>
      <c r="C14" s="7">
        <v>13</v>
      </c>
      <c r="D14" s="6" t="s">
        <v>34</v>
      </c>
      <c r="E14" s="7">
        <v>132</v>
      </c>
      <c r="F14" s="6" t="s">
        <v>39</v>
      </c>
      <c r="G14" s="7">
        <v>1321</v>
      </c>
      <c r="H14" s="6" t="s">
        <v>40</v>
      </c>
      <c r="I14" s="7">
        <v>2024</v>
      </c>
      <c r="J14" s="7">
        <v>20241</v>
      </c>
      <c r="K14" s="6" t="s">
        <v>21</v>
      </c>
      <c r="L14" s="45">
        <v>1076</v>
      </c>
      <c r="M14" s="45">
        <v>7678.438662</v>
      </c>
      <c r="N14" s="45">
        <v>-0.7046754361</v>
      </c>
      <c r="O14" s="45">
        <v>-18321.56134</v>
      </c>
      <c r="P14" s="45">
        <v>0.000755705011</v>
      </c>
      <c r="Q14" s="45">
        <v>26000</v>
      </c>
    </row>
    <row r="15" ht="20.25" customHeight="1" spans="1:17">
      <c r="A15" s="7">
        <v>1</v>
      </c>
      <c r="B15" s="6" t="s">
        <v>17</v>
      </c>
      <c r="C15" s="7">
        <v>13</v>
      </c>
      <c r="D15" s="6" t="s">
        <v>34</v>
      </c>
      <c r="E15" s="7">
        <v>132</v>
      </c>
      <c r="F15" s="6" t="s">
        <v>39</v>
      </c>
      <c r="G15" s="7">
        <v>1324</v>
      </c>
      <c r="H15" s="6" t="s">
        <v>41</v>
      </c>
      <c r="I15" s="7">
        <v>2024</v>
      </c>
      <c r="J15" s="7">
        <v>20241</v>
      </c>
      <c r="K15" s="6" t="s">
        <v>21</v>
      </c>
      <c r="L15" s="45">
        <v>603</v>
      </c>
      <c r="M15" s="45">
        <v>15000</v>
      </c>
      <c r="N15" s="45">
        <v>-0.53125</v>
      </c>
      <c r="O15" s="45">
        <v>-17000</v>
      </c>
      <c r="P15" s="45">
        <v>0.0004235038305</v>
      </c>
      <c r="Q15" s="45">
        <v>32000</v>
      </c>
    </row>
    <row r="16" ht="20.25" customHeight="1" spans="1:17">
      <c r="A16" s="7">
        <v>1</v>
      </c>
      <c r="B16" s="6" t="s">
        <v>17</v>
      </c>
      <c r="C16" s="7">
        <v>14</v>
      </c>
      <c r="D16" s="6" t="s">
        <v>42</v>
      </c>
      <c r="E16" s="7">
        <v>141</v>
      </c>
      <c r="F16" s="6" t="s">
        <v>43</v>
      </c>
      <c r="G16" s="7">
        <v>1411</v>
      </c>
      <c r="H16" s="6" t="s">
        <v>44</v>
      </c>
      <c r="I16" s="7">
        <v>2024</v>
      </c>
      <c r="J16" s="7">
        <v>20241</v>
      </c>
      <c r="K16" s="6" t="s">
        <v>21</v>
      </c>
      <c r="L16" s="45">
        <v>1626</v>
      </c>
      <c r="M16" s="45">
        <v>8405.904059</v>
      </c>
      <c r="N16" s="45">
        <v>-0.1733071495</v>
      </c>
      <c r="O16" s="45">
        <v>-1762.206206</v>
      </c>
      <c r="P16" s="45">
        <v>0.001141985453</v>
      </c>
      <c r="Q16" s="45">
        <v>10168.11026</v>
      </c>
    </row>
    <row r="17" ht="20.25" customHeight="1" spans="1:17">
      <c r="A17" s="7">
        <v>1</v>
      </c>
      <c r="B17" s="6" t="s">
        <v>17</v>
      </c>
      <c r="C17" s="7">
        <v>14</v>
      </c>
      <c r="D17" s="6" t="s">
        <v>42</v>
      </c>
      <c r="E17" s="7">
        <v>141</v>
      </c>
      <c r="F17" s="6" t="s">
        <v>43</v>
      </c>
      <c r="G17" s="7">
        <v>1412</v>
      </c>
      <c r="H17" s="6" t="s">
        <v>45</v>
      </c>
      <c r="I17" s="7">
        <v>2024</v>
      </c>
      <c r="J17" s="7">
        <v>20241</v>
      </c>
      <c r="K17" s="6" t="s">
        <v>21</v>
      </c>
      <c r="L17" s="45">
        <v>1969</v>
      </c>
      <c r="M17" s="45">
        <v>9215.185373</v>
      </c>
      <c r="N17" s="45">
        <v>-0.2147691843</v>
      </c>
      <c r="O17" s="45">
        <v>-2520.453612</v>
      </c>
      <c r="P17" s="45">
        <v>0.001382883984</v>
      </c>
      <c r="Q17" s="45">
        <v>11735.63899</v>
      </c>
    </row>
    <row r="18" ht="20.25" customHeight="1" spans="1:17">
      <c r="A18" s="7">
        <v>1</v>
      </c>
      <c r="B18" s="6" t="s">
        <v>17</v>
      </c>
      <c r="C18" s="7">
        <v>14</v>
      </c>
      <c r="D18" s="6" t="s">
        <v>42</v>
      </c>
      <c r="E18" s="7">
        <v>142</v>
      </c>
      <c r="F18" s="6" t="s">
        <v>46</v>
      </c>
      <c r="G18" s="7">
        <v>1421</v>
      </c>
      <c r="H18" s="6" t="s">
        <v>47</v>
      </c>
      <c r="I18" s="7">
        <v>2024</v>
      </c>
      <c r="J18" s="7">
        <v>20241</v>
      </c>
      <c r="K18" s="6" t="s">
        <v>21</v>
      </c>
      <c r="L18" s="45">
        <v>156</v>
      </c>
      <c r="M18" s="45">
        <v>14000</v>
      </c>
      <c r="N18" s="45">
        <v>6.857843137</v>
      </c>
      <c r="O18" s="45">
        <v>12218.34061</v>
      </c>
      <c r="P18" s="45">
        <v>0.00010956318</v>
      </c>
      <c r="Q18" s="45">
        <v>1781.659389</v>
      </c>
    </row>
    <row r="19" ht="20.25" customHeight="1" spans="1:17">
      <c r="A19" s="7">
        <v>1</v>
      </c>
      <c r="B19" s="6" t="s">
        <v>17</v>
      </c>
      <c r="C19" s="7">
        <v>14</v>
      </c>
      <c r="D19" s="6" t="s">
        <v>42</v>
      </c>
      <c r="E19" s="7">
        <v>142</v>
      </c>
      <c r="F19" s="6" t="s">
        <v>46</v>
      </c>
      <c r="G19" s="7">
        <v>1422</v>
      </c>
      <c r="H19" s="6" t="s">
        <v>48</v>
      </c>
      <c r="I19" s="7">
        <v>2024</v>
      </c>
      <c r="J19" s="7">
        <v>20241</v>
      </c>
      <c r="K19" s="6" t="s">
        <v>21</v>
      </c>
      <c r="L19" s="45">
        <v>131</v>
      </c>
      <c r="M19" s="45">
        <v>5809.923664</v>
      </c>
      <c r="N19" s="45">
        <v>1</v>
      </c>
      <c r="O19" s="45">
        <v>5809.923664</v>
      </c>
      <c r="P19" s="45">
        <v>9.20049781e-5</v>
      </c>
      <c r="Q19" s="45">
        <v>0</v>
      </c>
    </row>
    <row r="20" ht="20.25" customHeight="1" spans="1:17">
      <c r="A20" s="7">
        <v>1</v>
      </c>
      <c r="B20" s="6" t="s">
        <v>17</v>
      </c>
      <c r="C20" s="7">
        <v>14</v>
      </c>
      <c r="D20" s="6" t="s">
        <v>42</v>
      </c>
      <c r="E20" s="7">
        <v>142</v>
      </c>
      <c r="F20" s="6" t="s">
        <v>46</v>
      </c>
      <c r="G20" s="7">
        <v>1423</v>
      </c>
      <c r="H20" s="6" t="s">
        <v>49</v>
      </c>
      <c r="I20" s="7">
        <v>2024</v>
      </c>
      <c r="J20" s="7">
        <v>20241</v>
      </c>
      <c r="K20" s="6" t="s">
        <v>21</v>
      </c>
      <c r="L20" s="45">
        <v>137</v>
      </c>
      <c r="M20" s="45">
        <v>8792.70073</v>
      </c>
      <c r="N20" s="45">
        <v>1.304917846</v>
      </c>
      <c r="O20" s="45">
        <v>4977.944058</v>
      </c>
      <c r="P20" s="45">
        <v>9.621894656e-5</v>
      </c>
      <c r="Q20" s="45">
        <v>3814.756672</v>
      </c>
    </row>
    <row r="21" ht="20.25" customHeight="1" spans="1:17">
      <c r="A21" s="7">
        <v>1</v>
      </c>
      <c r="B21" s="6" t="s">
        <v>17</v>
      </c>
      <c r="C21" s="7">
        <v>15</v>
      </c>
      <c r="D21" s="6" t="s">
        <v>50</v>
      </c>
      <c r="E21" s="7">
        <v>151</v>
      </c>
      <c r="F21" s="6" t="s">
        <v>51</v>
      </c>
      <c r="G21" s="7">
        <v>1511</v>
      </c>
      <c r="H21" s="6" t="s">
        <v>52</v>
      </c>
      <c r="I21" s="7">
        <v>2024</v>
      </c>
      <c r="J21" s="7">
        <v>20241</v>
      </c>
      <c r="K21" s="6" t="s">
        <v>21</v>
      </c>
      <c r="L21" s="45">
        <v>2405</v>
      </c>
      <c r="M21" s="45">
        <v>7941.995842</v>
      </c>
      <c r="N21" s="45">
        <v>-0.4133611852</v>
      </c>
      <c r="O21" s="45">
        <v>-5596.139791</v>
      </c>
      <c r="P21" s="45">
        <v>0.001689099025</v>
      </c>
      <c r="Q21" s="45">
        <v>13538.13563</v>
      </c>
    </row>
    <row r="22" ht="20.25" customHeight="1" spans="1:17">
      <c r="A22" s="7">
        <v>1</v>
      </c>
      <c r="B22" s="6" t="s">
        <v>17</v>
      </c>
      <c r="C22" s="7">
        <v>15</v>
      </c>
      <c r="D22" s="6" t="s">
        <v>50</v>
      </c>
      <c r="E22" s="7">
        <v>151</v>
      </c>
      <c r="F22" s="6" t="s">
        <v>51</v>
      </c>
      <c r="G22" s="7">
        <v>1512</v>
      </c>
      <c r="H22" s="6" t="s">
        <v>53</v>
      </c>
      <c r="I22" s="7">
        <v>2024</v>
      </c>
      <c r="J22" s="7">
        <v>20241</v>
      </c>
      <c r="K22" s="6" t="s">
        <v>21</v>
      </c>
      <c r="L22" s="45">
        <v>162</v>
      </c>
      <c r="M22" s="45">
        <v>11111.11111</v>
      </c>
      <c r="N22" s="45">
        <v>-0.02230369691</v>
      </c>
      <c r="O22" s="45">
        <v>-253.4722222</v>
      </c>
      <c r="P22" s="45">
        <v>0.0001137771485</v>
      </c>
      <c r="Q22" s="45">
        <v>11364.58333</v>
      </c>
    </row>
    <row r="23" ht="18.75" customHeight="1" spans="1:17">
      <c r="A23" s="7">
        <v>1</v>
      </c>
      <c r="B23" s="6" t="s">
        <v>17</v>
      </c>
      <c r="C23" s="7">
        <v>15</v>
      </c>
      <c r="D23" s="6" t="s">
        <v>50</v>
      </c>
      <c r="E23" s="7">
        <v>152</v>
      </c>
      <c r="F23" s="6" t="s">
        <v>54</v>
      </c>
      <c r="G23" s="7">
        <v>1521</v>
      </c>
      <c r="H23" s="6" t="s">
        <v>55</v>
      </c>
      <c r="I23" s="7">
        <v>2024</v>
      </c>
      <c r="J23" s="7">
        <v>20241</v>
      </c>
      <c r="K23" s="6" t="s">
        <v>21</v>
      </c>
      <c r="L23" s="45">
        <v>390</v>
      </c>
      <c r="M23" s="45">
        <v>15102.5641</v>
      </c>
      <c r="N23" s="45">
        <v>3.766992179</v>
      </c>
      <c r="O23" s="45">
        <v>11934.41036</v>
      </c>
      <c r="P23" s="45">
        <v>0.0002739079501</v>
      </c>
      <c r="Q23" s="45">
        <v>3168.153741</v>
      </c>
    </row>
    <row r="24" ht="18.75" customHeight="1" spans="1:17">
      <c r="A24" s="7">
        <v>1</v>
      </c>
      <c r="B24" s="6" t="s">
        <v>17</v>
      </c>
      <c r="C24" s="7">
        <v>15</v>
      </c>
      <c r="D24" s="6" t="s">
        <v>50</v>
      </c>
      <c r="E24" s="7">
        <v>152</v>
      </c>
      <c r="F24" s="6" t="s">
        <v>54</v>
      </c>
      <c r="G24" s="7">
        <v>1522</v>
      </c>
      <c r="H24" s="6" t="s">
        <v>56</v>
      </c>
      <c r="I24" s="7">
        <v>2024</v>
      </c>
      <c r="J24" s="7">
        <v>20241</v>
      </c>
      <c r="K24" s="6" t="s">
        <v>21</v>
      </c>
      <c r="L24" s="45">
        <v>55</v>
      </c>
      <c r="M24" s="45">
        <v>14000</v>
      </c>
      <c r="N24" s="45">
        <v>1</v>
      </c>
      <c r="O24" s="45">
        <v>14000</v>
      </c>
      <c r="P24" s="45">
        <v>3.862804424e-5</v>
      </c>
      <c r="Q24" s="45">
        <v>0</v>
      </c>
    </row>
    <row r="25" ht="18.75" customHeight="1" spans="1:17">
      <c r="A25" s="7">
        <v>1</v>
      </c>
      <c r="B25" s="6" t="s">
        <v>17</v>
      </c>
      <c r="C25" s="7">
        <v>15</v>
      </c>
      <c r="D25" s="6" t="s">
        <v>50</v>
      </c>
      <c r="E25" s="7">
        <v>152</v>
      </c>
      <c r="F25" s="6" t="s">
        <v>54</v>
      </c>
      <c r="G25" s="7">
        <v>1523</v>
      </c>
      <c r="H25" s="6" t="s">
        <v>57</v>
      </c>
      <c r="I25" s="7">
        <v>2024</v>
      </c>
      <c r="J25" s="7">
        <v>20241</v>
      </c>
      <c r="K25" s="6" t="s">
        <v>21</v>
      </c>
      <c r="L25" s="45">
        <v>897</v>
      </c>
      <c r="M25" s="45">
        <v>10985.50725</v>
      </c>
      <c r="N25" s="45">
        <v>-0.0190761216</v>
      </c>
      <c r="O25" s="45">
        <v>-213.6362226</v>
      </c>
      <c r="P25" s="45">
        <v>0.0006299882852</v>
      </c>
      <c r="Q25" s="45">
        <v>11199.14347</v>
      </c>
    </row>
    <row r="26" ht="18.75" customHeight="1" spans="1:17">
      <c r="A26" s="7">
        <v>1</v>
      </c>
      <c r="B26" s="6" t="s">
        <v>17</v>
      </c>
      <c r="C26" s="7">
        <v>15</v>
      </c>
      <c r="D26" s="6" t="s">
        <v>50</v>
      </c>
      <c r="E26" s="7">
        <v>152</v>
      </c>
      <c r="F26" s="6" t="s">
        <v>54</v>
      </c>
      <c r="G26" s="7">
        <v>1524</v>
      </c>
      <c r="H26" s="6" t="s">
        <v>58</v>
      </c>
      <c r="I26" s="7">
        <v>2024</v>
      </c>
      <c r="J26" s="7">
        <v>20241</v>
      </c>
      <c r="K26" s="6" t="s">
        <v>21</v>
      </c>
      <c r="L26" s="45">
        <v>390</v>
      </c>
      <c r="M26" s="45">
        <v>15192.82051</v>
      </c>
      <c r="N26" s="45">
        <v>1.913758915</v>
      </c>
      <c r="O26" s="45">
        <v>9978.655251</v>
      </c>
      <c r="P26" s="45">
        <v>0.0002739079501</v>
      </c>
      <c r="Q26" s="45">
        <v>5214.165261</v>
      </c>
    </row>
    <row r="27" ht="18.75" customHeight="1" spans="1:17">
      <c r="A27" s="7">
        <v>1</v>
      </c>
      <c r="B27" s="6" t="s">
        <v>17</v>
      </c>
      <c r="C27" s="7">
        <v>15</v>
      </c>
      <c r="D27" s="6" t="s">
        <v>50</v>
      </c>
      <c r="E27" s="7">
        <v>152</v>
      </c>
      <c r="F27" s="6" t="s">
        <v>54</v>
      </c>
      <c r="G27" s="7">
        <v>1526</v>
      </c>
      <c r="H27" s="6" t="s">
        <v>59</v>
      </c>
      <c r="I27" s="7">
        <v>2024</v>
      </c>
      <c r="J27" s="7">
        <v>20241</v>
      </c>
      <c r="K27" s="6" t="s">
        <v>21</v>
      </c>
      <c r="L27" s="45">
        <v>303</v>
      </c>
      <c r="M27" s="45">
        <v>1316.963696</v>
      </c>
      <c r="N27" s="45">
        <v>-0.7805060506</v>
      </c>
      <c r="O27" s="45">
        <v>-4683.036304</v>
      </c>
      <c r="P27" s="45">
        <v>0.0002128054074</v>
      </c>
      <c r="Q27" s="45">
        <v>6000</v>
      </c>
    </row>
    <row r="28" ht="18.75" customHeight="1" spans="1:17">
      <c r="A28" s="7">
        <v>1</v>
      </c>
      <c r="B28" s="6" t="s">
        <v>17</v>
      </c>
      <c r="C28" s="7">
        <v>16</v>
      </c>
      <c r="D28" s="6" t="s">
        <v>60</v>
      </c>
      <c r="E28" s="7">
        <v>161</v>
      </c>
      <c r="F28" s="6" t="s">
        <v>61</v>
      </c>
      <c r="G28" s="7">
        <v>1614</v>
      </c>
      <c r="H28" s="6" t="s">
        <v>62</v>
      </c>
      <c r="I28" s="7">
        <v>2024</v>
      </c>
      <c r="J28" s="7">
        <v>20241</v>
      </c>
      <c r="K28" s="6" t="s">
        <v>21</v>
      </c>
      <c r="L28" s="45">
        <v>164</v>
      </c>
      <c r="M28" s="45">
        <v>9764.146341</v>
      </c>
      <c r="N28" s="45">
        <v>1</v>
      </c>
      <c r="O28" s="45">
        <v>9764.146341</v>
      </c>
      <c r="P28" s="45">
        <v>0.0001151818046</v>
      </c>
      <c r="Q28" s="45">
        <v>0</v>
      </c>
    </row>
    <row r="29" ht="18.75" customHeight="1" spans="1:17">
      <c r="A29" s="7">
        <v>1</v>
      </c>
      <c r="B29" s="6" t="s">
        <v>17</v>
      </c>
      <c r="C29" s="7">
        <v>16</v>
      </c>
      <c r="D29" s="6" t="s">
        <v>60</v>
      </c>
      <c r="E29" s="7">
        <v>161</v>
      </c>
      <c r="F29" s="6" t="s">
        <v>61</v>
      </c>
      <c r="G29" s="7">
        <v>1615</v>
      </c>
      <c r="H29" s="6" t="s">
        <v>63</v>
      </c>
      <c r="I29" s="7">
        <v>2024</v>
      </c>
      <c r="J29" s="7">
        <v>20241</v>
      </c>
      <c r="K29" s="6" t="s">
        <v>21</v>
      </c>
      <c r="L29" s="45">
        <v>229</v>
      </c>
      <c r="M29" s="45">
        <v>11441.04803</v>
      </c>
      <c r="N29" s="45">
        <v>0.7926858789</v>
      </c>
      <c r="O29" s="45">
        <v>5058.977328</v>
      </c>
      <c r="P29" s="45">
        <v>0.0001608331297</v>
      </c>
      <c r="Q29" s="45">
        <v>6382.070707</v>
      </c>
    </row>
    <row r="30" ht="18.75" customHeight="1" spans="1:17">
      <c r="A30" s="7">
        <v>1</v>
      </c>
      <c r="B30" s="6" t="s">
        <v>17</v>
      </c>
      <c r="C30" s="7">
        <v>16</v>
      </c>
      <c r="D30" s="6" t="s">
        <v>60</v>
      </c>
      <c r="E30" s="7">
        <v>161</v>
      </c>
      <c r="F30" s="6" t="s">
        <v>61</v>
      </c>
      <c r="G30" s="7">
        <v>1619</v>
      </c>
      <c r="H30" s="6" t="s">
        <v>64</v>
      </c>
      <c r="I30" s="7">
        <v>2024</v>
      </c>
      <c r="J30" s="7">
        <v>20241</v>
      </c>
      <c r="K30" s="6" t="s">
        <v>21</v>
      </c>
      <c r="L30" s="45">
        <v>27</v>
      </c>
      <c r="M30" s="45">
        <v>35000</v>
      </c>
      <c r="N30" s="45">
        <v>1</v>
      </c>
      <c r="O30" s="45">
        <v>35000</v>
      </c>
      <c r="P30" s="45">
        <v>1.896285808e-5</v>
      </c>
      <c r="Q30" s="45">
        <v>0</v>
      </c>
    </row>
    <row r="31" ht="18.75" customHeight="1" spans="1:17">
      <c r="A31" s="7">
        <v>1</v>
      </c>
      <c r="B31" s="6" t="s">
        <v>17</v>
      </c>
      <c r="C31" s="7">
        <v>16</v>
      </c>
      <c r="D31" s="6" t="s">
        <v>60</v>
      </c>
      <c r="E31" s="7">
        <v>162</v>
      </c>
      <c r="F31" s="6" t="s">
        <v>65</v>
      </c>
      <c r="G31" s="7">
        <v>1621</v>
      </c>
      <c r="H31" s="6" t="s">
        <v>66</v>
      </c>
      <c r="I31" s="7">
        <v>2024</v>
      </c>
      <c r="J31" s="7">
        <v>20241</v>
      </c>
      <c r="K31" s="6" t="s">
        <v>21</v>
      </c>
      <c r="L31" s="45">
        <v>831</v>
      </c>
      <c r="M31" s="45">
        <v>10613.71841</v>
      </c>
      <c r="N31" s="45">
        <v>1</v>
      </c>
      <c r="O31" s="45">
        <v>10613.71841</v>
      </c>
      <c r="P31" s="45">
        <v>0.0005836346321</v>
      </c>
      <c r="Q31" s="45">
        <v>0</v>
      </c>
    </row>
    <row r="32" ht="18.75" customHeight="1" spans="1:17">
      <c r="A32" s="7">
        <v>1</v>
      </c>
      <c r="B32" s="6" t="s">
        <v>17</v>
      </c>
      <c r="C32" s="7">
        <v>16</v>
      </c>
      <c r="D32" s="6" t="s">
        <v>60</v>
      </c>
      <c r="E32" s="7">
        <v>162</v>
      </c>
      <c r="F32" s="6" t="s">
        <v>65</v>
      </c>
      <c r="G32" s="7">
        <v>1622</v>
      </c>
      <c r="H32" s="6" t="s">
        <v>67</v>
      </c>
      <c r="I32" s="7">
        <v>2024</v>
      </c>
      <c r="J32" s="7">
        <v>20241</v>
      </c>
      <c r="K32" s="6" t="s">
        <v>21</v>
      </c>
      <c r="L32" s="45">
        <v>39</v>
      </c>
      <c r="M32" s="45">
        <v>7400</v>
      </c>
      <c r="N32" s="45">
        <v>-0.3383616384</v>
      </c>
      <c r="O32" s="45">
        <v>-3784.357542</v>
      </c>
      <c r="P32" s="45">
        <v>2.739079501e-5</v>
      </c>
      <c r="Q32" s="45">
        <v>11184.35754</v>
      </c>
    </row>
    <row r="33" ht="18.75" customHeight="1" spans="1:17">
      <c r="A33" s="7">
        <v>1</v>
      </c>
      <c r="B33" s="6" t="s">
        <v>17</v>
      </c>
      <c r="C33" s="7">
        <v>16</v>
      </c>
      <c r="D33" s="6" t="s">
        <v>60</v>
      </c>
      <c r="E33" s="7">
        <v>162</v>
      </c>
      <c r="F33" s="6" t="s">
        <v>65</v>
      </c>
      <c r="G33" s="7">
        <v>1623</v>
      </c>
      <c r="H33" s="6" t="s">
        <v>68</v>
      </c>
      <c r="I33" s="7">
        <v>2024</v>
      </c>
      <c r="J33" s="7">
        <v>20241</v>
      </c>
      <c r="K33" s="6" t="s">
        <v>21</v>
      </c>
      <c r="L33" s="45">
        <v>262</v>
      </c>
      <c r="M33" s="45">
        <v>10271.45038</v>
      </c>
      <c r="N33" s="45">
        <v>-0.2213855271</v>
      </c>
      <c r="O33" s="45">
        <v>-2920.508848</v>
      </c>
      <c r="P33" s="45">
        <v>0.0001840099562</v>
      </c>
      <c r="Q33" s="45">
        <v>13191.95923</v>
      </c>
    </row>
    <row r="34" ht="18.75" customHeight="1" spans="1:17">
      <c r="A34" s="7">
        <v>1</v>
      </c>
      <c r="B34" s="6" t="s">
        <v>17</v>
      </c>
      <c r="C34" s="7">
        <v>16</v>
      </c>
      <c r="D34" s="6" t="s">
        <v>60</v>
      </c>
      <c r="E34" s="7">
        <v>162</v>
      </c>
      <c r="F34" s="6" t="s">
        <v>65</v>
      </c>
      <c r="G34" s="7">
        <v>1624</v>
      </c>
      <c r="H34" s="6" t="s">
        <v>69</v>
      </c>
      <c r="I34" s="7">
        <v>2024</v>
      </c>
      <c r="J34" s="7">
        <v>20241</v>
      </c>
      <c r="K34" s="6" t="s">
        <v>21</v>
      </c>
      <c r="L34" s="45">
        <v>178</v>
      </c>
      <c r="M34" s="45">
        <v>10712.35955</v>
      </c>
      <c r="N34" s="45">
        <v>1</v>
      </c>
      <c r="O34" s="45">
        <v>10712.35955</v>
      </c>
      <c r="P34" s="45">
        <v>0.0001250143977</v>
      </c>
      <c r="Q34" s="45">
        <v>0</v>
      </c>
    </row>
    <row r="35" ht="18.75" customHeight="1" spans="1:17">
      <c r="A35" s="7">
        <v>1</v>
      </c>
      <c r="B35" s="6" t="s">
        <v>17</v>
      </c>
      <c r="C35" s="7">
        <v>16</v>
      </c>
      <c r="D35" s="6" t="s">
        <v>60</v>
      </c>
      <c r="E35" s="7">
        <v>162</v>
      </c>
      <c r="F35" s="6" t="s">
        <v>65</v>
      </c>
      <c r="G35" s="7">
        <v>1629</v>
      </c>
      <c r="H35" s="6" t="s">
        <v>70</v>
      </c>
      <c r="I35" s="7">
        <v>2024</v>
      </c>
      <c r="J35" s="7">
        <v>20241</v>
      </c>
      <c r="K35" s="6" t="s">
        <v>21</v>
      </c>
      <c r="L35" s="45">
        <v>62</v>
      </c>
      <c r="M35" s="45">
        <v>25000</v>
      </c>
      <c r="N35" s="45">
        <v>-0.03846153846</v>
      </c>
      <c r="O35" s="45">
        <v>-1000</v>
      </c>
      <c r="P35" s="45">
        <v>4.354434078e-5</v>
      </c>
      <c r="Q35" s="45">
        <v>26000</v>
      </c>
    </row>
    <row r="36" ht="18.75" customHeight="1" spans="1:17">
      <c r="A36" s="7">
        <v>1</v>
      </c>
      <c r="B36" s="6" t="s">
        <v>17</v>
      </c>
      <c r="C36" s="7">
        <v>17</v>
      </c>
      <c r="D36" s="6" t="s">
        <v>71</v>
      </c>
      <c r="E36" s="7">
        <v>171</v>
      </c>
      <c r="F36" s="6" t="s">
        <v>72</v>
      </c>
      <c r="G36" s="7">
        <v>1711</v>
      </c>
      <c r="H36" s="6" t="s">
        <v>73</v>
      </c>
      <c r="I36" s="7">
        <v>2024</v>
      </c>
      <c r="J36" s="7">
        <v>20241</v>
      </c>
      <c r="K36" s="6" t="s">
        <v>21</v>
      </c>
      <c r="L36" s="45">
        <v>128</v>
      </c>
      <c r="M36" s="45">
        <v>24790.625</v>
      </c>
      <c r="N36" s="45">
        <v>2.440549811</v>
      </c>
      <c r="O36" s="45">
        <v>17585.1996</v>
      </c>
      <c r="P36" s="45">
        <v>8.989799387e-5</v>
      </c>
      <c r="Q36" s="45">
        <v>7205.425401</v>
      </c>
    </row>
    <row r="37" ht="18.75" customHeight="1" spans="1:17">
      <c r="A37" s="7">
        <v>1</v>
      </c>
      <c r="B37" s="6" t="s">
        <v>17</v>
      </c>
      <c r="C37" s="7">
        <v>17</v>
      </c>
      <c r="D37" s="6" t="s">
        <v>71</v>
      </c>
      <c r="E37" s="7">
        <v>172</v>
      </c>
      <c r="F37" s="6" t="s">
        <v>74</v>
      </c>
      <c r="G37" s="7">
        <v>1721</v>
      </c>
      <c r="H37" s="6" t="s">
        <v>75</v>
      </c>
      <c r="I37" s="7">
        <v>2024</v>
      </c>
      <c r="J37" s="7">
        <v>20241</v>
      </c>
      <c r="K37" s="6" t="s">
        <v>21</v>
      </c>
      <c r="L37" s="45">
        <v>862</v>
      </c>
      <c r="M37" s="45">
        <v>11500</v>
      </c>
      <c r="N37" s="45">
        <v>-0.3428571429</v>
      </c>
      <c r="O37" s="45">
        <v>-6000</v>
      </c>
      <c r="P37" s="45">
        <v>0.0006054068025</v>
      </c>
      <c r="Q37" s="45">
        <v>17500</v>
      </c>
    </row>
    <row r="38" ht="18.75" customHeight="1" spans="1:17">
      <c r="A38" s="7">
        <v>1</v>
      </c>
      <c r="B38" s="6" t="s">
        <v>17</v>
      </c>
      <c r="C38" s="7">
        <v>17</v>
      </c>
      <c r="D38" s="6" t="s">
        <v>71</v>
      </c>
      <c r="E38" s="7">
        <v>172</v>
      </c>
      <c r="F38" s="6" t="s">
        <v>74</v>
      </c>
      <c r="G38" s="7">
        <v>1722</v>
      </c>
      <c r="H38" s="6" t="s">
        <v>76</v>
      </c>
      <c r="I38" s="7">
        <v>2024</v>
      </c>
      <c r="J38" s="7">
        <v>20241</v>
      </c>
      <c r="K38" s="6" t="s">
        <v>21</v>
      </c>
      <c r="L38" s="45">
        <v>84</v>
      </c>
      <c r="M38" s="45">
        <v>0</v>
      </c>
      <c r="N38" s="45">
        <v>-1</v>
      </c>
      <c r="O38" s="45">
        <v>-8504.273504</v>
      </c>
      <c r="P38" s="45">
        <v>5.899555848e-5</v>
      </c>
      <c r="Q38" s="45">
        <v>8504.273504</v>
      </c>
    </row>
    <row r="39" ht="18.75" customHeight="1" spans="1:17">
      <c r="A39" s="7">
        <v>1</v>
      </c>
      <c r="B39" s="6" t="s">
        <v>17</v>
      </c>
      <c r="C39" s="7">
        <v>17</v>
      </c>
      <c r="D39" s="6" t="s">
        <v>71</v>
      </c>
      <c r="E39" s="7">
        <v>172</v>
      </c>
      <c r="F39" s="6" t="s">
        <v>74</v>
      </c>
      <c r="G39" s="7">
        <v>1723</v>
      </c>
      <c r="H39" s="6" t="s">
        <v>77</v>
      </c>
      <c r="I39" s="7">
        <v>2024</v>
      </c>
      <c r="J39" s="7">
        <v>20241</v>
      </c>
      <c r="K39" s="6" t="s">
        <v>21</v>
      </c>
      <c r="L39" s="45">
        <v>81</v>
      </c>
      <c r="M39" s="45">
        <v>13000</v>
      </c>
      <c r="N39" s="45">
        <v>1</v>
      </c>
      <c r="O39" s="45">
        <v>13000</v>
      </c>
      <c r="P39" s="45">
        <v>5.688857425e-5</v>
      </c>
      <c r="Q39" s="45">
        <v>0</v>
      </c>
    </row>
    <row r="40" ht="18.75" customHeight="1" spans="1:17">
      <c r="A40" s="7">
        <v>2</v>
      </c>
      <c r="B40" s="6" t="s">
        <v>78</v>
      </c>
      <c r="C40" s="7">
        <v>21</v>
      </c>
      <c r="D40" s="6" t="s">
        <v>79</v>
      </c>
      <c r="E40" s="7">
        <v>211</v>
      </c>
      <c r="F40" s="6" t="s">
        <v>80</v>
      </c>
      <c r="G40" s="7">
        <v>2111</v>
      </c>
      <c r="H40" s="6" t="s">
        <v>81</v>
      </c>
      <c r="I40" s="7">
        <v>2024</v>
      </c>
      <c r="J40" s="7">
        <v>20241</v>
      </c>
      <c r="K40" s="6" t="s">
        <v>21</v>
      </c>
      <c r="L40" s="45">
        <v>1116</v>
      </c>
      <c r="M40" s="45">
        <v>12476.70251</v>
      </c>
      <c r="N40" s="45">
        <v>0.01260069272</v>
      </c>
      <c r="O40" s="45">
        <v>155.258727</v>
      </c>
      <c r="P40" s="45">
        <v>0.0007837981341</v>
      </c>
      <c r="Q40" s="45">
        <v>12321.44378</v>
      </c>
    </row>
    <row r="41" ht="18.75" customHeight="1" spans="1:17">
      <c r="A41" s="7">
        <v>2</v>
      </c>
      <c r="B41" s="6" t="s">
        <v>78</v>
      </c>
      <c r="C41" s="7">
        <v>21</v>
      </c>
      <c r="D41" s="6" t="s">
        <v>79</v>
      </c>
      <c r="E41" s="7">
        <v>211</v>
      </c>
      <c r="F41" s="6" t="s">
        <v>80</v>
      </c>
      <c r="G41" s="7">
        <v>2112</v>
      </c>
      <c r="H41" s="6" t="s">
        <v>82</v>
      </c>
      <c r="I41" s="7">
        <v>2024</v>
      </c>
      <c r="J41" s="7">
        <v>20241</v>
      </c>
      <c r="K41" s="6" t="s">
        <v>21</v>
      </c>
      <c r="L41" s="45">
        <v>1797</v>
      </c>
      <c r="M41" s="45">
        <v>6449.805231</v>
      </c>
      <c r="N41" s="45">
        <v>7.61609227</v>
      </c>
      <c r="O41" s="45">
        <v>5701.228611</v>
      </c>
      <c r="P41" s="45">
        <v>0.001262083555</v>
      </c>
      <c r="Q41" s="45">
        <v>748.5766202</v>
      </c>
    </row>
    <row r="42" ht="18.75" customHeight="1" spans="1:17">
      <c r="A42" s="7">
        <v>2</v>
      </c>
      <c r="B42" s="6" t="s">
        <v>78</v>
      </c>
      <c r="C42" s="7">
        <v>21</v>
      </c>
      <c r="D42" s="6" t="s">
        <v>79</v>
      </c>
      <c r="E42" s="7">
        <v>211</v>
      </c>
      <c r="F42" s="6" t="s">
        <v>80</v>
      </c>
      <c r="G42" s="7">
        <v>2113</v>
      </c>
      <c r="H42" s="6" t="s">
        <v>83</v>
      </c>
      <c r="I42" s="7">
        <v>2024</v>
      </c>
      <c r="J42" s="7">
        <v>20241</v>
      </c>
      <c r="K42" s="6" t="s">
        <v>21</v>
      </c>
      <c r="L42" s="45">
        <v>89</v>
      </c>
      <c r="M42" s="45">
        <v>17000</v>
      </c>
      <c r="N42" s="45">
        <v>1</v>
      </c>
      <c r="O42" s="45">
        <v>17000</v>
      </c>
      <c r="P42" s="45">
        <v>6.250719886e-5</v>
      </c>
      <c r="Q42" s="45">
        <v>0</v>
      </c>
    </row>
    <row r="43" ht="18.75" customHeight="1" spans="1:17">
      <c r="A43" s="7">
        <v>2</v>
      </c>
      <c r="B43" s="6" t="s">
        <v>78</v>
      </c>
      <c r="C43" s="7">
        <v>21</v>
      </c>
      <c r="D43" s="6" t="s">
        <v>79</v>
      </c>
      <c r="E43" s="7">
        <v>212</v>
      </c>
      <c r="F43" s="6" t="s">
        <v>84</v>
      </c>
      <c r="G43" s="7">
        <v>2121</v>
      </c>
      <c r="H43" s="6" t="s">
        <v>85</v>
      </c>
      <c r="I43" s="7">
        <v>2024</v>
      </c>
      <c r="J43" s="7">
        <v>20241</v>
      </c>
      <c r="K43" s="6" t="s">
        <v>21</v>
      </c>
      <c r="L43" s="45">
        <v>5312</v>
      </c>
      <c r="M43" s="45">
        <v>6470.350151</v>
      </c>
      <c r="N43" s="45">
        <v>-0.1379675944</v>
      </c>
      <c r="O43" s="45">
        <v>-1035.574347</v>
      </c>
      <c r="P43" s="45">
        <v>0.003730766746</v>
      </c>
      <c r="Q43" s="45">
        <v>7505.924497</v>
      </c>
    </row>
    <row r="44" ht="18.75" customHeight="1" spans="1:17">
      <c r="A44" s="7">
        <v>2</v>
      </c>
      <c r="B44" s="6" t="s">
        <v>78</v>
      </c>
      <c r="C44" s="7">
        <v>21</v>
      </c>
      <c r="D44" s="6" t="s">
        <v>79</v>
      </c>
      <c r="E44" s="7">
        <v>212</v>
      </c>
      <c r="F44" s="6" t="s">
        <v>84</v>
      </c>
      <c r="G44" s="7">
        <v>2122</v>
      </c>
      <c r="H44" s="6" t="s">
        <v>86</v>
      </c>
      <c r="I44" s="7">
        <v>2024</v>
      </c>
      <c r="J44" s="7">
        <v>20241</v>
      </c>
      <c r="K44" s="6" t="s">
        <v>21</v>
      </c>
      <c r="L44" s="45">
        <v>1343</v>
      </c>
      <c r="M44" s="45">
        <v>14614.74311</v>
      </c>
      <c r="N44" s="45">
        <v>-0.3207563439</v>
      </c>
      <c r="O44" s="45">
        <v>-6901.458005</v>
      </c>
      <c r="P44" s="45">
        <v>0.0009432266076</v>
      </c>
      <c r="Q44" s="45">
        <v>21516.20112</v>
      </c>
    </row>
    <row r="45" ht="18.75" customHeight="1" spans="1:17">
      <c r="A45" s="7">
        <v>2</v>
      </c>
      <c r="B45" s="6" t="s">
        <v>78</v>
      </c>
      <c r="C45" s="7">
        <v>21</v>
      </c>
      <c r="D45" s="6" t="s">
        <v>79</v>
      </c>
      <c r="E45" s="7">
        <v>213</v>
      </c>
      <c r="F45" s="6" t="s">
        <v>87</v>
      </c>
      <c r="G45" s="7">
        <v>2133</v>
      </c>
      <c r="H45" s="6" t="s">
        <v>88</v>
      </c>
      <c r="I45" s="7">
        <v>2024</v>
      </c>
      <c r="J45" s="7">
        <v>20241</v>
      </c>
      <c r="K45" s="6" t="s">
        <v>21</v>
      </c>
      <c r="L45" s="45">
        <v>644</v>
      </c>
      <c r="M45" s="45">
        <v>17632.91925</v>
      </c>
      <c r="N45" s="45">
        <v>1</v>
      </c>
      <c r="O45" s="45">
        <v>17632.91925</v>
      </c>
      <c r="P45" s="45">
        <v>0.0004522992817</v>
      </c>
      <c r="Q45" s="45">
        <v>0</v>
      </c>
    </row>
    <row r="46" ht="18.75" customHeight="1" spans="1:17">
      <c r="A46" s="7">
        <v>2</v>
      </c>
      <c r="B46" s="6" t="s">
        <v>78</v>
      </c>
      <c r="C46" s="7">
        <v>21</v>
      </c>
      <c r="D46" s="6" t="s">
        <v>79</v>
      </c>
      <c r="E46" s="7">
        <v>213</v>
      </c>
      <c r="F46" s="6" t="s">
        <v>87</v>
      </c>
      <c r="G46" s="7">
        <v>2135</v>
      </c>
      <c r="H46" s="6" t="s">
        <v>89</v>
      </c>
      <c r="I46" s="7">
        <v>2024</v>
      </c>
      <c r="J46" s="7">
        <v>20241</v>
      </c>
      <c r="K46" s="6" t="s">
        <v>21</v>
      </c>
      <c r="L46" s="45">
        <v>7674</v>
      </c>
      <c r="M46" s="45">
        <v>9169.963513</v>
      </c>
      <c r="N46" s="45">
        <v>0.2210789689</v>
      </c>
      <c r="O46" s="45">
        <v>1660.241581</v>
      </c>
      <c r="P46" s="45">
        <v>0.005389665664</v>
      </c>
      <c r="Q46" s="45">
        <v>7509.721932</v>
      </c>
    </row>
    <row r="47" ht="18.75" customHeight="1" spans="1:17">
      <c r="A47" s="7">
        <v>2</v>
      </c>
      <c r="B47" s="6" t="s">
        <v>78</v>
      </c>
      <c r="C47" s="7">
        <v>21</v>
      </c>
      <c r="D47" s="6" t="s">
        <v>79</v>
      </c>
      <c r="E47" s="7">
        <v>214</v>
      </c>
      <c r="F47" s="6" t="s">
        <v>90</v>
      </c>
      <c r="G47" s="7">
        <v>2142</v>
      </c>
      <c r="H47" s="6" t="s">
        <v>91</v>
      </c>
      <c r="I47" s="7">
        <v>2024</v>
      </c>
      <c r="J47" s="7">
        <v>20241</v>
      </c>
      <c r="K47" s="6" t="s">
        <v>21</v>
      </c>
      <c r="L47" s="45">
        <v>5749</v>
      </c>
      <c r="M47" s="45">
        <v>6282.831797</v>
      </c>
      <c r="N47" s="45">
        <v>0.2513643105</v>
      </c>
      <c r="O47" s="45">
        <v>1262.046288</v>
      </c>
      <c r="P47" s="45">
        <v>0.004037684115</v>
      </c>
      <c r="Q47" s="45">
        <v>5020.785509</v>
      </c>
    </row>
    <row r="48" ht="18.75" customHeight="1" spans="1:17">
      <c r="A48" s="7">
        <v>2</v>
      </c>
      <c r="B48" s="6" t="s">
        <v>78</v>
      </c>
      <c r="C48" s="7">
        <v>21</v>
      </c>
      <c r="D48" s="6" t="s">
        <v>79</v>
      </c>
      <c r="E48" s="7">
        <v>214</v>
      </c>
      <c r="F48" s="6" t="s">
        <v>90</v>
      </c>
      <c r="G48" s="7">
        <v>2143</v>
      </c>
      <c r="H48" s="6" t="s">
        <v>92</v>
      </c>
      <c r="I48" s="7">
        <v>2024</v>
      </c>
      <c r="J48" s="7">
        <v>20241</v>
      </c>
      <c r="K48" s="6" t="s">
        <v>21</v>
      </c>
      <c r="L48" s="45">
        <v>570</v>
      </c>
      <c r="M48" s="45">
        <v>7892.982456</v>
      </c>
      <c r="N48" s="45">
        <v>0.4077055111</v>
      </c>
      <c r="O48" s="45">
        <v>2285.998329</v>
      </c>
      <c r="P48" s="45">
        <v>0.000400327004</v>
      </c>
      <c r="Q48" s="45">
        <v>5606.984127</v>
      </c>
    </row>
    <row r="49" ht="18.75" customHeight="1" spans="1:17">
      <c r="A49" s="7">
        <v>2</v>
      </c>
      <c r="B49" s="6" t="s">
        <v>78</v>
      </c>
      <c r="C49" s="7">
        <v>21</v>
      </c>
      <c r="D49" s="6" t="s">
        <v>79</v>
      </c>
      <c r="E49" s="7">
        <v>214</v>
      </c>
      <c r="F49" s="6" t="s">
        <v>90</v>
      </c>
      <c r="G49" s="7">
        <v>2145</v>
      </c>
      <c r="H49" s="6" t="s">
        <v>93</v>
      </c>
      <c r="I49" s="7">
        <v>2024</v>
      </c>
      <c r="J49" s="7">
        <v>20241</v>
      </c>
      <c r="K49" s="6" t="s">
        <v>21</v>
      </c>
      <c r="L49" s="45">
        <v>142</v>
      </c>
      <c r="M49" s="45">
        <v>777.4647887</v>
      </c>
      <c r="N49" s="45">
        <v>-0.514084507</v>
      </c>
      <c r="O49" s="45">
        <v>-822.5352113</v>
      </c>
      <c r="P49" s="45">
        <v>9.973058695e-5</v>
      </c>
      <c r="Q49" s="45">
        <v>1600</v>
      </c>
    </row>
    <row r="50" ht="18.75" customHeight="1" spans="1:17">
      <c r="A50" s="7">
        <v>2</v>
      </c>
      <c r="B50" s="6" t="s">
        <v>78</v>
      </c>
      <c r="C50" s="7">
        <v>21</v>
      </c>
      <c r="D50" s="6" t="s">
        <v>79</v>
      </c>
      <c r="E50" s="7">
        <v>215</v>
      </c>
      <c r="F50" s="6" t="s">
        <v>94</v>
      </c>
      <c r="G50" s="7">
        <v>2152</v>
      </c>
      <c r="H50" s="6" t="s">
        <v>95</v>
      </c>
      <c r="I50" s="7">
        <v>2024</v>
      </c>
      <c r="J50" s="7">
        <v>20241</v>
      </c>
      <c r="K50" s="6" t="s">
        <v>21</v>
      </c>
      <c r="L50" s="45">
        <v>4072</v>
      </c>
      <c r="M50" s="45">
        <v>483.7917485</v>
      </c>
      <c r="N50" s="45">
        <v>-0.9391804659</v>
      </c>
      <c r="O50" s="45">
        <v>-7470.753706</v>
      </c>
      <c r="P50" s="45">
        <v>0.00285987993</v>
      </c>
      <c r="Q50" s="45">
        <v>7954.545455</v>
      </c>
    </row>
    <row r="51" ht="18.75" customHeight="1" spans="1:17">
      <c r="A51" s="7">
        <v>2</v>
      </c>
      <c r="B51" s="6" t="s">
        <v>78</v>
      </c>
      <c r="C51" s="7">
        <v>21</v>
      </c>
      <c r="D51" s="6" t="s">
        <v>79</v>
      </c>
      <c r="E51" s="7">
        <v>215</v>
      </c>
      <c r="F51" s="6" t="s">
        <v>94</v>
      </c>
      <c r="G51" s="7">
        <v>2153</v>
      </c>
      <c r="H51" s="6" t="s">
        <v>96</v>
      </c>
      <c r="I51" s="7">
        <v>2024</v>
      </c>
      <c r="J51" s="7">
        <v>20241</v>
      </c>
      <c r="K51" s="6" t="s">
        <v>21</v>
      </c>
      <c r="L51" s="45">
        <v>156</v>
      </c>
      <c r="M51" s="45">
        <v>8600</v>
      </c>
      <c r="N51" s="45">
        <v>1</v>
      </c>
      <c r="O51" s="45">
        <v>8600</v>
      </c>
      <c r="P51" s="45">
        <v>0.00010956318</v>
      </c>
      <c r="Q51" s="45">
        <v>0</v>
      </c>
    </row>
    <row r="52" ht="18.75" customHeight="1" spans="1:17">
      <c r="A52" s="7">
        <v>2</v>
      </c>
      <c r="B52" s="6" t="s">
        <v>78</v>
      </c>
      <c r="C52" s="7">
        <v>21</v>
      </c>
      <c r="D52" s="6" t="s">
        <v>79</v>
      </c>
      <c r="E52" s="7">
        <v>216</v>
      </c>
      <c r="F52" s="6" t="s">
        <v>97</v>
      </c>
      <c r="G52" s="7">
        <v>2161</v>
      </c>
      <c r="H52" s="6" t="s">
        <v>98</v>
      </c>
      <c r="I52" s="7">
        <v>2024</v>
      </c>
      <c r="J52" s="7">
        <v>20241</v>
      </c>
      <c r="K52" s="6" t="s">
        <v>21</v>
      </c>
      <c r="L52" s="45">
        <v>68</v>
      </c>
      <c r="M52" s="45">
        <v>500</v>
      </c>
      <c r="N52" s="45">
        <v>-0.429288894</v>
      </c>
      <c r="O52" s="45">
        <v>-376.1</v>
      </c>
      <c r="P52" s="45">
        <v>4.775830924e-5</v>
      </c>
      <c r="Q52" s="45">
        <v>876.1</v>
      </c>
    </row>
    <row r="53" ht="18.75" customHeight="1" spans="1:17">
      <c r="A53" s="7">
        <v>2</v>
      </c>
      <c r="B53" s="6" t="s">
        <v>78</v>
      </c>
      <c r="C53" s="7">
        <v>21</v>
      </c>
      <c r="D53" s="6" t="s">
        <v>79</v>
      </c>
      <c r="E53" s="7">
        <v>216</v>
      </c>
      <c r="F53" s="6" t="s">
        <v>97</v>
      </c>
      <c r="G53" s="7">
        <v>2162</v>
      </c>
      <c r="H53" s="6" t="s">
        <v>99</v>
      </c>
      <c r="I53" s="7">
        <v>2024</v>
      </c>
      <c r="J53" s="7">
        <v>20241</v>
      </c>
      <c r="K53" s="6" t="s">
        <v>21</v>
      </c>
      <c r="L53" s="45">
        <v>1584</v>
      </c>
      <c r="M53" s="45">
        <v>4364.930556</v>
      </c>
      <c r="N53" s="45">
        <v>-0.3726218354</v>
      </c>
      <c r="O53" s="45">
        <v>-2592.484926</v>
      </c>
      <c r="P53" s="45">
        <v>0.001112487674</v>
      </c>
      <c r="Q53" s="45">
        <v>6957.415482</v>
      </c>
    </row>
    <row r="54" ht="18.75" customHeight="1" spans="1:17">
      <c r="A54" s="7">
        <v>2</v>
      </c>
      <c r="B54" s="6" t="s">
        <v>78</v>
      </c>
      <c r="C54" s="7">
        <v>21</v>
      </c>
      <c r="D54" s="6" t="s">
        <v>79</v>
      </c>
      <c r="E54" s="7">
        <v>216</v>
      </c>
      <c r="F54" s="6" t="s">
        <v>97</v>
      </c>
      <c r="G54" s="7">
        <v>2163</v>
      </c>
      <c r="H54" s="6" t="s">
        <v>100</v>
      </c>
      <c r="I54" s="7">
        <v>2024</v>
      </c>
      <c r="J54" s="7">
        <v>20241</v>
      </c>
      <c r="K54" s="6" t="s">
        <v>21</v>
      </c>
      <c r="L54" s="45">
        <v>547</v>
      </c>
      <c r="M54" s="45">
        <v>860</v>
      </c>
      <c r="N54" s="45">
        <v>1</v>
      </c>
      <c r="O54" s="45">
        <v>860</v>
      </c>
      <c r="P54" s="45">
        <v>0.0003841734582</v>
      </c>
      <c r="Q54" s="45">
        <v>0</v>
      </c>
    </row>
    <row r="55" ht="18.75" customHeight="1" spans="1:17">
      <c r="A55" s="7">
        <v>2</v>
      </c>
      <c r="B55" s="6" t="s">
        <v>78</v>
      </c>
      <c r="C55" s="7">
        <v>21</v>
      </c>
      <c r="D55" s="6" t="s">
        <v>79</v>
      </c>
      <c r="E55" s="7">
        <v>217</v>
      </c>
      <c r="F55" s="6" t="s">
        <v>101</v>
      </c>
      <c r="G55" s="7">
        <v>2171</v>
      </c>
      <c r="H55" s="6" t="s">
        <v>102</v>
      </c>
      <c r="I55" s="7">
        <v>2024</v>
      </c>
      <c r="J55" s="7">
        <v>20241</v>
      </c>
      <c r="K55" s="6" t="s">
        <v>21</v>
      </c>
      <c r="L55" s="45">
        <v>53</v>
      </c>
      <c r="M55" s="45">
        <v>0</v>
      </c>
      <c r="N55" s="45">
        <v>1</v>
      </c>
      <c r="O55" s="45">
        <v>0</v>
      </c>
      <c r="P55" s="45">
        <v>3.722338809e-5</v>
      </c>
      <c r="Q55" s="45">
        <v>0</v>
      </c>
    </row>
    <row r="56" ht="18.75" customHeight="1" spans="1:17">
      <c r="A56" s="7">
        <v>2</v>
      </c>
      <c r="B56" s="6" t="s">
        <v>78</v>
      </c>
      <c r="C56" s="7">
        <v>21</v>
      </c>
      <c r="D56" s="6" t="s">
        <v>79</v>
      </c>
      <c r="E56" s="7">
        <v>217</v>
      </c>
      <c r="F56" s="6" t="s">
        <v>101</v>
      </c>
      <c r="G56" s="7">
        <v>2172</v>
      </c>
      <c r="H56" s="6" t="s">
        <v>103</v>
      </c>
      <c r="I56" s="7">
        <v>2024</v>
      </c>
      <c r="J56" s="7">
        <v>20241</v>
      </c>
      <c r="K56" s="6" t="s">
        <v>21</v>
      </c>
      <c r="L56" s="45">
        <v>2152</v>
      </c>
      <c r="M56" s="45">
        <v>13698.34108</v>
      </c>
      <c r="N56" s="45">
        <v>3.396976479</v>
      </c>
      <c r="O56" s="45">
        <v>10582.94095</v>
      </c>
      <c r="P56" s="45">
        <v>0.001511410022</v>
      </c>
      <c r="Q56" s="45">
        <v>3115.400126</v>
      </c>
    </row>
    <row r="57" ht="18.75" customHeight="1" spans="1:17">
      <c r="A57" s="7">
        <v>2</v>
      </c>
      <c r="B57" s="6" t="s">
        <v>78</v>
      </c>
      <c r="C57" s="7">
        <v>21</v>
      </c>
      <c r="D57" s="6" t="s">
        <v>79</v>
      </c>
      <c r="E57" s="7">
        <v>217</v>
      </c>
      <c r="F57" s="6" t="s">
        <v>101</v>
      </c>
      <c r="G57" s="7">
        <v>2173</v>
      </c>
      <c r="H57" s="6" t="s">
        <v>104</v>
      </c>
      <c r="I57" s="7">
        <v>2024</v>
      </c>
      <c r="J57" s="7">
        <v>20241</v>
      </c>
      <c r="K57" s="6" t="s">
        <v>21</v>
      </c>
      <c r="L57" s="45">
        <v>45</v>
      </c>
      <c r="M57" s="45">
        <v>8600</v>
      </c>
      <c r="N57" s="45">
        <v>0.219047619</v>
      </c>
      <c r="O57" s="45">
        <v>1545.3125</v>
      </c>
      <c r="P57" s="45">
        <v>3.160476347e-5</v>
      </c>
      <c r="Q57" s="45">
        <v>7054.6875</v>
      </c>
    </row>
    <row r="58" ht="18.75" customHeight="1" spans="1:17">
      <c r="A58" s="7">
        <v>2</v>
      </c>
      <c r="B58" s="6" t="s">
        <v>78</v>
      </c>
      <c r="C58" s="7">
        <v>22</v>
      </c>
      <c r="D58" s="6" t="s">
        <v>105</v>
      </c>
      <c r="E58" s="7">
        <v>222</v>
      </c>
      <c r="F58" s="6" t="s">
        <v>106</v>
      </c>
      <c r="G58" s="7">
        <v>2221</v>
      </c>
      <c r="H58" s="6" t="s">
        <v>107</v>
      </c>
      <c r="I58" s="7">
        <v>2024</v>
      </c>
      <c r="J58" s="7">
        <v>20241</v>
      </c>
      <c r="K58" s="6" t="s">
        <v>21</v>
      </c>
      <c r="L58" s="45">
        <v>951</v>
      </c>
      <c r="M58" s="45">
        <v>0</v>
      </c>
      <c r="N58" s="45">
        <v>-1</v>
      </c>
      <c r="O58" s="45">
        <v>-11342.10526</v>
      </c>
      <c r="P58" s="45">
        <v>0.0006679140013</v>
      </c>
      <c r="Q58" s="45">
        <v>11342.10526</v>
      </c>
    </row>
    <row r="59" ht="18.75" customHeight="1" spans="1:17">
      <c r="A59" s="7">
        <v>2</v>
      </c>
      <c r="B59" s="6" t="s">
        <v>78</v>
      </c>
      <c r="C59" s="7">
        <v>22</v>
      </c>
      <c r="D59" s="6" t="s">
        <v>105</v>
      </c>
      <c r="E59" s="7">
        <v>222</v>
      </c>
      <c r="F59" s="6" t="s">
        <v>106</v>
      </c>
      <c r="G59" s="7">
        <v>2222</v>
      </c>
      <c r="H59" s="6" t="s">
        <v>108</v>
      </c>
      <c r="I59" s="7">
        <v>2024</v>
      </c>
      <c r="J59" s="7">
        <v>20241</v>
      </c>
      <c r="K59" s="6" t="s">
        <v>21</v>
      </c>
      <c r="L59" s="45">
        <v>960</v>
      </c>
      <c r="M59" s="45">
        <v>11383.33333</v>
      </c>
      <c r="N59" s="45">
        <v>0.1224372899</v>
      </c>
      <c r="O59" s="45">
        <v>1241.712562</v>
      </c>
      <c r="P59" s="45">
        <v>0.000674234954</v>
      </c>
      <c r="Q59" s="45">
        <v>10141.62077</v>
      </c>
    </row>
    <row r="60" ht="18.75" customHeight="1" spans="1:17">
      <c r="A60" s="7">
        <v>2</v>
      </c>
      <c r="B60" s="6" t="s">
        <v>78</v>
      </c>
      <c r="C60" s="7">
        <v>22</v>
      </c>
      <c r="D60" s="6" t="s">
        <v>105</v>
      </c>
      <c r="E60" s="7">
        <v>222</v>
      </c>
      <c r="F60" s="6" t="s">
        <v>106</v>
      </c>
      <c r="G60" s="7">
        <v>2223</v>
      </c>
      <c r="H60" s="6" t="s">
        <v>109</v>
      </c>
      <c r="I60" s="7">
        <v>2024</v>
      </c>
      <c r="J60" s="7">
        <v>20241</v>
      </c>
      <c r="K60" s="6" t="s">
        <v>21</v>
      </c>
      <c r="L60" s="45">
        <v>208</v>
      </c>
      <c r="M60" s="45">
        <v>16000</v>
      </c>
      <c r="N60" s="45">
        <v>1</v>
      </c>
      <c r="O60" s="45">
        <v>16000</v>
      </c>
      <c r="P60" s="45">
        <v>0.00014608424</v>
      </c>
      <c r="Q60" s="45">
        <v>0</v>
      </c>
    </row>
    <row r="61" ht="18.75" customHeight="1" spans="1:17">
      <c r="A61" s="7">
        <v>2</v>
      </c>
      <c r="B61" s="6" t="s">
        <v>78</v>
      </c>
      <c r="C61" s="7">
        <v>22</v>
      </c>
      <c r="D61" s="6" t="s">
        <v>105</v>
      </c>
      <c r="E61" s="7">
        <v>223</v>
      </c>
      <c r="F61" s="6" t="s">
        <v>110</v>
      </c>
      <c r="G61" s="7">
        <v>2232</v>
      </c>
      <c r="H61" s="6" t="s">
        <v>111</v>
      </c>
      <c r="I61" s="7">
        <v>2024</v>
      </c>
      <c r="J61" s="7">
        <v>20241</v>
      </c>
      <c r="K61" s="6" t="s">
        <v>21</v>
      </c>
      <c r="L61" s="45">
        <v>816</v>
      </c>
      <c r="M61" s="45">
        <v>16446.07843</v>
      </c>
      <c r="N61" s="45">
        <v>8.609411671</v>
      </c>
      <c r="O61" s="45">
        <v>14734.62314</v>
      </c>
      <c r="P61" s="45">
        <v>0.0005730997109</v>
      </c>
      <c r="Q61" s="45">
        <v>1711.455289</v>
      </c>
    </row>
    <row r="62" ht="18.75" customHeight="1" spans="1:17">
      <c r="A62" s="7">
        <v>2</v>
      </c>
      <c r="B62" s="6" t="s">
        <v>78</v>
      </c>
      <c r="C62" s="7">
        <v>22</v>
      </c>
      <c r="D62" s="6" t="s">
        <v>105</v>
      </c>
      <c r="E62" s="7">
        <v>224</v>
      </c>
      <c r="F62" s="6" t="s">
        <v>112</v>
      </c>
      <c r="G62" s="7">
        <v>2241</v>
      </c>
      <c r="H62" s="6" t="s">
        <v>113</v>
      </c>
      <c r="I62" s="7">
        <v>2024</v>
      </c>
      <c r="J62" s="7">
        <v>20241</v>
      </c>
      <c r="K62" s="6" t="s">
        <v>21</v>
      </c>
      <c r="L62" s="45">
        <v>1147</v>
      </c>
      <c r="M62" s="45">
        <v>14028.33479</v>
      </c>
      <c r="N62" s="45">
        <v>0.2212893401</v>
      </c>
      <c r="O62" s="45">
        <v>2541.83906</v>
      </c>
      <c r="P62" s="45">
        <v>0.0008055703044</v>
      </c>
      <c r="Q62" s="45">
        <v>11486.49573</v>
      </c>
    </row>
    <row r="63" ht="18.75" customHeight="1" spans="1:17">
      <c r="A63" s="7">
        <v>2</v>
      </c>
      <c r="B63" s="6" t="s">
        <v>78</v>
      </c>
      <c r="C63" s="7">
        <v>22</v>
      </c>
      <c r="D63" s="6" t="s">
        <v>105</v>
      </c>
      <c r="E63" s="7">
        <v>224</v>
      </c>
      <c r="F63" s="6" t="s">
        <v>112</v>
      </c>
      <c r="G63" s="7">
        <v>2242</v>
      </c>
      <c r="H63" s="6" t="s">
        <v>114</v>
      </c>
      <c r="I63" s="7">
        <v>2024</v>
      </c>
      <c r="J63" s="7">
        <v>20241</v>
      </c>
      <c r="K63" s="6" t="s">
        <v>21</v>
      </c>
      <c r="L63" s="45">
        <v>457</v>
      </c>
      <c r="M63" s="45">
        <v>13550.76586</v>
      </c>
      <c r="N63" s="45">
        <v>0.6182852568</v>
      </c>
      <c r="O63" s="45">
        <v>5177.232331</v>
      </c>
      <c r="P63" s="45">
        <v>0.0003209639312</v>
      </c>
      <c r="Q63" s="45">
        <v>8373.533534</v>
      </c>
    </row>
    <row r="64" ht="18.75" customHeight="1" spans="1:17">
      <c r="A64" s="7">
        <v>2</v>
      </c>
      <c r="B64" s="6" t="s">
        <v>78</v>
      </c>
      <c r="C64" s="7">
        <v>22</v>
      </c>
      <c r="D64" s="6" t="s">
        <v>105</v>
      </c>
      <c r="E64" s="7">
        <v>225</v>
      </c>
      <c r="F64" s="6" t="s">
        <v>115</v>
      </c>
      <c r="G64" s="7">
        <v>2251</v>
      </c>
      <c r="H64" s="6" t="s">
        <v>116</v>
      </c>
      <c r="I64" s="7">
        <v>2024</v>
      </c>
      <c r="J64" s="7">
        <v>20241</v>
      </c>
      <c r="K64" s="6" t="s">
        <v>21</v>
      </c>
      <c r="L64" s="45">
        <v>82</v>
      </c>
      <c r="M64" s="45">
        <v>0</v>
      </c>
      <c r="N64" s="45">
        <v>1</v>
      </c>
      <c r="O64" s="45">
        <v>0</v>
      </c>
      <c r="P64" s="45">
        <v>5.759090232e-5</v>
      </c>
      <c r="Q64" s="45">
        <v>0</v>
      </c>
    </row>
    <row r="65" ht="18.75" customHeight="1" spans="1:17">
      <c r="A65" s="7">
        <v>2</v>
      </c>
      <c r="B65" s="6" t="s">
        <v>78</v>
      </c>
      <c r="C65" s="7">
        <v>22</v>
      </c>
      <c r="D65" s="6" t="s">
        <v>105</v>
      </c>
      <c r="E65" s="7">
        <v>225</v>
      </c>
      <c r="F65" s="6" t="s">
        <v>115</v>
      </c>
      <c r="G65" s="7">
        <v>2252</v>
      </c>
      <c r="H65" s="6" t="s">
        <v>117</v>
      </c>
      <c r="I65" s="7">
        <v>2024</v>
      </c>
      <c r="J65" s="7">
        <v>20241</v>
      </c>
      <c r="K65" s="6" t="s">
        <v>21</v>
      </c>
      <c r="L65" s="45">
        <v>130</v>
      </c>
      <c r="M65" s="45">
        <v>8461.538462</v>
      </c>
      <c r="N65" s="45">
        <v>0.5727274758</v>
      </c>
      <c r="O65" s="45">
        <v>3081.370192</v>
      </c>
      <c r="P65" s="45">
        <v>9.130265002e-5</v>
      </c>
      <c r="Q65" s="45">
        <v>5380.168269</v>
      </c>
    </row>
    <row r="66" ht="18.75" customHeight="1" spans="1:17">
      <c r="A66" s="7">
        <v>2</v>
      </c>
      <c r="B66" s="6" t="s">
        <v>78</v>
      </c>
      <c r="C66" s="7">
        <v>22</v>
      </c>
      <c r="D66" s="6" t="s">
        <v>105</v>
      </c>
      <c r="E66" s="7">
        <v>225</v>
      </c>
      <c r="F66" s="6" t="s">
        <v>115</v>
      </c>
      <c r="G66" s="7">
        <v>2253</v>
      </c>
      <c r="H66" s="6" t="s">
        <v>118</v>
      </c>
      <c r="I66" s="7">
        <v>2024</v>
      </c>
      <c r="J66" s="7">
        <v>20241</v>
      </c>
      <c r="K66" s="6" t="s">
        <v>21</v>
      </c>
      <c r="L66" s="45">
        <v>836</v>
      </c>
      <c r="M66" s="45">
        <v>4633.971292</v>
      </c>
      <c r="N66" s="45">
        <v>-0.3733067835</v>
      </c>
      <c r="O66" s="45">
        <v>-2760.350475</v>
      </c>
      <c r="P66" s="45">
        <v>0.0005871462725</v>
      </c>
      <c r="Q66" s="45">
        <v>7394.321767</v>
      </c>
    </row>
    <row r="67" ht="18.75" customHeight="1" spans="1:17">
      <c r="A67" s="7">
        <v>2</v>
      </c>
      <c r="B67" s="6" t="s">
        <v>78</v>
      </c>
      <c r="C67" s="7">
        <v>22</v>
      </c>
      <c r="D67" s="6" t="s">
        <v>105</v>
      </c>
      <c r="E67" s="7">
        <v>226</v>
      </c>
      <c r="F67" s="6" t="s">
        <v>119</v>
      </c>
      <c r="G67" s="7">
        <v>2261</v>
      </c>
      <c r="H67" s="6" t="s">
        <v>120</v>
      </c>
      <c r="I67" s="7">
        <v>2024</v>
      </c>
      <c r="J67" s="7">
        <v>20241</v>
      </c>
      <c r="K67" s="6" t="s">
        <v>21</v>
      </c>
      <c r="L67" s="45">
        <v>1421</v>
      </c>
      <c r="M67" s="45">
        <v>5795.285011</v>
      </c>
      <c r="N67" s="45">
        <v>-0.1987584188</v>
      </c>
      <c r="O67" s="45">
        <v>-1437.595992</v>
      </c>
      <c r="P67" s="45">
        <v>0.0009980081976</v>
      </c>
      <c r="Q67" s="45">
        <v>7232.881002</v>
      </c>
    </row>
    <row r="68" ht="18.75" customHeight="1" spans="1:17">
      <c r="A68" s="7">
        <v>2</v>
      </c>
      <c r="B68" s="6" t="s">
        <v>78</v>
      </c>
      <c r="C68" s="7">
        <v>22</v>
      </c>
      <c r="D68" s="6" t="s">
        <v>105</v>
      </c>
      <c r="E68" s="7">
        <v>226</v>
      </c>
      <c r="F68" s="6" t="s">
        <v>119</v>
      </c>
      <c r="G68" s="7">
        <v>2262</v>
      </c>
      <c r="H68" s="6" t="s">
        <v>121</v>
      </c>
      <c r="I68" s="7">
        <v>2024</v>
      </c>
      <c r="J68" s="7">
        <v>20241</v>
      </c>
      <c r="K68" s="6" t="s">
        <v>21</v>
      </c>
      <c r="L68" s="45">
        <v>76</v>
      </c>
      <c r="M68" s="45">
        <v>28000</v>
      </c>
      <c r="N68" s="45">
        <v>-0.3</v>
      </c>
      <c r="O68" s="45">
        <v>-12000</v>
      </c>
      <c r="P68" s="45">
        <v>5.337693386e-5</v>
      </c>
      <c r="Q68" s="45">
        <v>40000</v>
      </c>
    </row>
    <row r="69" ht="18.75" customHeight="1" spans="1:17">
      <c r="A69" s="7">
        <v>2</v>
      </c>
      <c r="B69" s="6" t="s">
        <v>78</v>
      </c>
      <c r="C69" s="7">
        <v>22</v>
      </c>
      <c r="D69" s="6" t="s">
        <v>105</v>
      </c>
      <c r="E69" s="7">
        <v>226</v>
      </c>
      <c r="F69" s="6" t="s">
        <v>119</v>
      </c>
      <c r="G69" s="7">
        <v>2263</v>
      </c>
      <c r="H69" s="6" t="s">
        <v>122</v>
      </c>
      <c r="I69" s="7">
        <v>2024</v>
      </c>
      <c r="J69" s="7">
        <v>20241</v>
      </c>
      <c r="K69" s="6" t="s">
        <v>21</v>
      </c>
      <c r="L69" s="45">
        <v>4820</v>
      </c>
      <c r="M69" s="45">
        <v>5728.630705</v>
      </c>
      <c r="N69" s="45">
        <v>0.6884644229</v>
      </c>
      <c r="O69" s="45">
        <v>2335.825605</v>
      </c>
      <c r="P69" s="45">
        <v>0.003385221332</v>
      </c>
      <c r="Q69" s="45">
        <v>3392.8051</v>
      </c>
    </row>
    <row r="70" ht="18.75" customHeight="1" spans="1:17">
      <c r="A70" s="7">
        <v>2</v>
      </c>
      <c r="B70" s="6" t="s">
        <v>78</v>
      </c>
      <c r="C70" s="7">
        <v>22</v>
      </c>
      <c r="D70" s="6" t="s">
        <v>105</v>
      </c>
      <c r="E70" s="7">
        <v>227</v>
      </c>
      <c r="F70" s="6" t="s">
        <v>123</v>
      </c>
      <c r="G70" s="7">
        <v>2271</v>
      </c>
      <c r="H70" s="6" t="s">
        <v>124</v>
      </c>
      <c r="I70" s="7">
        <v>2024</v>
      </c>
      <c r="J70" s="7">
        <v>20241</v>
      </c>
      <c r="K70" s="6" t="s">
        <v>21</v>
      </c>
      <c r="L70" s="45">
        <v>6999</v>
      </c>
      <c r="M70" s="45">
        <v>8462.990284</v>
      </c>
      <c r="N70" s="45">
        <v>-0.2953028096</v>
      </c>
      <c r="O70" s="45">
        <v>-3546.409497</v>
      </c>
      <c r="P70" s="45">
        <v>0.004915594212</v>
      </c>
      <c r="Q70" s="45">
        <v>12009.39978</v>
      </c>
    </row>
    <row r="71" ht="18.75" customHeight="1" spans="1:17">
      <c r="A71" s="7">
        <v>2</v>
      </c>
      <c r="B71" s="6" t="s">
        <v>78</v>
      </c>
      <c r="C71" s="7">
        <v>22</v>
      </c>
      <c r="D71" s="6" t="s">
        <v>105</v>
      </c>
      <c r="E71" s="7">
        <v>227</v>
      </c>
      <c r="F71" s="6" t="s">
        <v>123</v>
      </c>
      <c r="G71" s="7">
        <v>2272</v>
      </c>
      <c r="H71" s="6" t="s">
        <v>125</v>
      </c>
      <c r="I71" s="7">
        <v>2024</v>
      </c>
      <c r="J71" s="7">
        <v>20241</v>
      </c>
      <c r="K71" s="6" t="s">
        <v>21</v>
      </c>
      <c r="L71" s="45">
        <v>1106</v>
      </c>
      <c r="M71" s="45">
        <v>16153.34539</v>
      </c>
      <c r="N71" s="45">
        <v>0.2754191381</v>
      </c>
      <c r="O71" s="45">
        <v>3488.218368</v>
      </c>
      <c r="P71" s="45">
        <v>0.0007767748533</v>
      </c>
      <c r="Q71" s="45">
        <v>12665.12702</v>
      </c>
    </row>
    <row r="72" ht="18.75" customHeight="1" spans="1:17">
      <c r="A72" s="7">
        <v>2</v>
      </c>
      <c r="B72" s="6" t="s">
        <v>78</v>
      </c>
      <c r="C72" s="7">
        <v>22</v>
      </c>
      <c r="D72" s="6" t="s">
        <v>105</v>
      </c>
      <c r="E72" s="7">
        <v>228</v>
      </c>
      <c r="F72" s="6" t="s">
        <v>126</v>
      </c>
      <c r="G72" s="7">
        <v>2281</v>
      </c>
      <c r="H72" s="6" t="s">
        <v>126</v>
      </c>
      <c r="I72" s="7">
        <v>2024</v>
      </c>
      <c r="J72" s="7">
        <v>20241</v>
      </c>
      <c r="K72" s="6" t="s">
        <v>21</v>
      </c>
      <c r="L72" s="45">
        <v>225</v>
      </c>
      <c r="M72" s="45">
        <v>4106.666667</v>
      </c>
      <c r="N72" s="45">
        <v>-0.598216978</v>
      </c>
      <c r="O72" s="45">
        <v>-6114.438861</v>
      </c>
      <c r="P72" s="45">
        <v>0.0001580238173</v>
      </c>
      <c r="Q72" s="45">
        <v>10221.10553</v>
      </c>
    </row>
    <row r="73" ht="18.75" customHeight="1" spans="1:17">
      <c r="A73" s="7">
        <v>2</v>
      </c>
      <c r="B73" s="6" t="s">
        <v>78</v>
      </c>
      <c r="C73" s="7">
        <v>23</v>
      </c>
      <c r="D73" s="6" t="s">
        <v>127</v>
      </c>
      <c r="E73" s="7">
        <v>231</v>
      </c>
      <c r="F73" s="6" t="s">
        <v>128</v>
      </c>
      <c r="G73" s="7">
        <v>2311</v>
      </c>
      <c r="H73" s="6" t="s">
        <v>129</v>
      </c>
      <c r="I73" s="7">
        <v>2024</v>
      </c>
      <c r="J73" s="7">
        <v>20241</v>
      </c>
      <c r="K73" s="6" t="s">
        <v>21</v>
      </c>
      <c r="L73" s="45">
        <v>1378</v>
      </c>
      <c r="M73" s="45">
        <v>19794.77504</v>
      </c>
      <c r="N73" s="45">
        <v>0.8728357079</v>
      </c>
      <c r="O73" s="45">
        <v>9225.361525</v>
      </c>
      <c r="P73" s="45">
        <v>0.0009678080903</v>
      </c>
      <c r="Q73" s="45">
        <v>10569.41351</v>
      </c>
    </row>
    <row r="74" ht="18.75" customHeight="1" spans="1:17">
      <c r="A74" s="7">
        <v>2</v>
      </c>
      <c r="B74" s="6" t="s">
        <v>78</v>
      </c>
      <c r="C74" s="7">
        <v>23</v>
      </c>
      <c r="D74" s="6" t="s">
        <v>127</v>
      </c>
      <c r="E74" s="7">
        <v>231</v>
      </c>
      <c r="F74" s="6" t="s">
        <v>128</v>
      </c>
      <c r="G74" s="7">
        <v>2312</v>
      </c>
      <c r="H74" s="6" t="s">
        <v>130</v>
      </c>
      <c r="I74" s="7">
        <v>2024</v>
      </c>
      <c r="J74" s="7">
        <v>20241</v>
      </c>
      <c r="K74" s="6" t="s">
        <v>21</v>
      </c>
      <c r="L74" s="45">
        <v>862</v>
      </c>
      <c r="M74" s="45">
        <v>10218.44548</v>
      </c>
      <c r="N74" s="45">
        <v>-0.4834160946</v>
      </c>
      <c r="O74" s="45">
        <v>-9562.359478</v>
      </c>
      <c r="P74" s="45">
        <v>0.0006054068025</v>
      </c>
      <c r="Q74" s="45">
        <v>19780.80495</v>
      </c>
    </row>
    <row r="75" ht="18.75" customHeight="1" spans="1:17">
      <c r="A75" s="7">
        <v>2</v>
      </c>
      <c r="B75" s="6" t="s">
        <v>78</v>
      </c>
      <c r="C75" s="7">
        <v>23</v>
      </c>
      <c r="D75" s="6" t="s">
        <v>127</v>
      </c>
      <c r="E75" s="7">
        <v>232</v>
      </c>
      <c r="F75" s="6" t="s">
        <v>131</v>
      </c>
      <c r="G75" s="7">
        <v>2321</v>
      </c>
      <c r="H75" s="6" t="s">
        <v>132</v>
      </c>
      <c r="I75" s="7">
        <v>2024</v>
      </c>
      <c r="J75" s="7">
        <v>20241</v>
      </c>
      <c r="K75" s="6" t="s">
        <v>21</v>
      </c>
      <c r="L75" s="45">
        <v>4027</v>
      </c>
      <c r="M75" s="45">
        <v>11277.87435</v>
      </c>
      <c r="N75" s="45">
        <v>0.8314108756</v>
      </c>
      <c r="O75" s="45">
        <v>5119.849135</v>
      </c>
      <c r="P75" s="45">
        <v>0.002828275167</v>
      </c>
      <c r="Q75" s="45">
        <v>6158.025214</v>
      </c>
    </row>
    <row r="76" ht="18.75" customHeight="1" spans="1:17">
      <c r="A76" s="7">
        <v>2</v>
      </c>
      <c r="B76" s="6" t="s">
        <v>78</v>
      </c>
      <c r="C76" s="7">
        <v>23</v>
      </c>
      <c r="D76" s="6" t="s">
        <v>127</v>
      </c>
      <c r="E76" s="7">
        <v>232</v>
      </c>
      <c r="F76" s="6" t="s">
        <v>131</v>
      </c>
      <c r="G76" s="7">
        <v>2322</v>
      </c>
      <c r="H76" s="6" t="s">
        <v>133</v>
      </c>
      <c r="I76" s="7">
        <v>2024</v>
      </c>
      <c r="J76" s="7">
        <v>20241</v>
      </c>
      <c r="K76" s="6" t="s">
        <v>21</v>
      </c>
      <c r="L76" s="45">
        <v>6372</v>
      </c>
      <c r="M76" s="45">
        <v>6788.072819</v>
      </c>
      <c r="N76" s="45">
        <v>0.03757440334</v>
      </c>
      <c r="O76" s="45">
        <v>245.821201</v>
      </c>
      <c r="P76" s="45">
        <v>0.004475234507</v>
      </c>
      <c r="Q76" s="45">
        <v>6542.251618</v>
      </c>
    </row>
    <row r="77" ht="18.75" customHeight="1" spans="1:17">
      <c r="A77" s="7">
        <v>2</v>
      </c>
      <c r="B77" s="6" t="s">
        <v>78</v>
      </c>
      <c r="C77" s="7">
        <v>23</v>
      </c>
      <c r="D77" s="6" t="s">
        <v>127</v>
      </c>
      <c r="E77" s="7">
        <v>233</v>
      </c>
      <c r="F77" s="6" t="s">
        <v>134</v>
      </c>
      <c r="G77" s="7">
        <v>2331</v>
      </c>
      <c r="H77" s="6" t="s">
        <v>135</v>
      </c>
      <c r="I77" s="7">
        <v>2024</v>
      </c>
      <c r="J77" s="7">
        <v>20241</v>
      </c>
      <c r="K77" s="6" t="s">
        <v>21</v>
      </c>
      <c r="L77" s="45">
        <v>15510</v>
      </c>
      <c r="M77" s="45">
        <v>8151.607672</v>
      </c>
      <c r="N77" s="45">
        <v>0.05914781006</v>
      </c>
      <c r="O77" s="45">
        <v>455.2242262</v>
      </c>
      <c r="P77" s="45">
        <v>0.01089310848</v>
      </c>
      <c r="Q77" s="45">
        <v>7696.383446</v>
      </c>
    </row>
    <row r="78" ht="18.75" customHeight="1" spans="1:17">
      <c r="A78" s="7">
        <v>2</v>
      </c>
      <c r="B78" s="6" t="s">
        <v>78</v>
      </c>
      <c r="C78" s="7">
        <v>23</v>
      </c>
      <c r="D78" s="6" t="s">
        <v>127</v>
      </c>
      <c r="E78" s="7">
        <v>233</v>
      </c>
      <c r="F78" s="6" t="s">
        <v>134</v>
      </c>
      <c r="G78" s="7">
        <v>2332</v>
      </c>
      <c r="H78" s="6" t="s">
        <v>136</v>
      </c>
      <c r="I78" s="7">
        <v>2024</v>
      </c>
      <c r="J78" s="7">
        <v>20241</v>
      </c>
      <c r="K78" s="6" t="s">
        <v>21</v>
      </c>
      <c r="L78" s="45">
        <v>23467</v>
      </c>
      <c r="M78" s="45">
        <v>9088.329399</v>
      </c>
      <c r="N78" s="45">
        <v>0.3501723165</v>
      </c>
      <c r="O78" s="45">
        <v>2357.092735</v>
      </c>
      <c r="P78" s="45">
        <v>0.01648153299</v>
      </c>
      <c r="Q78" s="45">
        <v>6731.236663</v>
      </c>
    </row>
    <row r="79" ht="18.75" customHeight="1" spans="1:17">
      <c r="A79" s="7">
        <v>2</v>
      </c>
      <c r="B79" s="6" t="s">
        <v>78</v>
      </c>
      <c r="C79" s="7">
        <v>23</v>
      </c>
      <c r="D79" s="6" t="s">
        <v>127</v>
      </c>
      <c r="E79" s="7">
        <v>233</v>
      </c>
      <c r="F79" s="6" t="s">
        <v>134</v>
      </c>
      <c r="G79" s="7">
        <v>2335</v>
      </c>
      <c r="H79" s="6" t="s">
        <v>137</v>
      </c>
      <c r="I79" s="7">
        <v>2024</v>
      </c>
      <c r="J79" s="7">
        <v>20241</v>
      </c>
      <c r="K79" s="6" t="s">
        <v>21</v>
      </c>
      <c r="L79" s="45">
        <v>3055</v>
      </c>
      <c r="M79" s="45">
        <v>4622.651391</v>
      </c>
      <c r="N79" s="45">
        <v>-0.3317834699</v>
      </c>
      <c r="O79" s="45">
        <v>-2295.243008</v>
      </c>
      <c r="P79" s="45">
        <v>0.002145612276</v>
      </c>
      <c r="Q79" s="45">
        <v>6917.894399</v>
      </c>
    </row>
    <row r="80" ht="18.75" customHeight="1" spans="1:17">
      <c r="A80" s="7">
        <v>2</v>
      </c>
      <c r="B80" s="6" t="s">
        <v>78</v>
      </c>
      <c r="C80" s="7">
        <v>24</v>
      </c>
      <c r="D80" s="6" t="s">
        <v>138</v>
      </c>
      <c r="E80" s="7">
        <v>241</v>
      </c>
      <c r="F80" s="6" t="s">
        <v>139</v>
      </c>
      <c r="G80" s="7">
        <v>2411</v>
      </c>
      <c r="H80" s="6" t="s">
        <v>140</v>
      </c>
      <c r="I80" s="7">
        <v>2024</v>
      </c>
      <c r="J80" s="7">
        <v>20241</v>
      </c>
      <c r="K80" s="6" t="s">
        <v>21</v>
      </c>
      <c r="L80" s="45">
        <v>7005</v>
      </c>
      <c r="M80" s="45">
        <v>19200.89936</v>
      </c>
      <c r="N80" s="45">
        <v>1.511633412</v>
      </c>
      <c r="O80" s="45">
        <v>11556.11359</v>
      </c>
      <c r="P80" s="45">
        <v>0.00491980818</v>
      </c>
      <c r="Q80" s="45">
        <v>7644.785766</v>
      </c>
    </row>
    <row r="81" ht="18.75" customHeight="1" spans="1:17">
      <c r="A81" s="7">
        <v>2</v>
      </c>
      <c r="B81" s="6" t="s">
        <v>78</v>
      </c>
      <c r="C81" s="7">
        <v>24</v>
      </c>
      <c r="D81" s="6" t="s">
        <v>138</v>
      </c>
      <c r="E81" s="7">
        <v>241</v>
      </c>
      <c r="F81" s="6" t="s">
        <v>139</v>
      </c>
      <c r="G81" s="7">
        <v>2412</v>
      </c>
      <c r="H81" s="6" t="s">
        <v>141</v>
      </c>
      <c r="I81" s="7">
        <v>2024</v>
      </c>
      <c r="J81" s="7">
        <v>20241</v>
      </c>
      <c r="K81" s="6" t="s">
        <v>21</v>
      </c>
      <c r="L81" s="45">
        <v>4982</v>
      </c>
      <c r="M81" s="45">
        <v>3407.396628</v>
      </c>
      <c r="N81" s="45">
        <v>-0.617306388</v>
      </c>
      <c r="O81" s="45">
        <v>-5496.323008</v>
      </c>
      <c r="P81" s="45">
        <v>0.00349899848</v>
      </c>
      <c r="Q81" s="45">
        <v>8903.719636</v>
      </c>
    </row>
    <row r="82" ht="18.75" customHeight="1" spans="1:17">
      <c r="A82" s="7">
        <v>2</v>
      </c>
      <c r="B82" s="6" t="s">
        <v>78</v>
      </c>
      <c r="C82" s="7">
        <v>24</v>
      </c>
      <c r="D82" s="6" t="s">
        <v>138</v>
      </c>
      <c r="E82" s="7">
        <v>242</v>
      </c>
      <c r="F82" s="6" t="s">
        <v>142</v>
      </c>
      <c r="G82" s="7">
        <v>2421</v>
      </c>
      <c r="H82" s="6" t="s">
        <v>143</v>
      </c>
      <c r="I82" s="7">
        <v>2024</v>
      </c>
      <c r="J82" s="7">
        <v>20241</v>
      </c>
      <c r="K82" s="6" t="s">
        <v>21</v>
      </c>
      <c r="L82" s="45">
        <v>72</v>
      </c>
      <c r="M82" s="45">
        <v>0</v>
      </c>
      <c r="N82" s="45">
        <v>-1</v>
      </c>
      <c r="O82" s="45">
        <v>-30000</v>
      </c>
      <c r="P82" s="45">
        <v>5.056762155e-5</v>
      </c>
      <c r="Q82" s="45">
        <v>30000</v>
      </c>
    </row>
    <row r="83" ht="18.75" customHeight="1" spans="1:17">
      <c r="A83" s="7">
        <v>2</v>
      </c>
      <c r="B83" s="6" t="s">
        <v>78</v>
      </c>
      <c r="C83" s="7">
        <v>24</v>
      </c>
      <c r="D83" s="6" t="s">
        <v>138</v>
      </c>
      <c r="E83" s="7">
        <v>242</v>
      </c>
      <c r="F83" s="6" t="s">
        <v>142</v>
      </c>
      <c r="G83" s="7">
        <v>2422</v>
      </c>
      <c r="H83" s="6" t="s">
        <v>144</v>
      </c>
      <c r="I83" s="7">
        <v>2024</v>
      </c>
      <c r="J83" s="7">
        <v>20241</v>
      </c>
      <c r="K83" s="6" t="s">
        <v>21</v>
      </c>
      <c r="L83" s="45">
        <v>689</v>
      </c>
      <c r="M83" s="45">
        <v>20098.69376</v>
      </c>
      <c r="N83" s="45">
        <v>1</v>
      </c>
      <c r="O83" s="45">
        <v>20098.69376</v>
      </c>
      <c r="P83" s="45">
        <v>0.0004839040451</v>
      </c>
      <c r="Q83" s="45">
        <v>0</v>
      </c>
    </row>
    <row r="84" ht="18.75" customHeight="1" spans="1:17">
      <c r="A84" s="7">
        <v>2</v>
      </c>
      <c r="B84" s="6" t="s">
        <v>78</v>
      </c>
      <c r="C84" s="7">
        <v>24</v>
      </c>
      <c r="D84" s="6" t="s">
        <v>138</v>
      </c>
      <c r="E84" s="7">
        <v>242</v>
      </c>
      <c r="F84" s="6" t="s">
        <v>142</v>
      </c>
      <c r="G84" s="7">
        <v>2424</v>
      </c>
      <c r="H84" s="6" t="s">
        <v>145</v>
      </c>
      <c r="I84" s="7">
        <v>2024</v>
      </c>
      <c r="J84" s="7">
        <v>20241</v>
      </c>
      <c r="K84" s="6" t="s">
        <v>21</v>
      </c>
      <c r="L84" s="45">
        <v>66</v>
      </c>
      <c r="M84" s="45">
        <v>12000</v>
      </c>
      <c r="N84" s="45">
        <v>1</v>
      </c>
      <c r="O84" s="45">
        <v>12000</v>
      </c>
      <c r="P84" s="45">
        <v>4.635365309e-5</v>
      </c>
      <c r="Q84" s="45">
        <v>0</v>
      </c>
    </row>
    <row r="85" ht="18.75" customHeight="1" spans="1:17">
      <c r="A85" s="7">
        <v>2</v>
      </c>
      <c r="B85" s="6" t="s">
        <v>78</v>
      </c>
      <c r="C85" s="7">
        <v>24</v>
      </c>
      <c r="D85" s="6" t="s">
        <v>138</v>
      </c>
      <c r="E85" s="7">
        <v>242</v>
      </c>
      <c r="F85" s="6" t="s">
        <v>142</v>
      </c>
      <c r="G85" s="7">
        <v>2426</v>
      </c>
      <c r="H85" s="6" t="s">
        <v>146</v>
      </c>
      <c r="I85" s="7">
        <v>2024</v>
      </c>
      <c r="J85" s="7">
        <v>20241</v>
      </c>
      <c r="K85" s="6" t="s">
        <v>21</v>
      </c>
      <c r="L85" s="45">
        <v>295</v>
      </c>
      <c r="M85" s="45">
        <v>21707.20339</v>
      </c>
      <c r="N85" s="45">
        <v>0.568563861</v>
      </c>
      <c r="O85" s="45">
        <v>7868.300219</v>
      </c>
      <c r="P85" s="45">
        <v>0.0002071867827</v>
      </c>
      <c r="Q85" s="45">
        <v>13838.90317</v>
      </c>
    </row>
    <row r="86" ht="18.75" customHeight="1" spans="1:17">
      <c r="A86" s="7">
        <v>2</v>
      </c>
      <c r="B86" s="6" t="s">
        <v>78</v>
      </c>
      <c r="C86" s="7">
        <v>24</v>
      </c>
      <c r="D86" s="6" t="s">
        <v>138</v>
      </c>
      <c r="E86" s="7">
        <v>242</v>
      </c>
      <c r="F86" s="6" t="s">
        <v>142</v>
      </c>
      <c r="G86" s="7">
        <v>2428</v>
      </c>
      <c r="H86" s="6" t="s">
        <v>147</v>
      </c>
      <c r="I86" s="7">
        <v>2024</v>
      </c>
      <c r="J86" s="7">
        <v>20241</v>
      </c>
      <c r="K86" s="6" t="s">
        <v>21</v>
      </c>
      <c r="L86" s="45">
        <v>71</v>
      </c>
      <c r="M86" s="45">
        <v>30000</v>
      </c>
      <c r="N86" s="45">
        <v>0.7886855241</v>
      </c>
      <c r="O86" s="45">
        <v>13227.90698</v>
      </c>
      <c r="P86" s="45">
        <v>4.986529347e-5</v>
      </c>
      <c r="Q86" s="45">
        <v>16772.09302</v>
      </c>
    </row>
    <row r="87" ht="18.75" customHeight="1" spans="1:17">
      <c r="A87" s="7">
        <v>2</v>
      </c>
      <c r="B87" s="6" t="s">
        <v>78</v>
      </c>
      <c r="C87" s="7">
        <v>25</v>
      </c>
      <c r="D87" s="6" t="s">
        <v>148</v>
      </c>
      <c r="E87" s="7">
        <v>251</v>
      </c>
      <c r="F87" s="6" t="s">
        <v>149</v>
      </c>
      <c r="G87" s="7">
        <v>2511</v>
      </c>
      <c r="H87" s="6" t="s">
        <v>150</v>
      </c>
      <c r="I87" s="7">
        <v>2024</v>
      </c>
      <c r="J87" s="7">
        <v>20241</v>
      </c>
      <c r="K87" s="6" t="s">
        <v>21</v>
      </c>
      <c r="L87" s="45">
        <v>13216</v>
      </c>
      <c r="M87" s="45">
        <v>7707.975182</v>
      </c>
      <c r="N87" s="45">
        <v>-0.291289322</v>
      </c>
      <c r="O87" s="45">
        <v>-3168.078222</v>
      </c>
      <c r="P87" s="45">
        <v>0.009281967867</v>
      </c>
      <c r="Q87" s="45">
        <v>10876.0534</v>
      </c>
    </row>
    <row r="88" ht="18.75" customHeight="1" spans="1:17">
      <c r="A88" s="7">
        <v>2</v>
      </c>
      <c r="B88" s="6" t="s">
        <v>78</v>
      </c>
      <c r="C88" s="7">
        <v>25</v>
      </c>
      <c r="D88" s="6" t="s">
        <v>148</v>
      </c>
      <c r="E88" s="7">
        <v>251</v>
      </c>
      <c r="F88" s="6" t="s">
        <v>149</v>
      </c>
      <c r="G88" s="7">
        <v>2512</v>
      </c>
      <c r="H88" s="6" t="s">
        <v>151</v>
      </c>
      <c r="I88" s="7">
        <v>2024</v>
      </c>
      <c r="J88" s="7">
        <v>20241</v>
      </c>
      <c r="K88" s="6" t="s">
        <v>21</v>
      </c>
      <c r="L88" s="45">
        <v>7242</v>
      </c>
      <c r="M88" s="45">
        <v>5625.900304</v>
      </c>
      <c r="N88" s="45">
        <v>-0.08590228974</v>
      </c>
      <c r="O88" s="45">
        <v>-528.693719</v>
      </c>
      <c r="P88" s="45">
        <v>0.005086259934</v>
      </c>
      <c r="Q88" s="45">
        <v>6154.594023</v>
      </c>
    </row>
    <row r="89" ht="18.75" customHeight="1" spans="1:17">
      <c r="A89" s="7">
        <v>2</v>
      </c>
      <c r="B89" s="6" t="s">
        <v>78</v>
      </c>
      <c r="C89" s="7">
        <v>25</v>
      </c>
      <c r="D89" s="6" t="s">
        <v>148</v>
      </c>
      <c r="E89" s="7">
        <v>251</v>
      </c>
      <c r="F89" s="6" t="s">
        <v>149</v>
      </c>
      <c r="G89" s="7">
        <v>2514</v>
      </c>
      <c r="H89" s="6" t="s">
        <v>152</v>
      </c>
      <c r="I89" s="7">
        <v>2024</v>
      </c>
      <c r="J89" s="7">
        <v>20241</v>
      </c>
      <c r="K89" s="6" t="s">
        <v>21</v>
      </c>
      <c r="L89" s="45">
        <v>901</v>
      </c>
      <c r="M89" s="45">
        <v>0</v>
      </c>
      <c r="N89" s="45">
        <v>1</v>
      </c>
      <c r="O89" s="45">
        <v>0</v>
      </c>
      <c r="P89" s="45">
        <v>0.0006327975975</v>
      </c>
      <c r="Q89" s="45">
        <v>0</v>
      </c>
    </row>
    <row r="90" ht="18.75" customHeight="1" spans="1:17">
      <c r="A90" s="7">
        <v>2</v>
      </c>
      <c r="B90" s="6" t="s">
        <v>78</v>
      </c>
      <c r="C90" s="7">
        <v>25</v>
      </c>
      <c r="D90" s="6" t="s">
        <v>148</v>
      </c>
      <c r="E90" s="7">
        <v>252</v>
      </c>
      <c r="F90" s="6" t="s">
        <v>153</v>
      </c>
      <c r="G90" s="7">
        <v>2521</v>
      </c>
      <c r="H90" s="6" t="s">
        <v>154</v>
      </c>
      <c r="I90" s="7">
        <v>2024</v>
      </c>
      <c r="J90" s="7">
        <v>20241</v>
      </c>
      <c r="K90" s="6" t="s">
        <v>21</v>
      </c>
      <c r="L90" s="45">
        <v>589</v>
      </c>
      <c r="M90" s="45">
        <v>15130.73005</v>
      </c>
      <c r="N90" s="45">
        <v>2.710137917</v>
      </c>
      <c r="O90" s="45">
        <v>11052.51776</v>
      </c>
      <c r="P90" s="45">
        <v>0.0004136712374</v>
      </c>
      <c r="Q90" s="45">
        <v>4078.212291</v>
      </c>
    </row>
    <row r="91" ht="18.75" customHeight="1" spans="1:17">
      <c r="A91" s="7">
        <v>2</v>
      </c>
      <c r="B91" s="6" t="s">
        <v>78</v>
      </c>
      <c r="C91" s="7">
        <v>25</v>
      </c>
      <c r="D91" s="6" t="s">
        <v>148</v>
      </c>
      <c r="E91" s="7">
        <v>252</v>
      </c>
      <c r="F91" s="6" t="s">
        <v>153</v>
      </c>
      <c r="G91" s="7">
        <v>2523</v>
      </c>
      <c r="H91" s="6" t="s">
        <v>155</v>
      </c>
      <c r="I91" s="7">
        <v>2024</v>
      </c>
      <c r="J91" s="7">
        <v>20241</v>
      </c>
      <c r="K91" s="6" t="s">
        <v>21</v>
      </c>
      <c r="L91" s="45">
        <v>639</v>
      </c>
      <c r="M91" s="45">
        <v>15000</v>
      </c>
      <c r="N91" s="45">
        <v>1</v>
      </c>
      <c r="O91" s="45">
        <v>15000</v>
      </c>
      <c r="P91" s="45">
        <v>0.0004487876413</v>
      </c>
      <c r="Q91" s="45">
        <v>0</v>
      </c>
    </row>
    <row r="92" ht="18.75" customHeight="1" spans="1:17">
      <c r="A92" s="7">
        <v>2</v>
      </c>
      <c r="B92" s="6" t="s">
        <v>78</v>
      </c>
      <c r="C92" s="7">
        <v>25</v>
      </c>
      <c r="D92" s="6" t="s">
        <v>148</v>
      </c>
      <c r="E92" s="7">
        <v>253</v>
      </c>
      <c r="F92" s="6" t="s">
        <v>156</v>
      </c>
      <c r="G92" s="7">
        <v>2531</v>
      </c>
      <c r="H92" s="6" t="s">
        <v>156</v>
      </c>
      <c r="I92" s="7">
        <v>2024</v>
      </c>
      <c r="J92" s="7">
        <v>20241</v>
      </c>
      <c r="K92" s="6" t="s">
        <v>21</v>
      </c>
      <c r="L92" s="45">
        <v>1521</v>
      </c>
      <c r="M92" s="45">
        <v>6355.029586</v>
      </c>
      <c r="N92" s="45">
        <v>-0.002898248516</v>
      </c>
      <c r="O92" s="45">
        <v>-18.47199149</v>
      </c>
      <c r="P92" s="45">
        <v>0.001068241005</v>
      </c>
      <c r="Q92" s="45">
        <v>6373.501577</v>
      </c>
    </row>
    <row r="93" ht="18.75" customHeight="1" spans="1:17">
      <c r="A93" s="7">
        <v>2</v>
      </c>
      <c r="B93" s="6" t="s">
        <v>78</v>
      </c>
      <c r="C93" s="7">
        <v>25</v>
      </c>
      <c r="D93" s="6" t="s">
        <v>148</v>
      </c>
      <c r="E93" s="7">
        <v>253</v>
      </c>
      <c r="F93" s="6" t="s">
        <v>156</v>
      </c>
      <c r="G93" s="7">
        <v>2532</v>
      </c>
      <c r="H93" s="6" t="s">
        <v>157</v>
      </c>
      <c r="I93" s="7">
        <v>2024</v>
      </c>
      <c r="J93" s="7">
        <v>20241</v>
      </c>
      <c r="K93" s="6" t="s">
        <v>21</v>
      </c>
      <c r="L93" s="45">
        <v>739</v>
      </c>
      <c r="M93" s="45">
        <v>3604.668471</v>
      </c>
      <c r="N93" s="45">
        <v>-0.5762639825</v>
      </c>
      <c r="O93" s="45">
        <v>-4902.204493</v>
      </c>
      <c r="P93" s="45">
        <v>0.000519020449</v>
      </c>
      <c r="Q93" s="45">
        <v>8506.872964</v>
      </c>
    </row>
    <row r="94" ht="18.75" customHeight="1" spans="1:17">
      <c r="A94" s="7">
        <v>2</v>
      </c>
      <c r="B94" s="6" t="s">
        <v>78</v>
      </c>
      <c r="C94" s="7">
        <v>25</v>
      </c>
      <c r="D94" s="6" t="s">
        <v>148</v>
      </c>
      <c r="E94" s="7">
        <v>254</v>
      </c>
      <c r="F94" s="6" t="s">
        <v>158</v>
      </c>
      <c r="G94" s="7">
        <v>2543</v>
      </c>
      <c r="H94" s="6" t="s">
        <v>159</v>
      </c>
      <c r="I94" s="7">
        <v>2024</v>
      </c>
      <c r="J94" s="7">
        <v>20241</v>
      </c>
      <c r="K94" s="6" t="s">
        <v>21</v>
      </c>
      <c r="L94" s="45">
        <v>404</v>
      </c>
      <c r="M94" s="45">
        <v>12179.35644</v>
      </c>
      <c r="N94" s="45">
        <v>1.785739897</v>
      </c>
      <c r="O94" s="45">
        <v>7807.319961</v>
      </c>
      <c r="P94" s="45">
        <v>0.0002837405432</v>
      </c>
      <c r="Q94" s="45">
        <v>4372.036474</v>
      </c>
    </row>
    <row r="95" ht="18.75" customHeight="1" spans="1:17">
      <c r="A95" s="7">
        <v>2</v>
      </c>
      <c r="B95" s="6" t="s">
        <v>78</v>
      </c>
      <c r="C95" s="7">
        <v>25</v>
      </c>
      <c r="D95" s="6" t="s">
        <v>148</v>
      </c>
      <c r="E95" s="7">
        <v>254</v>
      </c>
      <c r="F95" s="6" t="s">
        <v>158</v>
      </c>
      <c r="G95" s="7">
        <v>2544</v>
      </c>
      <c r="H95" s="6" t="s">
        <v>160</v>
      </c>
      <c r="I95" s="7">
        <v>2024</v>
      </c>
      <c r="J95" s="7">
        <v>20241</v>
      </c>
      <c r="K95" s="6" t="s">
        <v>21</v>
      </c>
      <c r="L95" s="45">
        <v>171</v>
      </c>
      <c r="M95" s="45">
        <v>1056.140351</v>
      </c>
      <c r="N95" s="45">
        <v>-0.8220662768</v>
      </c>
      <c r="O95" s="45">
        <v>-4879.442471</v>
      </c>
      <c r="P95" s="45">
        <v>0.0001200981012</v>
      </c>
      <c r="Q95" s="45">
        <v>5935.582822</v>
      </c>
    </row>
    <row r="96" ht="18.75" customHeight="1" spans="1:17">
      <c r="A96" s="7">
        <v>2</v>
      </c>
      <c r="B96" s="6" t="s">
        <v>78</v>
      </c>
      <c r="C96" s="7">
        <v>25</v>
      </c>
      <c r="D96" s="6" t="s">
        <v>148</v>
      </c>
      <c r="E96" s="7">
        <v>255</v>
      </c>
      <c r="F96" s="6" t="s">
        <v>161</v>
      </c>
      <c r="G96" s="7">
        <v>2553</v>
      </c>
      <c r="H96" s="6" t="s">
        <v>162</v>
      </c>
      <c r="I96" s="7">
        <v>2024</v>
      </c>
      <c r="J96" s="7">
        <v>20241</v>
      </c>
      <c r="K96" s="6" t="s">
        <v>21</v>
      </c>
      <c r="L96" s="45">
        <v>731</v>
      </c>
      <c r="M96" s="45">
        <v>19350</v>
      </c>
      <c r="N96" s="45">
        <v>1</v>
      </c>
      <c r="O96" s="45">
        <v>19350</v>
      </c>
      <c r="P96" s="45">
        <v>0.0005134018244</v>
      </c>
      <c r="Q96" s="45">
        <v>0</v>
      </c>
    </row>
    <row r="97" ht="18.75" customHeight="1" spans="1:17">
      <c r="A97" s="7">
        <v>2</v>
      </c>
      <c r="B97" s="6" t="s">
        <v>78</v>
      </c>
      <c r="C97" s="7">
        <v>25</v>
      </c>
      <c r="D97" s="6" t="s">
        <v>148</v>
      </c>
      <c r="E97" s="7">
        <v>256</v>
      </c>
      <c r="F97" s="6" t="s">
        <v>163</v>
      </c>
      <c r="G97" s="7">
        <v>2562</v>
      </c>
      <c r="H97" s="6" t="s">
        <v>164</v>
      </c>
      <c r="I97" s="7">
        <v>2024</v>
      </c>
      <c r="J97" s="7">
        <v>20241</v>
      </c>
      <c r="K97" s="6" t="s">
        <v>21</v>
      </c>
      <c r="L97" s="45">
        <v>526</v>
      </c>
      <c r="M97" s="45">
        <v>7940.532319</v>
      </c>
      <c r="N97" s="45">
        <v>-0.03983448276</v>
      </c>
      <c r="O97" s="45">
        <v>-329.4296578</v>
      </c>
      <c r="P97" s="45">
        <v>0.0003694245686</v>
      </c>
      <c r="Q97" s="45">
        <v>8269.961977</v>
      </c>
    </row>
    <row r="98" ht="18.75" customHeight="1" spans="1:17">
      <c r="A98" s="7">
        <v>2</v>
      </c>
      <c r="B98" s="6" t="s">
        <v>78</v>
      </c>
      <c r="C98" s="7">
        <v>26</v>
      </c>
      <c r="D98" s="6" t="s">
        <v>165</v>
      </c>
      <c r="E98" s="7">
        <v>261</v>
      </c>
      <c r="F98" s="6" t="s">
        <v>166</v>
      </c>
      <c r="G98" s="7">
        <v>2611</v>
      </c>
      <c r="H98" s="6" t="s">
        <v>167</v>
      </c>
      <c r="I98" s="7">
        <v>2024</v>
      </c>
      <c r="J98" s="7">
        <v>20241</v>
      </c>
      <c r="K98" s="6" t="s">
        <v>21</v>
      </c>
      <c r="L98" s="45">
        <v>51</v>
      </c>
      <c r="M98" s="45">
        <v>19600</v>
      </c>
      <c r="N98" s="45">
        <v>1</v>
      </c>
      <c r="O98" s="45">
        <v>19600</v>
      </c>
      <c r="P98" s="45">
        <v>3.581873193e-5</v>
      </c>
      <c r="Q98" s="45">
        <v>0</v>
      </c>
    </row>
    <row r="99" ht="18.75" customHeight="1" spans="1:17">
      <c r="A99" s="7">
        <v>2</v>
      </c>
      <c r="B99" s="6" t="s">
        <v>78</v>
      </c>
      <c r="C99" s="7">
        <v>26</v>
      </c>
      <c r="D99" s="6" t="s">
        <v>165</v>
      </c>
      <c r="E99" s="7">
        <v>261</v>
      </c>
      <c r="F99" s="6" t="s">
        <v>166</v>
      </c>
      <c r="G99" s="7">
        <v>2612</v>
      </c>
      <c r="H99" s="6" t="s">
        <v>168</v>
      </c>
      <c r="I99" s="7">
        <v>2024</v>
      </c>
      <c r="J99" s="7">
        <v>20241</v>
      </c>
      <c r="K99" s="6" t="s">
        <v>21</v>
      </c>
      <c r="L99" s="45">
        <v>746</v>
      </c>
      <c r="M99" s="45">
        <v>0</v>
      </c>
      <c r="N99" s="45">
        <v>-1</v>
      </c>
      <c r="O99" s="45">
        <v>-8133.925738</v>
      </c>
      <c r="P99" s="45">
        <v>0.0005239367455</v>
      </c>
      <c r="Q99" s="45">
        <v>8133.925738</v>
      </c>
    </row>
    <row r="100" ht="18.75" customHeight="1" spans="1:17">
      <c r="A100" s="7">
        <v>2</v>
      </c>
      <c r="B100" s="6" t="s">
        <v>78</v>
      </c>
      <c r="C100" s="7">
        <v>26</v>
      </c>
      <c r="D100" s="6" t="s">
        <v>165</v>
      </c>
      <c r="E100" s="7">
        <v>261</v>
      </c>
      <c r="F100" s="6" t="s">
        <v>166</v>
      </c>
      <c r="G100" s="7">
        <v>2613</v>
      </c>
      <c r="H100" s="6" t="s">
        <v>169</v>
      </c>
      <c r="I100" s="7">
        <v>2024</v>
      </c>
      <c r="J100" s="7">
        <v>20241</v>
      </c>
      <c r="K100" s="6" t="s">
        <v>21</v>
      </c>
      <c r="L100" s="45">
        <v>885</v>
      </c>
      <c r="M100" s="45">
        <v>4772.881356</v>
      </c>
      <c r="N100" s="45">
        <v>1</v>
      </c>
      <c r="O100" s="45">
        <v>4772.881356</v>
      </c>
      <c r="P100" s="45">
        <v>0.0006215603482</v>
      </c>
      <c r="Q100" s="45">
        <v>0</v>
      </c>
    </row>
    <row r="101" ht="18.75" customHeight="1" spans="1:17">
      <c r="A101" s="7">
        <v>2</v>
      </c>
      <c r="B101" s="6" t="s">
        <v>78</v>
      </c>
      <c r="C101" s="7">
        <v>26</v>
      </c>
      <c r="D101" s="6" t="s">
        <v>165</v>
      </c>
      <c r="E101" s="7">
        <v>262</v>
      </c>
      <c r="F101" s="6" t="s">
        <v>170</v>
      </c>
      <c r="G101" s="7">
        <v>2622</v>
      </c>
      <c r="H101" s="6" t="s">
        <v>171</v>
      </c>
      <c r="I101" s="7">
        <v>2024</v>
      </c>
      <c r="J101" s="7">
        <v>20241</v>
      </c>
      <c r="K101" s="6" t="s">
        <v>21</v>
      </c>
      <c r="L101" s="45">
        <v>212</v>
      </c>
      <c r="M101" s="45">
        <v>0</v>
      </c>
      <c r="N101" s="45">
        <v>1</v>
      </c>
      <c r="O101" s="45">
        <v>0</v>
      </c>
      <c r="P101" s="45">
        <v>0.0001488935523</v>
      </c>
      <c r="Q101" s="45">
        <v>0</v>
      </c>
    </row>
    <row r="102" ht="18.75" customHeight="1" spans="1:17">
      <c r="A102" s="7">
        <v>2</v>
      </c>
      <c r="B102" s="6" t="s">
        <v>78</v>
      </c>
      <c r="C102" s="7">
        <v>26</v>
      </c>
      <c r="D102" s="6" t="s">
        <v>165</v>
      </c>
      <c r="E102" s="7">
        <v>262</v>
      </c>
      <c r="F102" s="6" t="s">
        <v>170</v>
      </c>
      <c r="G102" s="7">
        <v>2624</v>
      </c>
      <c r="H102" s="6" t="s">
        <v>172</v>
      </c>
      <c r="I102" s="7">
        <v>2024</v>
      </c>
      <c r="J102" s="7">
        <v>20241</v>
      </c>
      <c r="K102" s="6" t="s">
        <v>21</v>
      </c>
      <c r="L102" s="45">
        <v>191</v>
      </c>
      <c r="M102" s="45">
        <v>9687.958115</v>
      </c>
      <c r="N102" s="45">
        <v>1</v>
      </c>
      <c r="O102" s="45">
        <v>9687.958115</v>
      </c>
      <c r="P102" s="45">
        <v>0.0001341446627</v>
      </c>
      <c r="Q102" s="45">
        <v>0</v>
      </c>
    </row>
    <row r="103" ht="18.75" customHeight="1" spans="1:17">
      <c r="A103" s="7">
        <v>2</v>
      </c>
      <c r="B103" s="6" t="s">
        <v>78</v>
      </c>
      <c r="C103" s="7">
        <v>26</v>
      </c>
      <c r="D103" s="6" t="s">
        <v>165</v>
      </c>
      <c r="E103" s="7">
        <v>263</v>
      </c>
      <c r="F103" s="6" t="s">
        <v>173</v>
      </c>
      <c r="G103" s="7">
        <v>2630</v>
      </c>
      <c r="H103" s="6" t="s">
        <v>174</v>
      </c>
      <c r="I103" s="7">
        <v>2024</v>
      </c>
      <c r="J103" s="7">
        <v>20241</v>
      </c>
      <c r="K103" s="6" t="s">
        <v>21</v>
      </c>
      <c r="L103" s="45">
        <v>809</v>
      </c>
      <c r="M103" s="45">
        <v>10385.41409</v>
      </c>
      <c r="N103" s="45">
        <v>-0.4133166968</v>
      </c>
      <c r="O103" s="45">
        <v>-7316.494305</v>
      </c>
      <c r="P103" s="45">
        <v>0.0005681834144</v>
      </c>
      <c r="Q103" s="45">
        <v>17701.9084</v>
      </c>
    </row>
    <row r="104" ht="18.75" customHeight="1" spans="1:17">
      <c r="A104" s="7">
        <v>2</v>
      </c>
      <c r="B104" s="6" t="s">
        <v>78</v>
      </c>
      <c r="C104" s="7">
        <v>26</v>
      </c>
      <c r="D104" s="6" t="s">
        <v>165</v>
      </c>
      <c r="E104" s="7">
        <v>263</v>
      </c>
      <c r="F104" s="6" t="s">
        <v>173</v>
      </c>
      <c r="G104" s="7">
        <v>2631</v>
      </c>
      <c r="H104" s="6" t="s">
        <v>175</v>
      </c>
      <c r="I104" s="7">
        <v>2024</v>
      </c>
      <c r="J104" s="7">
        <v>20241</v>
      </c>
      <c r="K104" s="6" t="s">
        <v>21</v>
      </c>
      <c r="L104" s="45">
        <v>692</v>
      </c>
      <c r="M104" s="45">
        <v>10750</v>
      </c>
      <c r="N104" s="45">
        <v>3.132619476</v>
      </c>
      <c r="O104" s="45">
        <v>8148.744292</v>
      </c>
      <c r="P104" s="45">
        <v>0.0004860110294</v>
      </c>
      <c r="Q104" s="45">
        <v>2601.255708</v>
      </c>
    </row>
    <row r="105" ht="18.75" customHeight="1" spans="1:17">
      <c r="A105" s="7">
        <v>2</v>
      </c>
      <c r="B105" s="6" t="s">
        <v>78</v>
      </c>
      <c r="C105" s="7">
        <v>26</v>
      </c>
      <c r="D105" s="6" t="s">
        <v>165</v>
      </c>
      <c r="E105" s="7">
        <v>263</v>
      </c>
      <c r="F105" s="6" t="s">
        <v>173</v>
      </c>
      <c r="G105" s="7">
        <v>2632</v>
      </c>
      <c r="H105" s="6" t="s">
        <v>176</v>
      </c>
      <c r="I105" s="7">
        <v>2024</v>
      </c>
      <c r="J105" s="7">
        <v>20241</v>
      </c>
      <c r="K105" s="6" t="s">
        <v>21</v>
      </c>
      <c r="L105" s="45">
        <v>11318</v>
      </c>
      <c r="M105" s="45">
        <v>8507.931613</v>
      </c>
      <c r="N105" s="45">
        <v>0.4602194241</v>
      </c>
      <c r="O105" s="45">
        <v>2681.456857</v>
      </c>
      <c r="P105" s="45">
        <v>0.007948949177</v>
      </c>
      <c r="Q105" s="45">
        <v>5826.474756</v>
      </c>
    </row>
    <row r="106" ht="18.75" customHeight="1" spans="1:17">
      <c r="A106" s="7">
        <v>2</v>
      </c>
      <c r="B106" s="6" t="s">
        <v>78</v>
      </c>
      <c r="C106" s="7">
        <v>26</v>
      </c>
      <c r="D106" s="6" t="s">
        <v>165</v>
      </c>
      <c r="E106" s="7">
        <v>263</v>
      </c>
      <c r="F106" s="6" t="s">
        <v>173</v>
      </c>
      <c r="G106" s="7">
        <v>2633</v>
      </c>
      <c r="H106" s="6" t="s">
        <v>177</v>
      </c>
      <c r="I106" s="7">
        <v>2024</v>
      </c>
      <c r="J106" s="7">
        <v>20241</v>
      </c>
      <c r="K106" s="6" t="s">
        <v>21</v>
      </c>
      <c r="L106" s="45">
        <v>1232</v>
      </c>
      <c r="M106" s="45">
        <v>9096.672078</v>
      </c>
      <c r="N106" s="45">
        <v>0.3421809404</v>
      </c>
      <c r="O106" s="45">
        <v>2319.141714</v>
      </c>
      <c r="P106" s="45">
        <v>0.000865268191</v>
      </c>
      <c r="Q106" s="45">
        <v>6777.530364</v>
      </c>
    </row>
    <row r="107" ht="18.75" customHeight="1" spans="1:17">
      <c r="A107" s="7">
        <v>2</v>
      </c>
      <c r="B107" s="6" t="s">
        <v>78</v>
      </c>
      <c r="C107" s="7">
        <v>26</v>
      </c>
      <c r="D107" s="6" t="s">
        <v>165</v>
      </c>
      <c r="E107" s="7">
        <v>263</v>
      </c>
      <c r="F107" s="6" t="s">
        <v>173</v>
      </c>
      <c r="G107" s="7">
        <v>2634</v>
      </c>
      <c r="H107" s="6" t="s">
        <v>178</v>
      </c>
      <c r="I107" s="7">
        <v>2024</v>
      </c>
      <c r="J107" s="7">
        <v>20241</v>
      </c>
      <c r="K107" s="6" t="s">
        <v>21</v>
      </c>
      <c r="L107" s="45">
        <v>3726</v>
      </c>
      <c r="M107" s="45">
        <v>17140.17713</v>
      </c>
      <c r="N107" s="45">
        <v>3.485803897</v>
      </c>
      <c r="O107" s="45">
        <v>13319.19487</v>
      </c>
      <c r="P107" s="45">
        <v>0.002616874415</v>
      </c>
      <c r="Q107" s="45">
        <v>3820.982265</v>
      </c>
    </row>
    <row r="108" ht="18.75" customHeight="1" spans="1:17">
      <c r="A108" s="7">
        <v>2</v>
      </c>
      <c r="B108" s="6" t="s">
        <v>78</v>
      </c>
      <c r="C108" s="7">
        <v>26</v>
      </c>
      <c r="D108" s="6" t="s">
        <v>165</v>
      </c>
      <c r="E108" s="7">
        <v>263</v>
      </c>
      <c r="F108" s="6" t="s">
        <v>173</v>
      </c>
      <c r="G108" s="7">
        <v>2637</v>
      </c>
      <c r="H108" s="6" t="s">
        <v>179</v>
      </c>
      <c r="I108" s="7">
        <v>2024</v>
      </c>
      <c r="J108" s="7">
        <v>20241</v>
      </c>
      <c r="K108" s="6" t="s">
        <v>21</v>
      </c>
      <c r="L108" s="45">
        <v>55</v>
      </c>
      <c r="M108" s="45">
        <v>25000</v>
      </c>
      <c r="N108" s="45">
        <v>1</v>
      </c>
      <c r="O108" s="45">
        <v>25000</v>
      </c>
      <c r="P108" s="45">
        <v>3.862804424e-5</v>
      </c>
      <c r="Q108" s="45">
        <v>0</v>
      </c>
    </row>
    <row r="109" ht="18.75" customHeight="1" spans="1:17">
      <c r="A109" s="7">
        <v>2</v>
      </c>
      <c r="B109" s="6" t="s">
        <v>78</v>
      </c>
      <c r="C109" s="7">
        <v>26</v>
      </c>
      <c r="D109" s="6" t="s">
        <v>165</v>
      </c>
      <c r="E109" s="7">
        <v>263</v>
      </c>
      <c r="F109" s="6" t="s">
        <v>173</v>
      </c>
      <c r="G109" s="7">
        <v>2638</v>
      </c>
      <c r="H109" s="6" t="s">
        <v>180</v>
      </c>
      <c r="I109" s="7">
        <v>2024</v>
      </c>
      <c r="J109" s="7">
        <v>20241</v>
      </c>
      <c r="K109" s="6" t="s">
        <v>21</v>
      </c>
      <c r="L109" s="45">
        <v>71</v>
      </c>
      <c r="M109" s="45">
        <v>0</v>
      </c>
      <c r="N109" s="45">
        <v>1</v>
      </c>
      <c r="O109" s="45">
        <v>0</v>
      </c>
      <c r="P109" s="45">
        <v>4.986529347e-5</v>
      </c>
      <c r="Q109" s="45">
        <v>0</v>
      </c>
    </row>
    <row r="110" ht="18.75" customHeight="1" spans="1:17">
      <c r="A110" s="7">
        <v>2</v>
      </c>
      <c r="B110" s="6" t="s">
        <v>78</v>
      </c>
      <c r="C110" s="7">
        <v>26</v>
      </c>
      <c r="D110" s="6" t="s">
        <v>165</v>
      </c>
      <c r="E110" s="7">
        <v>263</v>
      </c>
      <c r="F110" s="6" t="s">
        <v>173</v>
      </c>
      <c r="G110" s="7">
        <v>2639</v>
      </c>
      <c r="H110" s="6" t="s">
        <v>181</v>
      </c>
      <c r="I110" s="7">
        <v>2024</v>
      </c>
      <c r="J110" s="7">
        <v>20241</v>
      </c>
      <c r="K110" s="6" t="s">
        <v>21</v>
      </c>
      <c r="L110" s="45">
        <v>292</v>
      </c>
      <c r="M110" s="45">
        <v>4000</v>
      </c>
      <c r="N110" s="45">
        <v>1</v>
      </c>
      <c r="O110" s="45">
        <v>4000</v>
      </c>
      <c r="P110" s="45">
        <v>0.0002050797985</v>
      </c>
      <c r="Q110" s="45">
        <v>0</v>
      </c>
    </row>
    <row r="111" ht="18.75" customHeight="1" spans="1:17">
      <c r="A111" s="7">
        <v>2</v>
      </c>
      <c r="B111" s="6" t="s">
        <v>78</v>
      </c>
      <c r="C111" s="7">
        <v>26</v>
      </c>
      <c r="D111" s="6" t="s">
        <v>165</v>
      </c>
      <c r="E111" s="7">
        <v>264</v>
      </c>
      <c r="F111" s="6" t="s">
        <v>182</v>
      </c>
      <c r="G111" s="7">
        <v>2640</v>
      </c>
      <c r="H111" s="6" t="s">
        <v>183</v>
      </c>
      <c r="I111" s="7">
        <v>2024</v>
      </c>
      <c r="J111" s="7">
        <v>20241</v>
      </c>
      <c r="K111" s="6" t="s">
        <v>21</v>
      </c>
      <c r="L111" s="45">
        <v>513</v>
      </c>
      <c r="M111" s="45">
        <v>17020.31189</v>
      </c>
      <c r="N111" s="45">
        <v>-0.2908203379</v>
      </c>
      <c r="O111" s="45">
        <v>-6979.688109</v>
      </c>
      <c r="P111" s="45">
        <v>0.0003602943036</v>
      </c>
      <c r="Q111" s="45">
        <v>24000</v>
      </c>
    </row>
    <row r="112" ht="18.75" customHeight="1" spans="1:17">
      <c r="A112" s="7">
        <v>2</v>
      </c>
      <c r="B112" s="6" t="s">
        <v>78</v>
      </c>
      <c r="C112" s="7">
        <v>26</v>
      </c>
      <c r="D112" s="6" t="s">
        <v>165</v>
      </c>
      <c r="E112" s="7">
        <v>264</v>
      </c>
      <c r="F112" s="6" t="s">
        <v>182</v>
      </c>
      <c r="G112" s="7">
        <v>2641</v>
      </c>
      <c r="H112" s="6" t="s">
        <v>184</v>
      </c>
      <c r="I112" s="7">
        <v>2024</v>
      </c>
      <c r="J112" s="7">
        <v>20241</v>
      </c>
      <c r="K112" s="6" t="s">
        <v>21</v>
      </c>
      <c r="L112" s="45">
        <v>376</v>
      </c>
      <c r="M112" s="45">
        <v>6764.62766</v>
      </c>
      <c r="N112" s="45">
        <v>0.1274379433</v>
      </c>
      <c r="O112" s="45">
        <v>764.6276596</v>
      </c>
      <c r="P112" s="45">
        <v>0.000264075357</v>
      </c>
      <c r="Q112" s="45">
        <v>6000</v>
      </c>
    </row>
    <row r="113" ht="18.75" customHeight="1" spans="1:17">
      <c r="A113" s="7">
        <v>2</v>
      </c>
      <c r="B113" s="6" t="s">
        <v>78</v>
      </c>
      <c r="C113" s="7">
        <v>26</v>
      </c>
      <c r="D113" s="6" t="s">
        <v>165</v>
      </c>
      <c r="E113" s="7">
        <v>264</v>
      </c>
      <c r="F113" s="6" t="s">
        <v>182</v>
      </c>
      <c r="G113" s="7">
        <v>2642</v>
      </c>
      <c r="H113" s="6" t="s">
        <v>185</v>
      </c>
      <c r="I113" s="7">
        <v>2024</v>
      </c>
      <c r="J113" s="7">
        <v>20241</v>
      </c>
      <c r="K113" s="6" t="s">
        <v>21</v>
      </c>
      <c r="L113" s="45">
        <v>14481</v>
      </c>
      <c r="M113" s="45">
        <v>3092.340308</v>
      </c>
      <c r="N113" s="45">
        <v>-0.5988395999</v>
      </c>
      <c r="O113" s="45">
        <v>-4616.148135</v>
      </c>
      <c r="P113" s="45">
        <v>0.01017041288</v>
      </c>
      <c r="Q113" s="45">
        <v>7708.488443</v>
      </c>
    </row>
    <row r="114" ht="18.75" customHeight="1" spans="1:17">
      <c r="A114" s="7">
        <v>2</v>
      </c>
      <c r="B114" s="6" t="s">
        <v>78</v>
      </c>
      <c r="C114" s="7">
        <v>26</v>
      </c>
      <c r="D114" s="6" t="s">
        <v>165</v>
      </c>
      <c r="E114" s="7">
        <v>264</v>
      </c>
      <c r="F114" s="6" t="s">
        <v>182</v>
      </c>
      <c r="G114" s="7">
        <v>2643</v>
      </c>
      <c r="H114" s="6" t="s">
        <v>186</v>
      </c>
      <c r="I114" s="7">
        <v>2024</v>
      </c>
      <c r="J114" s="7">
        <v>20241</v>
      </c>
      <c r="K114" s="6" t="s">
        <v>21</v>
      </c>
      <c r="L114" s="45">
        <v>1100</v>
      </c>
      <c r="M114" s="45">
        <v>2008.4</v>
      </c>
      <c r="N114" s="45">
        <v>-0.4318342105</v>
      </c>
      <c r="O114" s="45">
        <v>-1526.483721</v>
      </c>
      <c r="P114" s="45">
        <v>0.0007725608848</v>
      </c>
      <c r="Q114" s="45">
        <v>3534.883721</v>
      </c>
    </row>
    <row r="115" ht="18.75" customHeight="1" spans="1:17">
      <c r="A115" s="7">
        <v>2</v>
      </c>
      <c r="B115" s="6" t="s">
        <v>78</v>
      </c>
      <c r="C115" s="7">
        <v>26</v>
      </c>
      <c r="D115" s="6" t="s">
        <v>165</v>
      </c>
      <c r="E115" s="7">
        <v>264</v>
      </c>
      <c r="F115" s="6" t="s">
        <v>182</v>
      </c>
      <c r="G115" s="7">
        <v>2644</v>
      </c>
      <c r="H115" s="6" t="s">
        <v>187</v>
      </c>
      <c r="I115" s="7">
        <v>2024</v>
      </c>
      <c r="J115" s="7">
        <v>20241</v>
      </c>
      <c r="K115" s="6" t="s">
        <v>21</v>
      </c>
      <c r="L115" s="45">
        <v>489</v>
      </c>
      <c r="M115" s="45">
        <v>18631.26789</v>
      </c>
      <c r="N115" s="45">
        <v>1.613296652</v>
      </c>
      <c r="O115" s="45">
        <v>11501.85613</v>
      </c>
      <c r="P115" s="45">
        <v>0.0003434384297</v>
      </c>
      <c r="Q115" s="45">
        <v>7129.411765</v>
      </c>
    </row>
    <row r="116" ht="18.75" customHeight="1" spans="1:17">
      <c r="A116" s="7">
        <v>2</v>
      </c>
      <c r="B116" s="6" t="s">
        <v>78</v>
      </c>
      <c r="C116" s="7">
        <v>26</v>
      </c>
      <c r="D116" s="6" t="s">
        <v>165</v>
      </c>
      <c r="E116" s="7">
        <v>264</v>
      </c>
      <c r="F116" s="6" t="s">
        <v>182</v>
      </c>
      <c r="G116" s="7">
        <v>2646</v>
      </c>
      <c r="H116" s="6" t="s">
        <v>188</v>
      </c>
      <c r="I116" s="7">
        <v>2024</v>
      </c>
      <c r="J116" s="7">
        <v>20241</v>
      </c>
      <c r="K116" s="6" t="s">
        <v>21</v>
      </c>
      <c r="L116" s="45">
        <v>2155</v>
      </c>
      <c r="M116" s="45">
        <v>8406.49652</v>
      </c>
      <c r="N116" s="45">
        <v>0.1157644051</v>
      </c>
      <c r="O116" s="45">
        <v>872.2030066</v>
      </c>
      <c r="P116" s="45">
        <v>0.001513517006</v>
      </c>
      <c r="Q116" s="45">
        <v>7534.293513</v>
      </c>
    </row>
    <row r="117" ht="18.75" customHeight="1" spans="1:17">
      <c r="A117" s="7">
        <v>2</v>
      </c>
      <c r="B117" s="6" t="s">
        <v>78</v>
      </c>
      <c r="C117" s="7">
        <v>26</v>
      </c>
      <c r="D117" s="6" t="s">
        <v>165</v>
      </c>
      <c r="E117" s="7">
        <v>265</v>
      </c>
      <c r="F117" s="6" t="s">
        <v>189</v>
      </c>
      <c r="G117" s="7">
        <v>2651</v>
      </c>
      <c r="H117" s="6" t="s">
        <v>190</v>
      </c>
      <c r="I117" s="7">
        <v>2024</v>
      </c>
      <c r="J117" s="7">
        <v>20241</v>
      </c>
      <c r="K117" s="6" t="s">
        <v>21</v>
      </c>
      <c r="L117" s="45">
        <v>2944</v>
      </c>
      <c r="M117" s="45">
        <v>2786.08356</v>
      </c>
      <c r="N117" s="45">
        <v>2.626187579</v>
      </c>
      <c r="O117" s="45">
        <v>2017.760493</v>
      </c>
      <c r="P117" s="45">
        <v>0.002067653859</v>
      </c>
      <c r="Q117" s="45">
        <v>768.3230664</v>
      </c>
    </row>
    <row r="118" ht="18.75" customHeight="1" spans="1:17">
      <c r="A118" s="7">
        <v>2</v>
      </c>
      <c r="B118" s="6" t="s">
        <v>78</v>
      </c>
      <c r="C118" s="7">
        <v>26</v>
      </c>
      <c r="D118" s="6" t="s">
        <v>165</v>
      </c>
      <c r="E118" s="7">
        <v>265</v>
      </c>
      <c r="F118" s="6" t="s">
        <v>189</v>
      </c>
      <c r="G118" s="7">
        <v>2653</v>
      </c>
      <c r="H118" s="6" t="s">
        <v>191</v>
      </c>
      <c r="I118" s="7">
        <v>2024</v>
      </c>
      <c r="J118" s="7">
        <v>20241</v>
      </c>
      <c r="K118" s="6" t="s">
        <v>21</v>
      </c>
      <c r="L118" s="45">
        <v>628</v>
      </c>
      <c r="M118" s="45">
        <v>4248.407643</v>
      </c>
      <c r="N118" s="45">
        <v>1</v>
      </c>
      <c r="O118" s="45">
        <v>4248.407643</v>
      </c>
      <c r="P118" s="45">
        <v>0.0004410620324</v>
      </c>
      <c r="Q118" s="45">
        <v>0</v>
      </c>
    </row>
    <row r="119" ht="18.75" customHeight="1" spans="1:17">
      <c r="A119" s="7">
        <v>2</v>
      </c>
      <c r="B119" s="6" t="s">
        <v>78</v>
      </c>
      <c r="C119" s="7">
        <v>26</v>
      </c>
      <c r="D119" s="6" t="s">
        <v>165</v>
      </c>
      <c r="E119" s="7">
        <v>265</v>
      </c>
      <c r="F119" s="6" t="s">
        <v>189</v>
      </c>
      <c r="G119" s="7">
        <v>2654</v>
      </c>
      <c r="H119" s="6" t="s">
        <v>192</v>
      </c>
      <c r="I119" s="7">
        <v>2024</v>
      </c>
      <c r="J119" s="7">
        <v>20241</v>
      </c>
      <c r="K119" s="6" t="s">
        <v>21</v>
      </c>
      <c r="L119" s="45">
        <v>2016</v>
      </c>
      <c r="M119" s="45">
        <v>11749.92063</v>
      </c>
      <c r="N119" s="45">
        <v>0.6458932258</v>
      </c>
      <c r="O119" s="45">
        <v>4610.988139</v>
      </c>
      <c r="P119" s="45">
        <v>0.001415893403</v>
      </c>
      <c r="Q119" s="45">
        <v>7138.932496</v>
      </c>
    </row>
    <row r="120" ht="18.75" customHeight="1" spans="1:17">
      <c r="A120" s="7">
        <v>2</v>
      </c>
      <c r="B120" s="6" t="s">
        <v>78</v>
      </c>
      <c r="C120" s="7">
        <v>26</v>
      </c>
      <c r="D120" s="6" t="s">
        <v>165</v>
      </c>
      <c r="E120" s="7">
        <v>265</v>
      </c>
      <c r="F120" s="6" t="s">
        <v>189</v>
      </c>
      <c r="G120" s="7">
        <v>2655</v>
      </c>
      <c r="H120" s="6" t="s">
        <v>193</v>
      </c>
      <c r="I120" s="7">
        <v>2024</v>
      </c>
      <c r="J120" s="7">
        <v>20241</v>
      </c>
      <c r="K120" s="6" t="s">
        <v>21</v>
      </c>
      <c r="L120" s="45">
        <v>386</v>
      </c>
      <c r="M120" s="45">
        <v>5077.202073</v>
      </c>
      <c r="N120" s="45">
        <v>-0.6228549682</v>
      </c>
      <c r="O120" s="45">
        <v>-8384.998526</v>
      </c>
      <c r="P120" s="45">
        <v>0.0002710986378</v>
      </c>
      <c r="Q120" s="45">
        <v>13462.2006</v>
      </c>
    </row>
    <row r="121" ht="18.75" customHeight="1" spans="1:17">
      <c r="A121" s="7">
        <v>2</v>
      </c>
      <c r="B121" s="6" t="s">
        <v>78</v>
      </c>
      <c r="C121" s="7">
        <v>27</v>
      </c>
      <c r="D121" s="6" t="s">
        <v>194</v>
      </c>
      <c r="E121" s="7">
        <v>271</v>
      </c>
      <c r="F121" s="6" t="s">
        <v>194</v>
      </c>
      <c r="G121" s="7">
        <v>2711</v>
      </c>
      <c r="H121" s="6" t="s">
        <v>195</v>
      </c>
      <c r="I121" s="7">
        <v>2024</v>
      </c>
      <c r="J121" s="7">
        <v>20241</v>
      </c>
      <c r="K121" s="6" t="s">
        <v>21</v>
      </c>
      <c r="L121" s="45">
        <v>1140</v>
      </c>
      <c r="M121" s="45">
        <v>762.4561404</v>
      </c>
      <c r="N121" s="45">
        <v>-0.6179368051</v>
      </c>
      <c r="O121" s="45">
        <v>-1233.172202</v>
      </c>
      <c r="P121" s="45">
        <v>0.0008006540079</v>
      </c>
      <c r="Q121" s="45">
        <v>1995.628342</v>
      </c>
    </row>
    <row r="122" ht="18.75" customHeight="1" spans="1:17">
      <c r="A122" s="7">
        <v>2</v>
      </c>
      <c r="B122" s="6" t="s">
        <v>78</v>
      </c>
      <c r="C122" s="7">
        <v>27</v>
      </c>
      <c r="D122" s="6" t="s">
        <v>194</v>
      </c>
      <c r="E122" s="7">
        <v>271</v>
      </c>
      <c r="F122" s="6" t="s">
        <v>194</v>
      </c>
      <c r="G122" s="7">
        <v>2712</v>
      </c>
      <c r="H122" s="6" t="s">
        <v>196</v>
      </c>
      <c r="I122" s="7">
        <v>2024</v>
      </c>
      <c r="J122" s="7">
        <v>20241</v>
      </c>
      <c r="K122" s="6" t="s">
        <v>21</v>
      </c>
      <c r="L122" s="45">
        <v>2777</v>
      </c>
      <c r="M122" s="45">
        <v>4265.718401</v>
      </c>
      <c r="N122" s="45">
        <v>-0.5125667312</v>
      </c>
      <c r="O122" s="45">
        <v>-4485.67112</v>
      </c>
      <c r="P122" s="45">
        <v>0.00195036507</v>
      </c>
      <c r="Q122" s="45">
        <v>8751.389522</v>
      </c>
    </row>
    <row r="123" ht="18.75" customHeight="1" spans="1:17">
      <c r="A123" s="7">
        <v>2</v>
      </c>
      <c r="B123" s="6" t="s">
        <v>78</v>
      </c>
      <c r="C123" s="7">
        <v>27</v>
      </c>
      <c r="D123" s="6" t="s">
        <v>194</v>
      </c>
      <c r="E123" s="7">
        <v>271</v>
      </c>
      <c r="F123" s="6" t="s">
        <v>194</v>
      </c>
      <c r="G123" s="7">
        <v>2713</v>
      </c>
      <c r="H123" s="6" t="s">
        <v>197</v>
      </c>
      <c r="I123" s="7">
        <v>2024</v>
      </c>
      <c r="J123" s="7">
        <v>20241</v>
      </c>
      <c r="K123" s="6" t="s">
        <v>21</v>
      </c>
      <c r="L123" s="45">
        <v>52</v>
      </c>
      <c r="M123" s="45">
        <v>7000</v>
      </c>
      <c r="N123" s="45">
        <v>1</v>
      </c>
      <c r="O123" s="45">
        <v>7000</v>
      </c>
      <c r="P123" s="45">
        <v>3.652106001e-5</v>
      </c>
      <c r="Q123" s="45">
        <v>0</v>
      </c>
    </row>
    <row r="124" ht="18.75" customHeight="1" spans="1:17">
      <c r="A124" s="7">
        <v>2</v>
      </c>
      <c r="B124" s="6" t="s">
        <v>78</v>
      </c>
      <c r="C124" s="7">
        <v>27</v>
      </c>
      <c r="D124" s="6" t="s">
        <v>194</v>
      </c>
      <c r="E124" s="7">
        <v>271</v>
      </c>
      <c r="F124" s="6" t="s">
        <v>194</v>
      </c>
      <c r="G124" s="7">
        <v>2714</v>
      </c>
      <c r="H124" s="6" t="s">
        <v>198</v>
      </c>
      <c r="I124" s="7">
        <v>2024</v>
      </c>
      <c r="J124" s="7">
        <v>20241</v>
      </c>
      <c r="K124" s="6" t="s">
        <v>21</v>
      </c>
      <c r="L124" s="45">
        <v>225</v>
      </c>
      <c r="M124" s="45">
        <v>10396.44444</v>
      </c>
      <c r="N124" s="45">
        <v>2.523950136</v>
      </c>
      <c r="O124" s="45">
        <v>7446.219826</v>
      </c>
      <c r="P124" s="45">
        <v>0.0001580238173</v>
      </c>
      <c r="Q124" s="45">
        <v>2950.224618</v>
      </c>
    </row>
    <row r="125" ht="18.75" customHeight="1" spans="1:17">
      <c r="A125" s="7">
        <v>2</v>
      </c>
      <c r="B125" s="6" t="s">
        <v>78</v>
      </c>
      <c r="C125" s="7">
        <v>27</v>
      </c>
      <c r="D125" s="6" t="s">
        <v>194</v>
      </c>
      <c r="E125" s="7">
        <v>271</v>
      </c>
      <c r="F125" s="6" t="s">
        <v>194</v>
      </c>
      <c r="G125" s="7">
        <v>2715</v>
      </c>
      <c r="H125" s="6" t="s">
        <v>199</v>
      </c>
      <c r="I125" s="7">
        <v>2024</v>
      </c>
      <c r="J125" s="7">
        <v>20241</v>
      </c>
      <c r="K125" s="6" t="s">
        <v>21</v>
      </c>
      <c r="L125" s="45">
        <v>1724</v>
      </c>
      <c r="M125" s="45">
        <v>3149.071926</v>
      </c>
      <c r="N125" s="45">
        <v>-0.4814021957</v>
      </c>
      <c r="O125" s="45">
        <v>-2923.209714</v>
      </c>
      <c r="P125" s="45">
        <v>0.001210813605</v>
      </c>
      <c r="Q125" s="45">
        <v>6072.28164</v>
      </c>
    </row>
    <row r="126" ht="18.75" customHeight="1" spans="1:17">
      <c r="A126" s="7">
        <v>2</v>
      </c>
      <c r="B126" s="6" t="s">
        <v>78</v>
      </c>
      <c r="C126" s="7">
        <v>27</v>
      </c>
      <c r="D126" s="6" t="s">
        <v>194</v>
      </c>
      <c r="E126" s="7">
        <v>271</v>
      </c>
      <c r="F126" s="6" t="s">
        <v>194</v>
      </c>
      <c r="G126" s="7">
        <v>2716</v>
      </c>
      <c r="H126" s="6" t="s">
        <v>200</v>
      </c>
      <c r="I126" s="7">
        <v>2024</v>
      </c>
      <c r="J126" s="7">
        <v>20241</v>
      </c>
      <c r="K126" s="6" t="s">
        <v>21</v>
      </c>
      <c r="L126" s="45">
        <v>227</v>
      </c>
      <c r="M126" s="45">
        <v>14007.6652</v>
      </c>
      <c r="N126" s="45">
        <v>14.06010732</v>
      </c>
      <c r="O126" s="45">
        <v>13077.54798</v>
      </c>
      <c r="P126" s="45">
        <v>0.0001594284735</v>
      </c>
      <c r="Q126" s="45">
        <v>930.1172227</v>
      </c>
    </row>
    <row r="127" ht="18.75" customHeight="1" spans="1:17">
      <c r="A127" s="7">
        <v>2</v>
      </c>
      <c r="B127" s="6" t="s">
        <v>78</v>
      </c>
      <c r="C127" s="7">
        <v>28</v>
      </c>
      <c r="D127" s="6" t="s">
        <v>201</v>
      </c>
      <c r="E127" s="7">
        <v>281</v>
      </c>
      <c r="F127" s="6" t="s">
        <v>202</v>
      </c>
      <c r="G127" s="7">
        <v>2811</v>
      </c>
      <c r="H127" s="6" t="s">
        <v>203</v>
      </c>
      <c r="I127" s="7">
        <v>2024</v>
      </c>
      <c r="J127" s="7">
        <v>20241</v>
      </c>
      <c r="K127" s="6" t="s">
        <v>21</v>
      </c>
      <c r="L127" s="45">
        <v>2670</v>
      </c>
      <c r="M127" s="45">
        <v>7668.449438</v>
      </c>
      <c r="N127" s="45">
        <v>-0.2797387993</v>
      </c>
      <c r="O127" s="45">
        <v>-2978.312362</v>
      </c>
      <c r="P127" s="45">
        <v>0.001875215966</v>
      </c>
      <c r="Q127" s="45">
        <v>10646.7618</v>
      </c>
    </row>
    <row r="128" ht="18.75" customHeight="1" spans="1:17">
      <c r="A128" s="7">
        <v>2</v>
      </c>
      <c r="B128" s="6" t="s">
        <v>78</v>
      </c>
      <c r="C128" s="7">
        <v>28</v>
      </c>
      <c r="D128" s="6" t="s">
        <v>201</v>
      </c>
      <c r="E128" s="7">
        <v>281</v>
      </c>
      <c r="F128" s="6" t="s">
        <v>202</v>
      </c>
      <c r="G128" s="7">
        <v>2812</v>
      </c>
      <c r="H128" s="6" t="s">
        <v>204</v>
      </c>
      <c r="I128" s="7">
        <v>2024</v>
      </c>
      <c r="J128" s="7">
        <v>20241</v>
      </c>
      <c r="K128" s="6" t="s">
        <v>21</v>
      </c>
      <c r="L128" s="45">
        <v>2133</v>
      </c>
      <c r="M128" s="45">
        <v>7592.348805</v>
      </c>
      <c r="N128" s="45">
        <v>0.1057981746</v>
      </c>
      <c r="O128" s="45">
        <v>726.4043862</v>
      </c>
      <c r="P128" s="45">
        <v>0.001498065788</v>
      </c>
      <c r="Q128" s="45">
        <v>6865.944418</v>
      </c>
    </row>
    <row r="129" ht="18.75" customHeight="1" spans="1:17">
      <c r="A129" s="7">
        <v>2</v>
      </c>
      <c r="B129" s="6" t="s">
        <v>78</v>
      </c>
      <c r="C129" s="7">
        <v>28</v>
      </c>
      <c r="D129" s="6" t="s">
        <v>201</v>
      </c>
      <c r="E129" s="7">
        <v>281</v>
      </c>
      <c r="F129" s="6" t="s">
        <v>202</v>
      </c>
      <c r="G129" s="7">
        <v>2813</v>
      </c>
      <c r="H129" s="6" t="s">
        <v>205</v>
      </c>
      <c r="I129" s="7">
        <v>2024</v>
      </c>
      <c r="J129" s="7">
        <v>20241</v>
      </c>
      <c r="K129" s="6" t="s">
        <v>21</v>
      </c>
      <c r="L129" s="45">
        <v>929</v>
      </c>
      <c r="M129" s="45">
        <v>12062.43272</v>
      </c>
      <c r="N129" s="45">
        <v>1</v>
      </c>
      <c r="O129" s="45">
        <v>12062.43272</v>
      </c>
      <c r="P129" s="45">
        <v>0.0006524627836</v>
      </c>
      <c r="Q129" s="45">
        <v>0</v>
      </c>
    </row>
    <row r="130" ht="18.75" customHeight="1" spans="1:17">
      <c r="A130" s="7">
        <v>2</v>
      </c>
      <c r="B130" s="6" t="s">
        <v>78</v>
      </c>
      <c r="C130" s="7">
        <v>28</v>
      </c>
      <c r="D130" s="6" t="s">
        <v>201</v>
      </c>
      <c r="E130" s="7">
        <v>281</v>
      </c>
      <c r="F130" s="6" t="s">
        <v>202</v>
      </c>
      <c r="G130" s="7">
        <v>2815</v>
      </c>
      <c r="H130" s="6" t="s">
        <v>206</v>
      </c>
      <c r="I130" s="7">
        <v>2024</v>
      </c>
      <c r="J130" s="7">
        <v>20241</v>
      </c>
      <c r="K130" s="6" t="s">
        <v>21</v>
      </c>
      <c r="L130" s="45">
        <v>762</v>
      </c>
      <c r="M130" s="45">
        <v>21397.17848</v>
      </c>
      <c r="N130" s="45">
        <v>4.908791744</v>
      </c>
      <c r="O130" s="45">
        <v>17775.93417</v>
      </c>
      <c r="P130" s="45">
        <v>0.0005351739948</v>
      </c>
      <c r="Q130" s="45">
        <v>3621.24431</v>
      </c>
    </row>
    <row r="131" ht="18.75" customHeight="1" spans="1:17">
      <c r="A131" s="7">
        <v>2</v>
      </c>
      <c r="B131" s="6" t="s">
        <v>78</v>
      </c>
      <c r="C131" s="7">
        <v>28</v>
      </c>
      <c r="D131" s="6" t="s">
        <v>201</v>
      </c>
      <c r="E131" s="7">
        <v>282</v>
      </c>
      <c r="F131" s="6" t="s">
        <v>207</v>
      </c>
      <c r="G131" s="7">
        <v>2821</v>
      </c>
      <c r="H131" s="6" t="s">
        <v>208</v>
      </c>
      <c r="I131" s="7">
        <v>2024</v>
      </c>
      <c r="J131" s="7">
        <v>20241</v>
      </c>
      <c r="K131" s="6" t="s">
        <v>21</v>
      </c>
      <c r="L131" s="45">
        <v>7907</v>
      </c>
      <c r="M131" s="45">
        <v>13539.92665</v>
      </c>
      <c r="N131" s="45">
        <v>1.047025776</v>
      </c>
      <c r="O131" s="45">
        <v>6925.487881</v>
      </c>
      <c r="P131" s="45">
        <v>0.005553308106</v>
      </c>
      <c r="Q131" s="45">
        <v>6614.438766</v>
      </c>
    </row>
    <row r="132" ht="18.75" customHeight="1" spans="1:17">
      <c r="A132" s="7">
        <v>2</v>
      </c>
      <c r="B132" s="6" t="s">
        <v>78</v>
      </c>
      <c r="C132" s="7">
        <v>28</v>
      </c>
      <c r="D132" s="6" t="s">
        <v>201</v>
      </c>
      <c r="E132" s="7">
        <v>282</v>
      </c>
      <c r="F132" s="6" t="s">
        <v>207</v>
      </c>
      <c r="G132" s="7">
        <v>2822</v>
      </c>
      <c r="H132" s="6" t="s">
        <v>209</v>
      </c>
      <c r="I132" s="7">
        <v>2024</v>
      </c>
      <c r="J132" s="7">
        <v>20241</v>
      </c>
      <c r="K132" s="6" t="s">
        <v>21</v>
      </c>
      <c r="L132" s="45">
        <v>194</v>
      </c>
      <c r="M132" s="45">
        <v>4548.247423</v>
      </c>
      <c r="N132" s="45">
        <v>1.157667686</v>
      </c>
      <c r="O132" s="45">
        <v>2440.301212</v>
      </c>
      <c r="P132" s="45">
        <v>0.000136251647</v>
      </c>
      <c r="Q132" s="45">
        <v>2107.94621</v>
      </c>
    </row>
    <row r="133" ht="18.75" customHeight="1" spans="1:17">
      <c r="A133" s="7">
        <v>2</v>
      </c>
      <c r="B133" s="6" t="s">
        <v>78</v>
      </c>
      <c r="C133" s="7">
        <v>28</v>
      </c>
      <c r="D133" s="6" t="s">
        <v>201</v>
      </c>
      <c r="E133" s="7">
        <v>282</v>
      </c>
      <c r="F133" s="6" t="s">
        <v>207</v>
      </c>
      <c r="G133" s="7">
        <v>2823</v>
      </c>
      <c r="H133" s="6" t="s">
        <v>210</v>
      </c>
      <c r="I133" s="7">
        <v>2024</v>
      </c>
      <c r="J133" s="7">
        <v>20241</v>
      </c>
      <c r="K133" s="6" t="s">
        <v>21</v>
      </c>
      <c r="L133" s="45">
        <v>438</v>
      </c>
      <c r="M133" s="45">
        <v>23406.84932</v>
      </c>
      <c r="N133" s="45">
        <v>1.217798973</v>
      </c>
      <c r="O133" s="45">
        <v>12852.75961</v>
      </c>
      <c r="P133" s="45">
        <v>0.0003076196978</v>
      </c>
      <c r="Q133" s="45">
        <v>10554.08971</v>
      </c>
    </row>
    <row r="134" ht="18.75" customHeight="1" spans="1:17">
      <c r="A134" s="7">
        <v>2</v>
      </c>
      <c r="B134" s="6" t="s">
        <v>78</v>
      </c>
      <c r="C134" s="7">
        <v>28</v>
      </c>
      <c r="D134" s="6" t="s">
        <v>201</v>
      </c>
      <c r="E134" s="7">
        <v>282</v>
      </c>
      <c r="F134" s="6" t="s">
        <v>207</v>
      </c>
      <c r="G134" s="7">
        <v>2825</v>
      </c>
      <c r="H134" s="6" t="s">
        <v>211</v>
      </c>
      <c r="I134" s="7">
        <v>2024</v>
      </c>
      <c r="J134" s="7">
        <v>20241</v>
      </c>
      <c r="K134" s="6" t="s">
        <v>21</v>
      </c>
      <c r="L134" s="45">
        <v>79</v>
      </c>
      <c r="M134" s="45">
        <v>8000</v>
      </c>
      <c r="N134" s="45">
        <v>-0.5495179667</v>
      </c>
      <c r="O134" s="45">
        <v>-9758.754864</v>
      </c>
      <c r="P134" s="45">
        <v>5.548391809e-5</v>
      </c>
      <c r="Q134" s="45">
        <v>17758.75486</v>
      </c>
    </row>
    <row r="135" ht="18.75" customHeight="1" spans="1:17">
      <c r="A135" s="7">
        <v>2</v>
      </c>
      <c r="B135" s="6" t="s">
        <v>78</v>
      </c>
      <c r="C135" s="7">
        <v>28</v>
      </c>
      <c r="D135" s="6" t="s">
        <v>201</v>
      </c>
      <c r="E135" s="7">
        <v>282</v>
      </c>
      <c r="F135" s="6" t="s">
        <v>207</v>
      </c>
      <c r="G135" s="7">
        <v>2826</v>
      </c>
      <c r="H135" s="6" t="s">
        <v>212</v>
      </c>
      <c r="I135" s="7">
        <v>2024</v>
      </c>
      <c r="J135" s="7">
        <v>20241</v>
      </c>
      <c r="K135" s="6" t="s">
        <v>21</v>
      </c>
      <c r="L135" s="45">
        <v>1282</v>
      </c>
      <c r="M135" s="45">
        <v>7128.471139</v>
      </c>
      <c r="N135" s="45">
        <v>-0.6684432028</v>
      </c>
      <c r="O135" s="45">
        <v>-14371.52886</v>
      </c>
      <c r="P135" s="45">
        <v>0.0009003845949</v>
      </c>
      <c r="Q135" s="45">
        <v>21500</v>
      </c>
    </row>
    <row r="136" ht="18.75" customHeight="1" spans="1:17">
      <c r="A136" s="7">
        <v>3</v>
      </c>
      <c r="B136" s="6" t="s">
        <v>213</v>
      </c>
      <c r="C136" s="7">
        <v>31</v>
      </c>
      <c r="D136" s="6" t="s">
        <v>214</v>
      </c>
      <c r="E136" s="7">
        <v>310</v>
      </c>
      <c r="F136" s="6" t="s">
        <v>215</v>
      </c>
      <c r="G136" s="7">
        <v>3101</v>
      </c>
      <c r="H136" s="6" t="s">
        <v>215</v>
      </c>
      <c r="I136" s="7">
        <v>2024</v>
      </c>
      <c r="J136" s="7">
        <v>20241</v>
      </c>
      <c r="K136" s="6" t="s">
        <v>21</v>
      </c>
      <c r="L136" s="45">
        <v>1117</v>
      </c>
      <c r="M136" s="45">
        <v>10953.98389</v>
      </c>
      <c r="N136" s="45">
        <v>1.922108671</v>
      </c>
      <c r="O136" s="45">
        <v>7205.326626</v>
      </c>
      <c r="P136" s="45">
        <v>0.0007845004621</v>
      </c>
      <c r="Q136" s="45">
        <v>3748.65726</v>
      </c>
    </row>
    <row r="137" ht="18.75" customHeight="1" spans="1:17">
      <c r="A137" s="7">
        <v>3</v>
      </c>
      <c r="B137" s="6" t="s">
        <v>213</v>
      </c>
      <c r="C137" s="7">
        <v>31</v>
      </c>
      <c r="D137" s="6" t="s">
        <v>214</v>
      </c>
      <c r="E137" s="7">
        <v>311</v>
      </c>
      <c r="F137" s="6" t="s">
        <v>216</v>
      </c>
      <c r="G137" s="7">
        <v>3111</v>
      </c>
      <c r="H137" s="6" t="s">
        <v>217</v>
      </c>
      <c r="I137" s="7">
        <v>2024</v>
      </c>
      <c r="J137" s="7">
        <v>20241</v>
      </c>
      <c r="K137" s="6" t="s">
        <v>21</v>
      </c>
      <c r="L137" s="45">
        <v>11109</v>
      </c>
      <c r="M137" s="45">
        <v>7054.179494</v>
      </c>
      <c r="N137" s="45">
        <v>0.1163569577</v>
      </c>
      <c r="O137" s="45">
        <v>735.2512644</v>
      </c>
      <c r="P137" s="45">
        <v>0.007802162609</v>
      </c>
      <c r="Q137" s="45">
        <v>6318.92823</v>
      </c>
    </row>
    <row r="138" ht="18.75" customHeight="1" spans="1:17">
      <c r="A138" s="7">
        <v>3</v>
      </c>
      <c r="B138" s="6" t="s">
        <v>213</v>
      </c>
      <c r="C138" s="7">
        <v>31</v>
      </c>
      <c r="D138" s="6" t="s">
        <v>214</v>
      </c>
      <c r="E138" s="7">
        <v>311</v>
      </c>
      <c r="F138" s="6" t="s">
        <v>216</v>
      </c>
      <c r="G138" s="7">
        <v>3113</v>
      </c>
      <c r="H138" s="6" t="s">
        <v>218</v>
      </c>
      <c r="I138" s="7">
        <v>2024</v>
      </c>
      <c r="J138" s="7">
        <v>20241</v>
      </c>
      <c r="K138" s="6" t="s">
        <v>21</v>
      </c>
      <c r="L138" s="45">
        <v>3211</v>
      </c>
      <c r="M138" s="45">
        <v>5216.06976</v>
      </c>
      <c r="N138" s="45">
        <v>4.610175336</v>
      </c>
      <c r="O138" s="45">
        <v>4286.318113</v>
      </c>
      <c r="P138" s="45">
        <v>0.002255175456</v>
      </c>
      <c r="Q138" s="45">
        <v>929.7516472</v>
      </c>
    </row>
    <row r="139" ht="18.75" customHeight="1" spans="1:17">
      <c r="A139" s="7">
        <v>3</v>
      </c>
      <c r="B139" s="6" t="s">
        <v>213</v>
      </c>
      <c r="C139" s="7">
        <v>31</v>
      </c>
      <c r="D139" s="6" t="s">
        <v>214</v>
      </c>
      <c r="E139" s="7">
        <v>311</v>
      </c>
      <c r="F139" s="6" t="s">
        <v>216</v>
      </c>
      <c r="G139" s="7">
        <v>3115</v>
      </c>
      <c r="H139" s="6" t="s">
        <v>219</v>
      </c>
      <c r="I139" s="7">
        <v>2024</v>
      </c>
      <c r="J139" s="7">
        <v>20241</v>
      </c>
      <c r="K139" s="6" t="s">
        <v>21</v>
      </c>
      <c r="L139" s="45">
        <v>18077</v>
      </c>
      <c r="M139" s="45">
        <v>5627.247884</v>
      </c>
      <c r="N139" s="45">
        <v>-0.1251526159</v>
      </c>
      <c r="O139" s="45">
        <v>-805.014458</v>
      </c>
      <c r="P139" s="45">
        <v>0.01269598465</v>
      </c>
      <c r="Q139" s="45">
        <v>6432.262342</v>
      </c>
    </row>
    <row r="140" ht="18.75" customHeight="1" spans="1:17">
      <c r="A140" s="7">
        <v>3</v>
      </c>
      <c r="B140" s="6" t="s">
        <v>213</v>
      </c>
      <c r="C140" s="7">
        <v>31</v>
      </c>
      <c r="D140" s="6" t="s">
        <v>214</v>
      </c>
      <c r="E140" s="7">
        <v>312</v>
      </c>
      <c r="F140" s="6" t="s">
        <v>220</v>
      </c>
      <c r="G140" s="7">
        <v>3121</v>
      </c>
      <c r="H140" s="6" t="s">
        <v>221</v>
      </c>
      <c r="I140" s="7">
        <v>2024</v>
      </c>
      <c r="J140" s="7">
        <v>20241</v>
      </c>
      <c r="K140" s="6" t="s">
        <v>21</v>
      </c>
      <c r="L140" s="45">
        <v>8220</v>
      </c>
      <c r="M140" s="45">
        <v>5690.508516</v>
      </c>
      <c r="N140" s="45">
        <v>0.6165810021</v>
      </c>
      <c r="O140" s="45">
        <v>2170.419817</v>
      </c>
      <c r="P140" s="45">
        <v>0.005773136794</v>
      </c>
      <c r="Q140" s="45">
        <v>3520.088699</v>
      </c>
    </row>
    <row r="141" ht="18.75" customHeight="1" spans="1:17">
      <c r="A141" s="7">
        <v>3</v>
      </c>
      <c r="B141" s="6" t="s">
        <v>213</v>
      </c>
      <c r="C141" s="7">
        <v>31</v>
      </c>
      <c r="D141" s="6" t="s">
        <v>214</v>
      </c>
      <c r="E141" s="7">
        <v>312</v>
      </c>
      <c r="F141" s="6" t="s">
        <v>220</v>
      </c>
      <c r="G141" s="7">
        <v>3122</v>
      </c>
      <c r="H141" s="6" t="s">
        <v>222</v>
      </c>
      <c r="I141" s="7">
        <v>2024</v>
      </c>
      <c r="J141" s="7">
        <v>20241</v>
      </c>
      <c r="K141" s="6" t="s">
        <v>21</v>
      </c>
      <c r="L141" s="45">
        <v>1721</v>
      </c>
      <c r="M141" s="45">
        <v>5389.871586</v>
      </c>
      <c r="N141" s="45">
        <v>-0.006945319558</v>
      </c>
      <c r="O141" s="45">
        <v>-37.69619265</v>
      </c>
      <c r="P141" s="45">
        <v>0.001208706621</v>
      </c>
      <c r="Q141" s="45">
        <v>5427.567779</v>
      </c>
    </row>
    <row r="142" ht="18.75" customHeight="1" spans="1:17">
      <c r="A142" s="7">
        <v>3</v>
      </c>
      <c r="B142" s="6" t="s">
        <v>213</v>
      </c>
      <c r="C142" s="7">
        <v>31</v>
      </c>
      <c r="D142" s="6" t="s">
        <v>214</v>
      </c>
      <c r="E142" s="7">
        <v>313</v>
      </c>
      <c r="F142" s="6" t="s">
        <v>223</v>
      </c>
      <c r="G142" s="7">
        <v>3131</v>
      </c>
      <c r="H142" s="6" t="s">
        <v>224</v>
      </c>
      <c r="I142" s="7">
        <v>2024</v>
      </c>
      <c r="J142" s="7">
        <v>20241</v>
      </c>
      <c r="K142" s="6" t="s">
        <v>21</v>
      </c>
      <c r="L142" s="45">
        <v>2605</v>
      </c>
      <c r="M142" s="45">
        <v>10647.14012</v>
      </c>
      <c r="N142" s="45">
        <v>0.825150766</v>
      </c>
      <c r="O142" s="45">
        <v>4813.572657</v>
      </c>
      <c r="P142" s="45">
        <v>0.001829564641</v>
      </c>
      <c r="Q142" s="45">
        <v>5833.567458</v>
      </c>
    </row>
    <row r="143" ht="18.75" customHeight="1" spans="1:17">
      <c r="A143" s="7">
        <v>3</v>
      </c>
      <c r="B143" s="6" t="s">
        <v>213</v>
      </c>
      <c r="C143" s="7">
        <v>31</v>
      </c>
      <c r="D143" s="6" t="s">
        <v>214</v>
      </c>
      <c r="E143" s="7">
        <v>313</v>
      </c>
      <c r="F143" s="6" t="s">
        <v>223</v>
      </c>
      <c r="G143" s="7">
        <v>3132</v>
      </c>
      <c r="H143" s="6" t="s">
        <v>225</v>
      </c>
      <c r="I143" s="7">
        <v>2024</v>
      </c>
      <c r="J143" s="7">
        <v>20241</v>
      </c>
      <c r="K143" s="6" t="s">
        <v>21</v>
      </c>
      <c r="L143" s="45">
        <v>11088</v>
      </c>
      <c r="M143" s="45">
        <v>5219.761905</v>
      </c>
      <c r="N143" s="45">
        <v>-0.1200259935</v>
      </c>
      <c r="O143" s="45">
        <v>-711.9609259</v>
      </c>
      <c r="P143" s="45">
        <v>0.007787413719</v>
      </c>
      <c r="Q143" s="45">
        <v>5931.722831</v>
      </c>
    </row>
    <row r="144" ht="18.75" customHeight="1" spans="1:17">
      <c r="A144" s="7">
        <v>3</v>
      </c>
      <c r="B144" s="6" t="s">
        <v>213</v>
      </c>
      <c r="C144" s="7">
        <v>31</v>
      </c>
      <c r="D144" s="6" t="s">
        <v>214</v>
      </c>
      <c r="E144" s="7">
        <v>314</v>
      </c>
      <c r="F144" s="6" t="s">
        <v>226</v>
      </c>
      <c r="G144" s="7">
        <v>3142</v>
      </c>
      <c r="H144" s="6" t="s">
        <v>227</v>
      </c>
      <c r="I144" s="7">
        <v>2024</v>
      </c>
      <c r="J144" s="7">
        <v>20241</v>
      </c>
      <c r="K144" s="6" t="s">
        <v>21</v>
      </c>
      <c r="L144" s="45">
        <v>580</v>
      </c>
      <c r="M144" s="45">
        <v>4631.396552</v>
      </c>
      <c r="N144" s="45">
        <v>-0.2499171439</v>
      </c>
      <c r="O144" s="45">
        <v>-1543.116723</v>
      </c>
      <c r="P144" s="45">
        <v>0.0004073502847</v>
      </c>
      <c r="Q144" s="45">
        <v>6174.513274</v>
      </c>
    </row>
    <row r="145" ht="18.75" customHeight="1" spans="1:17">
      <c r="A145" s="7">
        <v>3</v>
      </c>
      <c r="B145" s="6" t="s">
        <v>213</v>
      </c>
      <c r="C145" s="7">
        <v>32</v>
      </c>
      <c r="D145" s="6" t="s">
        <v>228</v>
      </c>
      <c r="E145" s="7">
        <v>321</v>
      </c>
      <c r="F145" s="6" t="s">
        <v>229</v>
      </c>
      <c r="G145" s="7">
        <v>3211</v>
      </c>
      <c r="H145" s="6" t="s">
        <v>230</v>
      </c>
      <c r="I145" s="7">
        <v>2024</v>
      </c>
      <c r="J145" s="7">
        <v>20241</v>
      </c>
      <c r="K145" s="6" t="s">
        <v>21</v>
      </c>
      <c r="L145" s="45">
        <v>5724</v>
      </c>
      <c r="M145" s="45">
        <v>4502.954228</v>
      </c>
      <c r="N145" s="45">
        <v>0.055886075</v>
      </c>
      <c r="O145" s="45">
        <v>238.3329449</v>
      </c>
      <c r="P145" s="45">
        <v>0.004020125913</v>
      </c>
      <c r="Q145" s="45">
        <v>4264.621283</v>
      </c>
    </row>
    <row r="146" ht="18.75" customHeight="1" spans="1:17">
      <c r="A146" s="7">
        <v>3</v>
      </c>
      <c r="B146" s="6" t="s">
        <v>213</v>
      </c>
      <c r="C146" s="7">
        <v>32</v>
      </c>
      <c r="D146" s="6" t="s">
        <v>228</v>
      </c>
      <c r="E146" s="7">
        <v>321</v>
      </c>
      <c r="F146" s="6" t="s">
        <v>229</v>
      </c>
      <c r="G146" s="7">
        <v>3212</v>
      </c>
      <c r="H146" s="6" t="s">
        <v>231</v>
      </c>
      <c r="I146" s="7">
        <v>2024</v>
      </c>
      <c r="J146" s="7">
        <v>20241</v>
      </c>
      <c r="K146" s="6" t="s">
        <v>21</v>
      </c>
      <c r="L146" s="45">
        <v>892</v>
      </c>
      <c r="M146" s="45">
        <v>10096.97309</v>
      </c>
      <c r="N146" s="45">
        <v>0.9814658988</v>
      </c>
      <c r="O146" s="45">
        <v>5001.264356</v>
      </c>
      <c r="P146" s="45">
        <v>0.0006264766448</v>
      </c>
      <c r="Q146" s="45">
        <v>5095.708738</v>
      </c>
    </row>
    <row r="147" ht="18.75" customHeight="1" spans="1:17">
      <c r="A147" s="7">
        <v>3</v>
      </c>
      <c r="B147" s="6" t="s">
        <v>213</v>
      </c>
      <c r="C147" s="7">
        <v>32</v>
      </c>
      <c r="D147" s="6" t="s">
        <v>228</v>
      </c>
      <c r="E147" s="7">
        <v>321</v>
      </c>
      <c r="F147" s="6" t="s">
        <v>229</v>
      </c>
      <c r="G147" s="7">
        <v>3213</v>
      </c>
      <c r="H147" s="6" t="s">
        <v>232</v>
      </c>
      <c r="I147" s="7">
        <v>2024</v>
      </c>
      <c r="J147" s="7">
        <v>20241</v>
      </c>
      <c r="K147" s="6" t="s">
        <v>21</v>
      </c>
      <c r="L147" s="45">
        <v>783</v>
      </c>
      <c r="M147" s="45">
        <v>8066.743295</v>
      </c>
      <c r="N147" s="45">
        <v>0.9411402767</v>
      </c>
      <c r="O147" s="45">
        <v>3911.07078</v>
      </c>
      <c r="P147" s="45">
        <v>0.0005499228844</v>
      </c>
      <c r="Q147" s="45">
        <v>4155.672515</v>
      </c>
    </row>
    <row r="148" ht="18.75" customHeight="1" spans="1:17">
      <c r="A148" s="7">
        <v>3</v>
      </c>
      <c r="B148" s="6" t="s">
        <v>213</v>
      </c>
      <c r="C148" s="7">
        <v>32</v>
      </c>
      <c r="D148" s="6" t="s">
        <v>228</v>
      </c>
      <c r="E148" s="7">
        <v>322</v>
      </c>
      <c r="F148" s="6" t="s">
        <v>233</v>
      </c>
      <c r="G148" s="7">
        <v>3221</v>
      </c>
      <c r="H148" s="6" t="s">
        <v>234</v>
      </c>
      <c r="I148" s="7">
        <v>2024</v>
      </c>
      <c r="J148" s="7">
        <v>20241</v>
      </c>
      <c r="K148" s="6" t="s">
        <v>21</v>
      </c>
      <c r="L148" s="45">
        <v>154</v>
      </c>
      <c r="M148" s="45">
        <v>9233.766234</v>
      </c>
      <c r="N148" s="45">
        <v>1</v>
      </c>
      <c r="O148" s="45">
        <v>9233.766234</v>
      </c>
      <c r="P148" s="45">
        <v>0.0001081585239</v>
      </c>
      <c r="Q148" s="45">
        <v>0</v>
      </c>
    </row>
    <row r="149" ht="18.75" customHeight="1" spans="1:17">
      <c r="A149" s="7">
        <v>3</v>
      </c>
      <c r="B149" s="6" t="s">
        <v>213</v>
      </c>
      <c r="C149" s="7">
        <v>32</v>
      </c>
      <c r="D149" s="6" t="s">
        <v>228</v>
      </c>
      <c r="E149" s="7">
        <v>322</v>
      </c>
      <c r="F149" s="6" t="s">
        <v>233</v>
      </c>
      <c r="G149" s="7">
        <v>3222</v>
      </c>
      <c r="H149" s="6" t="s">
        <v>235</v>
      </c>
      <c r="I149" s="7">
        <v>2024</v>
      </c>
      <c r="J149" s="7">
        <v>20241</v>
      </c>
      <c r="K149" s="6" t="s">
        <v>21</v>
      </c>
      <c r="L149" s="45">
        <v>911</v>
      </c>
      <c r="M149" s="45">
        <v>3333.040615</v>
      </c>
      <c r="N149" s="45">
        <v>10.71659949</v>
      </c>
      <c r="O149" s="45">
        <v>3048.568945</v>
      </c>
      <c r="P149" s="45">
        <v>0.0006398208782</v>
      </c>
      <c r="Q149" s="45">
        <v>284.4716692</v>
      </c>
    </row>
    <row r="150" ht="18.75" customHeight="1" spans="1:17">
      <c r="A150" s="7">
        <v>3</v>
      </c>
      <c r="B150" s="6" t="s">
        <v>213</v>
      </c>
      <c r="C150" s="7">
        <v>32</v>
      </c>
      <c r="D150" s="6" t="s">
        <v>228</v>
      </c>
      <c r="E150" s="7">
        <v>323</v>
      </c>
      <c r="F150" s="6" t="s">
        <v>236</v>
      </c>
      <c r="G150" s="7">
        <v>3231</v>
      </c>
      <c r="H150" s="6" t="s">
        <v>237</v>
      </c>
      <c r="I150" s="7">
        <v>2024</v>
      </c>
      <c r="J150" s="7">
        <v>20241</v>
      </c>
      <c r="K150" s="6" t="s">
        <v>21</v>
      </c>
      <c r="L150" s="45">
        <v>526</v>
      </c>
      <c r="M150" s="45">
        <v>1096.577947</v>
      </c>
      <c r="N150" s="45">
        <v>-0.816860178</v>
      </c>
      <c r="O150" s="45">
        <v>-4891.076374</v>
      </c>
      <c r="P150" s="45">
        <v>0.0003694245686</v>
      </c>
      <c r="Q150" s="45">
        <v>5987.654321</v>
      </c>
    </row>
    <row r="151" ht="18.75" customHeight="1" spans="1:17">
      <c r="A151" s="7">
        <v>4</v>
      </c>
      <c r="B151" s="6" t="s">
        <v>238</v>
      </c>
      <c r="C151" s="7">
        <v>41</v>
      </c>
      <c r="D151" s="6" t="s">
        <v>239</v>
      </c>
      <c r="E151" s="7">
        <v>411</v>
      </c>
      <c r="F151" s="6" t="s">
        <v>239</v>
      </c>
      <c r="G151" s="7">
        <v>4111</v>
      </c>
      <c r="H151" s="6" t="s">
        <v>239</v>
      </c>
      <c r="I151" s="7">
        <v>2024</v>
      </c>
      <c r="J151" s="7">
        <v>20241</v>
      </c>
      <c r="K151" s="6" t="s">
        <v>21</v>
      </c>
      <c r="L151" s="45">
        <v>76981</v>
      </c>
      <c r="M151" s="45">
        <v>4370.263234</v>
      </c>
      <c r="N151" s="45">
        <v>-0.09873489473</v>
      </c>
      <c r="O151" s="45">
        <v>-478.7686529</v>
      </c>
      <c r="P151" s="45">
        <v>0.0540659177</v>
      </c>
      <c r="Q151" s="45">
        <v>4849.031887</v>
      </c>
    </row>
    <row r="152" ht="18.75" customHeight="1" spans="1:17">
      <c r="A152" s="7">
        <v>4</v>
      </c>
      <c r="B152" s="6" t="s">
        <v>238</v>
      </c>
      <c r="C152" s="7">
        <v>42</v>
      </c>
      <c r="D152" s="6" t="s">
        <v>240</v>
      </c>
      <c r="E152" s="7">
        <v>420</v>
      </c>
      <c r="F152" s="6" t="s">
        <v>241</v>
      </c>
      <c r="G152" s="7">
        <v>4201</v>
      </c>
      <c r="H152" s="6" t="s">
        <v>241</v>
      </c>
      <c r="I152" s="7">
        <v>2024</v>
      </c>
      <c r="J152" s="7">
        <v>20241</v>
      </c>
      <c r="K152" s="6" t="s">
        <v>21</v>
      </c>
      <c r="L152" s="45">
        <v>9739</v>
      </c>
      <c r="M152" s="45">
        <v>4560.371907</v>
      </c>
      <c r="N152" s="45">
        <v>-0.1451514527</v>
      </c>
      <c r="O152" s="45">
        <v>-774.3413841</v>
      </c>
      <c r="P152" s="45">
        <v>0.006839973143</v>
      </c>
      <c r="Q152" s="45">
        <v>5334.713291</v>
      </c>
    </row>
    <row r="153" ht="18.75" customHeight="1" spans="1:17">
      <c r="A153" s="7">
        <v>4</v>
      </c>
      <c r="B153" s="6" t="s">
        <v>238</v>
      </c>
      <c r="C153" s="7">
        <v>42</v>
      </c>
      <c r="D153" s="6" t="s">
        <v>240</v>
      </c>
      <c r="E153" s="7">
        <v>421</v>
      </c>
      <c r="F153" s="6" t="s">
        <v>242</v>
      </c>
      <c r="G153" s="7">
        <v>4211</v>
      </c>
      <c r="H153" s="6" t="s">
        <v>243</v>
      </c>
      <c r="I153" s="7">
        <v>2024</v>
      </c>
      <c r="J153" s="7">
        <v>20241</v>
      </c>
      <c r="K153" s="6" t="s">
        <v>21</v>
      </c>
      <c r="L153" s="45">
        <v>92052</v>
      </c>
      <c r="M153" s="45">
        <v>3955.10934</v>
      </c>
      <c r="N153" s="45">
        <v>0.314745158</v>
      </c>
      <c r="O153" s="45">
        <v>946.8386376</v>
      </c>
      <c r="P153" s="45">
        <v>0.06465070415</v>
      </c>
      <c r="Q153" s="45">
        <v>3008.270703</v>
      </c>
    </row>
    <row r="154" ht="18.75" customHeight="1" spans="1:17">
      <c r="A154" s="7">
        <v>4</v>
      </c>
      <c r="B154" s="6" t="s">
        <v>238</v>
      </c>
      <c r="C154" s="7">
        <v>42</v>
      </c>
      <c r="D154" s="6" t="s">
        <v>240</v>
      </c>
      <c r="E154" s="7">
        <v>421</v>
      </c>
      <c r="F154" s="6" t="s">
        <v>242</v>
      </c>
      <c r="G154" s="7">
        <v>4212</v>
      </c>
      <c r="H154" s="6" t="s">
        <v>244</v>
      </c>
      <c r="I154" s="7">
        <v>2024</v>
      </c>
      <c r="J154" s="7">
        <v>20241</v>
      </c>
      <c r="K154" s="6" t="s">
        <v>21</v>
      </c>
      <c r="L154" s="45">
        <v>6375</v>
      </c>
      <c r="M154" s="45">
        <v>2933.102118</v>
      </c>
      <c r="N154" s="45">
        <v>-0.2152227545</v>
      </c>
      <c r="O154" s="45">
        <v>-804.3942668</v>
      </c>
      <c r="P154" s="45">
        <v>0.004477341492</v>
      </c>
      <c r="Q154" s="45">
        <v>3737.496384</v>
      </c>
    </row>
    <row r="155" ht="18.75" customHeight="1" spans="1:17">
      <c r="A155" s="7">
        <v>4</v>
      </c>
      <c r="B155" s="6" t="s">
        <v>238</v>
      </c>
      <c r="C155" s="7">
        <v>42</v>
      </c>
      <c r="D155" s="6" t="s">
        <v>240</v>
      </c>
      <c r="E155" s="7">
        <v>421</v>
      </c>
      <c r="F155" s="6" t="s">
        <v>242</v>
      </c>
      <c r="G155" s="7">
        <v>4213</v>
      </c>
      <c r="H155" s="6" t="s">
        <v>245</v>
      </c>
      <c r="I155" s="7">
        <v>2024</v>
      </c>
      <c r="J155" s="7">
        <v>20241</v>
      </c>
      <c r="K155" s="6" t="s">
        <v>21</v>
      </c>
      <c r="L155" s="45">
        <v>232</v>
      </c>
      <c r="M155" s="45">
        <v>10810.34483</v>
      </c>
      <c r="N155" s="45">
        <v>1</v>
      </c>
      <c r="O155" s="45">
        <v>10810.34483</v>
      </c>
      <c r="P155" s="45">
        <v>0.0001629401139</v>
      </c>
      <c r="Q155" s="45">
        <v>0</v>
      </c>
    </row>
    <row r="156" ht="18.75" customHeight="1" spans="1:17">
      <c r="A156" s="7">
        <v>4</v>
      </c>
      <c r="B156" s="6" t="s">
        <v>238</v>
      </c>
      <c r="C156" s="7">
        <v>42</v>
      </c>
      <c r="D156" s="6" t="s">
        <v>240</v>
      </c>
      <c r="E156" s="7">
        <v>421</v>
      </c>
      <c r="F156" s="6" t="s">
        <v>242</v>
      </c>
      <c r="G156" s="7">
        <v>4214</v>
      </c>
      <c r="H156" s="6" t="s">
        <v>246</v>
      </c>
      <c r="I156" s="7">
        <v>2024</v>
      </c>
      <c r="J156" s="7">
        <v>20241</v>
      </c>
      <c r="K156" s="6" t="s">
        <v>21</v>
      </c>
      <c r="L156" s="45">
        <v>5279</v>
      </c>
      <c r="M156" s="45">
        <v>3617.522258</v>
      </c>
      <c r="N156" s="45">
        <v>-0.5821371612</v>
      </c>
      <c r="O156" s="45">
        <v>-5039.677958</v>
      </c>
      <c r="P156" s="45">
        <v>0.003707589919</v>
      </c>
      <c r="Q156" s="45">
        <v>8657.200216</v>
      </c>
    </row>
    <row r="157" ht="18.75" customHeight="1" spans="1:17">
      <c r="A157" s="7">
        <v>4</v>
      </c>
      <c r="B157" s="6" t="s">
        <v>238</v>
      </c>
      <c r="C157" s="7">
        <v>42</v>
      </c>
      <c r="D157" s="6" t="s">
        <v>240</v>
      </c>
      <c r="E157" s="7">
        <v>422</v>
      </c>
      <c r="F157" s="6" t="s">
        <v>247</v>
      </c>
      <c r="G157" s="7">
        <v>4221</v>
      </c>
      <c r="H157" s="6" t="s">
        <v>248</v>
      </c>
      <c r="I157" s="7">
        <v>2024</v>
      </c>
      <c r="J157" s="7">
        <v>20241</v>
      </c>
      <c r="K157" s="6" t="s">
        <v>21</v>
      </c>
      <c r="L157" s="45">
        <v>4561</v>
      </c>
      <c r="M157" s="45">
        <v>7068.327121</v>
      </c>
      <c r="N157" s="45">
        <v>-0.1040235341</v>
      </c>
      <c r="O157" s="45">
        <v>-820.6380363</v>
      </c>
      <c r="P157" s="45">
        <v>0.00320331836</v>
      </c>
      <c r="Q157" s="45">
        <v>7888.965158</v>
      </c>
    </row>
    <row r="158" ht="18.75" customHeight="1" spans="1:17">
      <c r="A158" s="7">
        <v>4</v>
      </c>
      <c r="B158" s="6" t="s">
        <v>238</v>
      </c>
      <c r="C158" s="7">
        <v>42</v>
      </c>
      <c r="D158" s="6" t="s">
        <v>240</v>
      </c>
      <c r="E158" s="7">
        <v>422</v>
      </c>
      <c r="F158" s="6" t="s">
        <v>247</v>
      </c>
      <c r="G158" s="7">
        <v>4222</v>
      </c>
      <c r="H158" s="6" t="s">
        <v>249</v>
      </c>
      <c r="I158" s="7">
        <v>2024</v>
      </c>
      <c r="J158" s="7">
        <v>20241</v>
      </c>
      <c r="K158" s="6" t="s">
        <v>21</v>
      </c>
      <c r="L158" s="45">
        <v>2651</v>
      </c>
      <c r="M158" s="45">
        <v>10253.56469</v>
      </c>
      <c r="N158" s="45">
        <v>0.1148871582</v>
      </c>
      <c r="O158" s="45">
        <v>1056.611784</v>
      </c>
      <c r="P158" s="45">
        <v>0.001861871732</v>
      </c>
      <c r="Q158" s="45">
        <v>9196.952909</v>
      </c>
    </row>
    <row r="159" ht="18.75" customHeight="1" spans="1:17">
      <c r="A159" s="7">
        <v>4</v>
      </c>
      <c r="B159" s="6" t="s">
        <v>238</v>
      </c>
      <c r="C159" s="7">
        <v>42</v>
      </c>
      <c r="D159" s="6" t="s">
        <v>240</v>
      </c>
      <c r="E159" s="7">
        <v>422</v>
      </c>
      <c r="F159" s="6" t="s">
        <v>247</v>
      </c>
      <c r="G159" s="7">
        <v>4223</v>
      </c>
      <c r="H159" s="6" t="s">
        <v>250</v>
      </c>
      <c r="I159" s="7">
        <v>2024</v>
      </c>
      <c r="J159" s="7">
        <v>20241</v>
      </c>
      <c r="K159" s="6" t="s">
        <v>21</v>
      </c>
      <c r="L159" s="45">
        <v>1822</v>
      </c>
      <c r="M159" s="45">
        <v>8806.081229</v>
      </c>
      <c r="N159" s="45">
        <v>1.077092198</v>
      </c>
      <c r="O159" s="45">
        <v>4566.46142</v>
      </c>
      <c r="P159" s="45">
        <v>0.001279641756</v>
      </c>
      <c r="Q159" s="45">
        <v>4239.61981</v>
      </c>
    </row>
    <row r="160" ht="18.75" customHeight="1" spans="1:17">
      <c r="A160" s="7">
        <v>4</v>
      </c>
      <c r="B160" s="6" t="s">
        <v>238</v>
      </c>
      <c r="C160" s="7">
        <v>42</v>
      </c>
      <c r="D160" s="6" t="s">
        <v>240</v>
      </c>
      <c r="E160" s="7">
        <v>422</v>
      </c>
      <c r="F160" s="6" t="s">
        <v>247</v>
      </c>
      <c r="G160" s="7">
        <v>4224</v>
      </c>
      <c r="H160" s="6" t="s">
        <v>251</v>
      </c>
      <c r="I160" s="7">
        <v>2024</v>
      </c>
      <c r="J160" s="7">
        <v>20241</v>
      </c>
      <c r="K160" s="6" t="s">
        <v>21</v>
      </c>
      <c r="L160" s="45">
        <v>7168</v>
      </c>
      <c r="M160" s="45">
        <v>2515.728237</v>
      </c>
      <c r="N160" s="45">
        <v>0.3220274972</v>
      </c>
      <c r="O160" s="45">
        <v>612.7963824</v>
      </c>
      <c r="P160" s="45">
        <v>0.005034287657</v>
      </c>
      <c r="Q160" s="45">
        <v>1902.931854</v>
      </c>
    </row>
    <row r="161" ht="18.75" customHeight="1" spans="1:17">
      <c r="A161" s="7">
        <v>4</v>
      </c>
      <c r="B161" s="6" t="s">
        <v>238</v>
      </c>
      <c r="C161" s="7">
        <v>42</v>
      </c>
      <c r="D161" s="6" t="s">
        <v>240</v>
      </c>
      <c r="E161" s="7">
        <v>423</v>
      </c>
      <c r="F161" s="6" t="s">
        <v>252</v>
      </c>
      <c r="G161" s="7">
        <v>4231</v>
      </c>
      <c r="H161" s="6" t="s">
        <v>253</v>
      </c>
      <c r="I161" s="7">
        <v>2024</v>
      </c>
      <c r="J161" s="7">
        <v>20241</v>
      </c>
      <c r="K161" s="6" t="s">
        <v>21</v>
      </c>
      <c r="L161" s="45">
        <v>1579</v>
      </c>
      <c r="M161" s="45">
        <v>3846.738442</v>
      </c>
      <c r="N161" s="45">
        <v>-0.5173554468</v>
      </c>
      <c r="O161" s="45">
        <v>-4123.388677</v>
      </c>
      <c r="P161" s="45">
        <v>0.001108976034</v>
      </c>
      <c r="Q161" s="45">
        <v>7970.127119</v>
      </c>
    </row>
    <row r="162" ht="18.75" customHeight="1" spans="1:17">
      <c r="A162" s="7">
        <v>4</v>
      </c>
      <c r="B162" s="6" t="s">
        <v>238</v>
      </c>
      <c r="C162" s="7">
        <v>42</v>
      </c>
      <c r="D162" s="6" t="s">
        <v>240</v>
      </c>
      <c r="E162" s="7">
        <v>423</v>
      </c>
      <c r="F162" s="6" t="s">
        <v>252</v>
      </c>
      <c r="G162" s="7">
        <v>4233</v>
      </c>
      <c r="H162" s="6" t="s">
        <v>254</v>
      </c>
      <c r="I162" s="7">
        <v>2024</v>
      </c>
      <c r="J162" s="7">
        <v>20241</v>
      </c>
      <c r="K162" s="6" t="s">
        <v>21</v>
      </c>
      <c r="L162" s="45">
        <v>639</v>
      </c>
      <c r="M162" s="45">
        <v>0</v>
      </c>
      <c r="N162" s="45">
        <v>1</v>
      </c>
      <c r="O162" s="45">
        <v>0</v>
      </c>
      <c r="P162" s="45">
        <v>0.0004487876413</v>
      </c>
      <c r="Q162" s="45">
        <v>0</v>
      </c>
    </row>
    <row r="163" ht="18.75" customHeight="1" spans="1:17">
      <c r="A163" s="7">
        <v>4</v>
      </c>
      <c r="B163" s="6" t="s">
        <v>238</v>
      </c>
      <c r="C163" s="7">
        <v>43</v>
      </c>
      <c r="D163" s="6" t="s">
        <v>255</v>
      </c>
      <c r="E163" s="7">
        <v>431</v>
      </c>
      <c r="F163" s="6" t="s">
        <v>255</v>
      </c>
      <c r="G163" s="7">
        <v>4311</v>
      </c>
      <c r="H163" s="6" t="s">
        <v>256</v>
      </c>
      <c r="I163" s="7">
        <v>2024</v>
      </c>
      <c r="J163" s="7">
        <v>20241</v>
      </c>
      <c r="K163" s="6" t="s">
        <v>21</v>
      </c>
      <c r="L163" s="45">
        <v>141</v>
      </c>
      <c r="M163" s="45">
        <v>7148.93617</v>
      </c>
      <c r="N163" s="45">
        <v>0.4721882879</v>
      </c>
      <c r="O163" s="45">
        <v>2292.943069</v>
      </c>
      <c r="P163" s="45">
        <v>9.902825887e-5</v>
      </c>
      <c r="Q163" s="45">
        <v>4855.993101</v>
      </c>
    </row>
    <row r="164" ht="18.75" customHeight="1" spans="1:17">
      <c r="A164" s="7">
        <v>4</v>
      </c>
      <c r="B164" s="6" t="s">
        <v>238</v>
      </c>
      <c r="C164" s="7">
        <v>43</v>
      </c>
      <c r="D164" s="6" t="s">
        <v>255</v>
      </c>
      <c r="E164" s="7">
        <v>431</v>
      </c>
      <c r="F164" s="6" t="s">
        <v>255</v>
      </c>
      <c r="G164" s="7">
        <v>4312</v>
      </c>
      <c r="H164" s="6" t="s">
        <v>257</v>
      </c>
      <c r="I164" s="7">
        <v>2024</v>
      </c>
      <c r="J164" s="7">
        <v>20241</v>
      </c>
      <c r="K164" s="6" t="s">
        <v>21</v>
      </c>
      <c r="L164" s="45">
        <v>3903</v>
      </c>
      <c r="M164" s="45">
        <v>6646.169613</v>
      </c>
      <c r="N164" s="45">
        <v>1.263324508</v>
      </c>
      <c r="O164" s="45">
        <v>3709.706198</v>
      </c>
      <c r="P164" s="45">
        <v>0.002741186485</v>
      </c>
      <c r="Q164" s="45">
        <v>2936.463415</v>
      </c>
    </row>
    <row r="165" ht="18.75" customHeight="1" spans="1:17">
      <c r="A165" s="7">
        <v>5</v>
      </c>
      <c r="B165" s="6" t="s">
        <v>258</v>
      </c>
      <c r="C165" s="7">
        <v>51</v>
      </c>
      <c r="D165" s="6" t="s">
        <v>259</v>
      </c>
      <c r="E165" s="7">
        <v>510</v>
      </c>
      <c r="F165" s="6" t="s">
        <v>260</v>
      </c>
      <c r="G165" s="7">
        <v>5101</v>
      </c>
      <c r="H165" s="6" t="s">
        <v>260</v>
      </c>
      <c r="I165" s="7">
        <v>2024</v>
      </c>
      <c r="J165" s="7">
        <v>20241</v>
      </c>
      <c r="K165" s="6" t="s">
        <v>21</v>
      </c>
      <c r="L165" s="45">
        <v>2053</v>
      </c>
      <c r="M165" s="45">
        <v>9163.711642</v>
      </c>
      <c r="N165" s="45">
        <v>-0.1603395035</v>
      </c>
      <c r="O165" s="45">
        <v>-1749.87984</v>
      </c>
      <c r="P165" s="45">
        <v>0.001441879542</v>
      </c>
      <c r="Q165" s="45">
        <v>10913.59148</v>
      </c>
    </row>
    <row r="166" ht="18.75" customHeight="1" spans="1:17">
      <c r="A166" s="7">
        <v>5</v>
      </c>
      <c r="B166" s="6" t="s">
        <v>258</v>
      </c>
      <c r="C166" s="7">
        <v>51</v>
      </c>
      <c r="D166" s="6" t="s">
        <v>259</v>
      </c>
      <c r="E166" s="7">
        <v>511</v>
      </c>
      <c r="F166" s="6" t="s">
        <v>259</v>
      </c>
      <c r="G166" s="7">
        <v>5111</v>
      </c>
      <c r="H166" s="6" t="s">
        <v>261</v>
      </c>
      <c r="I166" s="7">
        <v>2024</v>
      </c>
      <c r="J166" s="7">
        <v>20241</v>
      </c>
      <c r="K166" s="6" t="s">
        <v>21</v>
      </c>
      <c r="L166" s="45">
        <v>7066</v>
      </c>
      <c r="M166" s="45">
        <v>4925.51302</v>
      </c>
      <c r="N166" s="45">
        <v>-0.005165215507</v>
      </c>
      <c r="O166" s="45">
        <v>-25.5734285</v>
      </c>
      <c r="P166" s="45">
        <v>0.004962650193</v>
      </c>
      <c r="Q166" s="45">
        <v>4951.086449</v>
      </c>
    </row>
    <row r="167" ht="18.75" customHeight="1" spans="1:17">
      <c r="A167" s="7">
        <v>5</v>
      </c>
      <c r="B167" s="6" t="s">
        <v>258</v>
      </c>
      <c r="C167" s="7">
        <v>51</v>
      </c>
      <c r="D167" s="6" t="s">
        <v>259</v>
      </c>
      <c r="E167" s="7">
        <v>511</v>
      </c>
      <c r="F167" s="6" t="s">
        <v>259</v>
      </c>
      <c r="G167" s="7">
        <v>5112</v>
      </c>
      <c r="H167" s="6" t="s">
        <v>262</v>
      </c>
      <c r="I167" s="7">
        <v>2024</v>
      </c>
      <c r="J167" s="7">
        <v>20241</v>
      </c>
      <c r="K167" s="6" t="s">
        <v>21</v>
      </c>
      <c r="L167" s="45">
        <v>16934</v>
      </c>
      <c r="M167" s="45">
        <v>7353.009803</v>
      </c>
      <c r="N167" s="45">
        <v>0.5634644121</v>
      </c>
      <c r="O167" s="45">
        <v>2649.986347</v>
      </c>
      <c r="P167" s="45">
        <v>0.01189322366</v>
      </c>
      <c r="Q167" s="45">
        <v>4703.023456</v>
      </c>
    </row>
    <row r="168" ht="18.75" customHeight="1" spans="1:17">
      <c r="A168" s="7">
        <v>5</v>
      </c>
      <c r="B168" s="6" t="s">
        <v>258</v>
      </c>
      <c r="C168" s="7">
        <v>51</v>
      </c>
      <c r="D168" s="6" t="s">
        <v>259</v>
      </c>
      <c r="E168" s="7">
        <v>511</v>
      </c>
      <c r="F168" s="6" t="s">
        <v>259</v>
      </c>
      <c r="G168" s="7">
        <v>5113</v>
      </c>
      <c r="H168" s="6" t="s">
        <v>263</v>
      </c>
      <c r="I168" s="7">
        <v>2024</v>
      </c>
      <c r="J168" s="7">
        <v>20241</v>
      </c>
      <c r="K168" s="6" t="s">
        <v>21</v>
      </c>
      <c r="L168" s="45">
        <v>773</v>
      </c>
      <c r="M168" s="45">
        <v>5030.109961</v>
      </c>
      <c r="N168" s="45">
        <v>1</v>
      </c>
      <c r="O168" s="45">
        <v>5030.109961</v>
      </c>
      <c r="P168" s="45">
        <v>0.0005428996036</v>
      </c>
      <c r="Q168" s="45">
        <v>0</v>
      </c>
    </row>
    <row r="169" ht="18.75" customHeight="1" spans="1:17">
      <c r="A169" s="7">
        <v>5</v>
      </c>
      <c r="B169" s="6" t="s">
        <v>258</v>
      </c>
      <c r="C169" s="7">
        <v>51</v>
      </c>
      <c r="D169" s="6" t="s">
        <v>259</v>
      </c>
      <c r="E169" s="7">
        <v>511</v>
      </c>
      <c r="F169" s="6" t="s">
        <v>259</v>
      </c>
      <c r="G169" s="7">
        <v>5114</v>
      </c>
      <c r="H169" s="6" t="s">
        <v>264</v>
      </c>
      <c r="I169" s="7">
        <v>2024</v>
      </c>
      <c r="J169" s="7">
        <v>20241</v>
      </c>
      <c r="K169" s="6" t="s">
        <v>21</v>
      </c>
      <c r="L169" s="45">
        <v>27572</v>
      </c>
      <c r="M169" s="45">
        <v>5511.57805</v>
      </c>
      <c r="N169" s="45">
        <v>0.1607507035</v>
      </c>
      <c r="O169" s="45">
        <v>763.2905551</v>
      </c>
      <c r="P169" s="45">
        <v>0.01936458974</v>
      </c>
      <c r="Q169" s="45">
        <v>4748.287495</v>
      </c>
    </row>
    <row r="170" ht="18.75" customHeight="1" spans="1:17">
      <c r="A170" s="7">
        <v>5</v>
      </c>
      <c r="B170" s="6" t="s">
        <v>258</v>
      </c>
      <c r="C170" s="7">
        <v>51</v>
      </c>
      <c r="D170" s="6" t="s">
        <v>259</v>
      </c>
      <c r="E170" s="7">
        <v>511</v>
      </c>
      <c r="F170" s="6" t="s">
        <v>259</v>
      </c>
      <c r="G170" s="7">
        <v>5115</v>
      </c>
      <c r="H170" s="6" t="s">
        <v>265</v>
      </c>
      <c r="I170" s="7">
        <v>2024</v>
      </c>
      <c r="J170" s="7">
        <v>20241</v>
      </c>
      <c r="K170" s="6" t="s">
        <v>21</v>
      </c>
      <c r="L170" s="45">
        <v>1573</v>
      </c>
      <c r="M170" s="45">
        <v>3804.361093</v>
      </c>
      <c r="N170" s="45">
        <v>-0.7410635108</v>
      </c>
      <c r="O170" s="45">
        <v>-10887.89455</v>
      </c>
      <c r="P170" s="45">
        <v>0.001104762065</v>
      </c>
      <c r="Q170" s="45">
        <v>14692.25564</v>
      </c>
    </row>
    <row r="171" ht="18.75" customHeight="1" spans="1:17">
      <c r="A171" s="7">
        <v>5</v>
      </c>
      <c r="B171" s="6" t="s">
        <v>258</v>
      </c>
      <c r="C171" s="7">
        <v>51</v>
      </c>
      <c r="D171" s="6" t="s">
        <v>259</v>
      </c>
      <c r="E171" s="7">
        <v>511</v>
      </c>
      <c r="F171" s="6" t="s">
        <v>259</v>
      </c>
      <c r="G171" s="7">
        <v>5116</v>
      </c>
      <c r="H171" s="6" t="s">
        <v>266</v>
      </c>
      <c r="I171" s="7">
        <v>2024</v>
      </c>
      <c r="J171" s="7">
        <v>20241</v>
      </c>
      <c r="K171" s="6" t="s">
        <v>21</v>
      </c>
      <c r="L171" s="45">
        <v>8456</v>
      </c>
      <c r="M171" s="45">
        <v>4284.24255</v>
      </c>
      <c r="N171" s="45">
        <v>-0.4864319981</v>
      </c>
      <c r="O171" s="45">
        <v>-4057.870926</v>
      </c>
      <c r="P171" s="45">
        <v>0.00593888622</v>
      </c>
      <c r="Q171" s="45">
        <v>8342.113476</v>
      </c>
    </row>
    <row r="172" ht="18.75" customHeight="1" spans="1:17">
      <c r="A172" s="7">
        <v>5</v>
      </c>
      <c r="B172" s="6" t="s">
        <v>258</v>
      </c>
      <c r="C172" s="7">
        <v>52</v>
      </c>
      <c r="D172" s="6" t="s">
        <v>267</v>
      </c>
      <c r="E172" s="7">
        <v>521</v>
      </c>
      <c r="F172" s="6" t="s">
        <v>268</v>
      </c>
      <c r="G172" s="7">
        <v>5211</v>
      </c>
      <c r="H172" s="6" t="s">
        <v>269</v>
      </c>
      <c r="I172" s="7">
        <v>2024</v>
      </c>
      <c r="J172" s="7">
        <v>20241</v>
      </c>
      <c r="K172" s="6" t="s">
        <v>21</v>
      </c>
      <c r="L172" s="45">
        <v>6679</v>
      </c>
      <c r="M172" s="45">
        <v>5432.895643</v>
      </c>
      <c r="N172" s="45">
        <v>0.4351821909</v>
      </c>
      <c r="O172" s="45">
        <v>1647.386265</v>
      </c>
      <c r="P172" s="45">
        <v>0.004690849227</v>
      </c>
      <c r="Q172" s="45">
        <v>3785.509378</v>
      </c>
    </row>
    <row r="173" ht="18.75" customHeight="1" spans="1:17">
      <c r="A173" s="7">
        <v>5</v>
      </c>
      <c r="B173" s="6" t="s">
        <v>258</v>
      </c>
      <c r="C173" s="7">
        <v>52</v>
      </c>
      <c r="D173" s="6" t="s">
        <v>267</v>
      </c>
      <c r="E173" s="7">
        <v>521</v>
      </c>
      <c r="F173" s="6" t="s">
        <v>268</v>
      </c>
      <c r="G173" s="7">
        <v>5212</v>
      </c>
      <c r="H173" s="6" t="s">
        <v>270</v>
      </c>
      <c r="I173" s="7">
        <v>2024</v>
      </c>
      <c r="J173" s="7">
        <v>20241</v>
      </c>
      <c r="K173" s="6" t="s">
        <v>21</v>
      </c>
      <c r="L173" s="45">
        <v>6634</v>
      </c>
      <c r="M173" s="45">
        <v>5249.088031</v>
      </c>
      <c r="N173" s="45">
        <v>0.03599218251</v>
      </c>
      <c r="O173" s="45">
        <v>182.3625097</v>
      </c>
      <c r="P173" s="45">
        <v>0.004659244464</v>
      </c>
      <c r="Q173" s="45">
        <v>5066.725522</v>
      </c>
    </row>
    <row r="174" ht="18.75" customHeight="1" spans="1:17">
      <c r="A174" s="7">
        <v>5</v>
      </c>
      <c r="B174" s="6" t="s">
        <v>258</v>
      </c>
      <c r="C174" s="7">
        <v>52</v>
      </c>
      <c r="D174" s="6" t="s">
        <v>267</v>
      </c>
      <c r="E174" s="7">
        <v>521</v>
      </c>
      <c r="F174" s="6" t="s">
        <v>268</v>
      </c>
      <c r="G174" s="7">
        <v>5213</v>
      </c>
      <c r="H174" s="6" t="s">
        <v>271</v>
      </c>
      <c r="I174" s="7">
        <v>2024</v>
      </c>
      <c r="J174" s="7">
        <v>20241</v>
      </c>
      <c r="K174" s="6" t="s">
        <v>21</v>
      </c>
      <c r="L174" s="45">
        <v>123</v>
      </c>
      <c r="M174" s="45">
        <v>7231.300813</v>
      </c>
      <c r="N174" s="45">
        <v>1</v>
      </c>
      <c r="O174" s="45">
        <v>7231.300813</v>
      </c>
      <c r="P174" s="45">
        <v>8.638635348e-5</v>
      </c>
      <c r="Q174" s="45">
        <v>0</v>
      </c>
    </row>
    <row r="175" ht="18.75" customHeight="1" spans="1:17">
      <c r="A175" s="7">
        <v>5</v>
      </c>
      <c r="B175" s="6" t="s">
        <v>258</v>
      </c>
      <c r="C175" s="7">
        <v>52</v>
      </c>
      <c r="D175" s="6" t="s">
        <v>267</v>
      </c>
      <c r="E175" s="7">
        <v>522</v>
      </c>
      <c r="F175" s="6" t="s">
        <v>272</v>
      </c>
      <c r="G175" s="7">
        <v>5221</v>
      </c>
      <c r="H175" s="6" t="s">
        <v>273</v>
      </c>
      <c r="I175" s="7">
        <v>2024</v>
      </c>
      <c r="J175" s="7">
        <v>20241</v>
      </c>
      <c r="K175" s="6" t="s">
        <v>21</v>
      </c>
      <c r="L175" s="45">
        <v>581</v>
      </c>
      <c r="M175" s="45">
        <v>1335.886403</v>
      </c>
      <c r="N175" s="45">
        <v>-0.4405679656</v>
      </c>
      <c r="O175" s="45">
        <v>-1052.046931</v>
      </c>
      <c r="P175" s="45">
        <v>0.0004080526128</v>
      </c>
      <c r="Q175" s="45">
        <v>2387.933333</v>
      </c>
    </row>
    <row r="176" ht="18.75" customHeight="1" spans="1:17">
      <c r="A176" s="7">
        <v>5</v>
      </c>
      <c r="B176" s="6" t="s">
        <v>258</v>
      </c>
      <c r="C176" s="7">
        <v>52</v>
      </c>
      <c r="D176" s="6" t="s">
        <v>267</v>
      </c>
      <c r="E176" s="7">
        <v>522</v>
      </c>
      <c r="F176" s="6" t="s">
        <v>272</v>
      </c>
      <c r="G176" s="7">
        <v>5222</v>
      </c>
      <c r="H176" s="6" t="s">
        <v>274</v>
      </c>
      <c r="I176" s="7">
        <v>2024</v>
      </c>
      <c r="J176" s="7">
        <v>20241</v>
      </c>
      <c r="K176" s="6" t="s">
        <v>21</v>
      </c>
      <c r="L176" s="45">
        <v>6530</v>
      </c>
      <c r="M176" s="45">
        <v>4744.333078</v>
      </c>
      <c r="N176" s="45">
        <v>0.3615814598</v>
      </c>
      <c r="O176" s="45">
        <v>1259.9047</v>
      </c>
      <c r="P176" s="45">
        <v>0.004586202344</v>
      </c>
      <c r="Q176" s="45">
        <v>3484.428378</v>
      </c>
    </row>
    <row r="177" ht="18.75" customHeight="1" spans="1:17">
      <c r="A177" s="7">
        <v>5</v>
      </c>
      <c r="B177" s="6" t="s">
        <v>258</v>
      </c>
      <c r="C177" s="7">
        <v>52</v>
      </c>
      <c r="D177" s="6" t="s">
        <v>267</v>
      </c>
      <c r="E177" s="7">
        <v>524</v>
      </c>
      <c r="F177" s="6" t="s">
        <v>275</v>
      </c>
      <c r="G177" s="7">
        <v>5241</v>
      </c>
      <c r="H177" s="6" t="s">
        <v>276</v>
      </c>
      <c r="I177" s="7">
        <v>2024</v>
      </c>
      <c r="J177" s="7">
        <v>20241</v>
      </c>
      <c r="K177" s="6" t="s">
        <v>21</v>
      </c>
      <c r="L177" s="45">
        <v>326</v>
      </c>
      <c r="M177" s="45">
        <v>8600</v>
      </c>
      <c r="N177" s="45">
        <v>0.3674819198</v>
      </c>
      <c r="O177" s="45">
        <v>2311.068588</v>
      </c>
      <c r="P177" s="45">
        <v>0.0002289589531</v>
      </c>
      <c r="Q177" s="45">
        <v>6288.931412</v>
      </c>
    </row>
    <row r="178" ht="18.75" customHeight="1" spans="1:17">
      <c r="A178" s="7">
        <v>5</v>
      </c>
      <c r="B178" s="6" t="s">
        <v>258</v>
      </c>
      <c r="C178" s="7">
        <v>52</v>
      </c>
      <c r="D178" s="6" t="s">
        <v>267</v>
      </c>
      <c r="E178" s="7">
        <v>524</v>
      </c>
      <c r="F178" s="6" t="s">
        <v>275</v>
      </c>
      <c r="G178" s="7">
        <v>5242</v>
      </c>
      <c r="H178" s="6" t="s">
        <v>277</v>
      </c>
      <c r="I178" s="7">
        <v>2024</v>
      </c>
      <c r="J178" s="7">
        <v>20241</v>
      </c>
      <c r="K178" s="6" t="s">
        <v>21</v>
      </c>
      <c r="L178" s="45">
        <v>1188</v>
      </c>
      <c r="M178" s="45">
        <v>6638.215488</v>
      </c>
      <c r="N178" s="45">
        <v>-0.1064755888</v>
      </c>
      <c r="O178" s="45">
        <v>-791.0336792</v>
      </c>
      <c r="P178" s="45">
        <v>0.0008343657556</v>
      </c>
      <c r="Q178" s="45">
        <v>7429.249167</v>
      </c>
    </row>
    <row r="179" ht="18.75" customHeight="1" spans="1:17">
      <c r="A179" s="7">
        <v>5</v>
      </c>
      <c r="B179" s="6" t="s">
        <v>258</v>
      </c>
      <c r="C179" s="7">
        <v>52</v>
      </c>
      <c r="D179" s="6" t="s">
        <v>267</v>
      </c>
      <c r="E179" s="7">
        <v>525</v>
      </c>
      <c r="F179" s="6" t="s">
        <v>278</v>
      </c>
      <c r="G179" s="7">
        <v>5251</v>
      </c>
      <c r="H179" s="6" t="s">
        <v>279</v>
      </c>
      <c r="I179" s="7">
        <v>2024</v>
      </c>
      <c r="J179" s="7">
        <v>20241</v>
      </c>
      <c r="K179" s="6" t="s">
        <v>21</v>
      </c>
      <c r="L179" s="45">
        <v>735</v>
      </c>
      <c r="M179" s="45">
        <v>0</v>
      </c>
      <c r="N179" s="45">
        <v>1</v>
      </c>
      <c r="O179" s="45">
        <v>0</v>
      </c>
      <c r="P179" s="45">
        <v>0.0005162111367</v>
      </c>
      <c r="Q179" s="45">
        <v>0</v>
      </c>
    </row>
    <row r="180" ht="18.75" customHeight="1" spans="1:17">
      <c r="A180" s="7">
        <v>5</v>
      </c>
      <c r="B180" s="6" t="s">
        <v>258</v>
      </c>
      <c r="C180" s="7">
        <v>52</v>
      </c>
      <c r="D180" s="6" t="s">
        <v>267</v>
      </c>
      <c r="E180" s="7">
        <v>525</v>
      </c>
      <c r="F180" s="6" t="s">
        <v>278</v>
      </c>
      <c r="G180" s="7">
        <v>5253</v>
      </c>
      <c r="H180" s="6" t="s">
        <v>280</v>
      </c>
      <c r="I180" s="7">
        <v>2024</v>
      </c>
      <c r="J180" s="7">
        <v>20241</v>
      </c>
      <c r="K180" s="6" t="s">
        <v>21</v>
      </c>
      <c r="L180" s="45">
        <v>674</v>
      </c>
      <c r="M180" s="45">
        <v>1231.454006</v>
      </c>
      <c r="N180" s="45">
        <v>-0.2378579399</v>
      </c>
      <c r="O180" s="45">
        <v>-384.3261359</v>
      </c>
      <c r="P180" s="45">
        <v>0.000473369124</v>
      </c>
      <c r="Q180" s="45">
        <v>1615.780142</v>
      </c>
    </row>
    <row r="181" ht="18.75" customHeight="1" spans="1:17">
      <c r="A181" s="7">
        <v>5</v>
      </c>
      <c r="B181" s="6" t="s">
        <v>258</v>
      </c>
      <c r="C181" s="7">
        <v>52</v>
      </c>
      <c r="D181" s="6" t="s">
        <v>267</v>
      </c>
      <c r="E181" s="7">
        <v>525</v>
      </c>
      <c r="F181" s="6" t="s">
        <v>278</v>
      </c>
      <c r="G181" s="7">
        <v>5254</v>
      </c>
      <c r="H181" s="6" t="s">
        <v>281</v>
      </c>
      <c r="I181" s="7">
        <v>2024</v>
      </c>
      <c r="J181" s="7">
        <v>20241</v>
      </c>
      <c r="K181" s="6" t="s">
        <v>21</v>
      </c>
      <c r="L181" s="45">
        <v>3939</v>
      </c>
      <c r="M181" s="45">
        <v>1577.976644</v>
      </c>
      <c r="N181" s="45">
        <v>-0.4653274877</v>
      </c>
      <c r="O181" s="45">
        <v>-1373.318977</v>
      </c>
      <c r="P181" s="45">
        <v>0.002766470296</v>
      </c>
      <c r="Q181" s="45">
        <v>2951.29562</v>
      </c>
    </row>
    <row r="182" ht="18.75" customHeight="1" spans="1:17">
      <c r="A182" s="7">
        <v>5</v>
      </c>
      <c r="B182" s="6" t="s">
        <v>258</v>
      </c>
      <c r="C182" s="7">
        <v>53</v>
      </c>
      <c r="D182" s="6" t="s">
        <v>282</v>
      </c>
      <c r="E182" s="7">
        <v>530</v>
      </c>
      <c r="F182" s="6" t="s">
        <v>283</v>
      </c>
      <c r="G182" s="7">
        <v>5301</v>
      </c>
      <c r="H182" s="6" t="s">
        <v>283</v>
      </c>
      <c r="I182" s="7">
        <v>2024</v>
      </c>
      <c r="J182" s="7">
        <v>20241</v>
      </c>
      <c r="K182" s="6" t="s">
        <v>21</v>
      </c>
      <c r="L182" s="45">
        <v>630</v>
      </c>
      <c r="M182" s="45">
        <v>5600</v>
      </c>
      <c r="N182" s="45">
        <v>-0.6</v>
      </c>
      <c r="O182" s="45">
        <v>-8400</v>
      </c>
      <c r="P182" s="45">
        <v>0.0004424666886</v>
      </c>
      <c r="Q182" s="45">
        <v>14000</v>
      </c>
    </row>
    <row r="183" ht="18.75" customHeight="1" spans="1:17">
      <c r="A183" s="7">
        <v>5</v>
      </c>
      <c r="B183" s="6" t="s">
        <v>258</v>
      </c>
      <c r="C183" s="7">
        <v>53</v>
      </c>
      <c r="D183" s="6" t="s">
        <v>282</v>
      </c>
      <c r="E183" s="7">
        <v>531</v>
      </c>
      <c r="F183" s="6" t="s">
        <v>282</v>
      </c>
      <c r="G183" s="7">
        <v>5312</v>
      </c>
      <c r="H183" s="6" t="s">
        <v>284</v>
      </c>
      <c r="I183" s="7">
        <v>2024</v>
      </c>
      <c r="J183" s="7">
        <v>20241</v>
      </c>
      <c r="K183" s="6" t="s">
        <v>21</v>
      </c>
      <c r="L183" s="45">
        <v>3929</v>
      </c>
      <c r="M183" s="45">
        <v>6954.23772</v>
      </c>
      <c r="N183" s="45">
        <v>-0.04317871586</v>
      </c>
      <c r="O183" s="45">
        <v>-313.8256428</v>
      </c>
      <c r="P183" s="45">
        <v>0.002759447015</v>
      </c>
      <c r="Q183" s="45">
        <v>7268.063362</v>
      </c>
    </row>
    <row r="184" ht="18.75" customHeight="1" spans="1:17">
      <c r="A184" s="7">
        <v>5</v>
      </c>
      <c r="B184" s="6" t="s">
        <v>258</v>
      </c>
      <c r="C184" s="7">
        <v>53</v>
      </c>
      <c r="D184" s="6" t="s">
        <v>282</v>
      </c>
      <c r="E184" s="7">
        <v>531</v>
      </c>
      <c r="F184" s="6" t="s">
        <v>282</v>
      </c>
      <c r="G184" s="7">
        <v>5313</v>
      </c>
      <c r="H184" s="6" t="s">
        <v>285</v>
      </c>
      <c r="I184" s="7">
        <v>2024</v>
      </c>
      <c r="J184" s="7">
        <v>20241</v>
      </c>
      <c r="K184" s="6" t="s">
        <v>21</v>
      </c>
      <c r="L184" s="45">
        <v>11795</v>
      </c>
      <c r="M184" s="45">
        <v>5810.065706</v>
      </c>
      <c r="N184" s="45">
        <v>-0.04657115796</v>
      </c>
      <c r="O184" s="45">
        <v>-283.7983034</v>
      </c>
      <c r="P184" s="45">
        <v>0.00828395967</v>
      </c>
      <c r="Q184" s="45">
        <v>6093.864009</v>
      </c>
    </row>
    <row r="185" ht="18.75" customHeight="1" spans="1:17">
      <c r="A185" s="7">
        <v>5</v>
      </c>
      <c r="B185" s="6" t="s">
        <v>258</v>
      </c>
      <c r="C185" s="7">
        <v>53</v>
      </c>
      <c r="D185" s="6" t="s">
        <v>282</v>
      </c>
      <c r="E185" s="7">
        <v>531</v>
      </c>
      <c r="F185" s="6" t="s">
        <v>282</v>
      </c>
      <c r="G185" s="7">
        <v>5314</v>
      </c>
      <c r="H185" s="6" t="s">
        <v>286</v>
      </c>
      <c r="I185" s="7">
        <v>2024</v>
      </c>
      <c r="J185" s="7">
        <v>20241</v>
      </c>
      <c r="K185" s="6" t="s">
        <v>21</v>
      </c>
      <c r="L185" s="45">
        <v>240</v>
      </c>
      <c r="M185" s="45">
        <v>1352.083333</v>
      </c>
      <c r="N185" s="45">
        <v>-0.790374677</v>
      </c>
      <c r="O185" s="45">
        <v>-5097.916667</v>
      </c>
      <c r="P185" s="45">
        <v>0.0001685587385</v>
      </c>
      <c r="Q185" s="45">
        <v>6450</v>
      </c>
    </row>
    <row r="186" ht="18.75" customHeight="1" spans="1:17">
      <c r="A186" s="7">
        <v>5</v>
      </c>
      <c r="B186" s="6" t="s">
        <v>258</v>
      </c>
      <c r="C186" s="7">
        <v>54</v>
      </c>
      <c r="D186" s="6" t="s">
        <v>287</v>
      </c>
      <c r="E186" s="7">
        <v>540</v>
      </c>
      <c r="F186" s="6" t="s">
        <v>288</v>
      </c>
      <c r="G186" s="7">
        <v>5401</v>
      </c>
      <c r="H186" s="6" t="s">
        <v>288</v>
      </c>
      <c r="I186" s="7">
        <v>2024</v>
      </c>
      <c r="J186" s="7">
        <v>20241</v>
      </c>
      <c r="K186" s="6" t="s">
        <v>21</v>
      </c>
      <c r="L186" s="45">
        <v>37</v>
      </c>
      <c r="M186" s="45">
        <v>30000</v>
      </c>
      <c r="N186" s="45">
        <v>1</v>
      </c>
      <c r="O186" s="45">
        <v>30000</v>
      </c>
      <c r="P186" s="45">
        <v>2.598613885e-5</v>
      </c>
      <c r="Q186" s="45">
        <v>0</v>
      </c>
    </row>
    <row r="187" ht="18.75" customHeight="1" spans="1:17">
      <c r="A187" s="7">
        <v>5</v>
      </c>
      <c r="B187" s="6" t="s">
        <v>258</v>
      </c>
      <c r="C187" s="7">
        <v>54</v>
      </c>
      <c r="D187" s="6" t="s">
        <v>287</v>
      </c>
      <c r="E187" s="7">
        <v>541</v>
      </c>
      <c r="F187" s="6" t="s">
        <v>287</v>
      </c>
      <c r="G187" s="7">
        <v>5411</v>
      </c>
      <c r="H187" s="6" t="s">
        <v>289</v>
      </c>
      <c r="I187" s="7">
        <v>2024</v>
      </c>
      <c r="J187" s="7">
        <v>20241</v>
      </c>
      <c r="K187" s="6" t="s">
        <v>21</v>
      </c>
      <c r="L187" s="45">
        <v>83</v>
      </c>
      <c r="M187" s="45">
        <v>16000</v>
      </c>
      <c r="N187" s="45">
        <v>1</v>
      </c>
      <c r="O187" s="45">
        <v>16000</v>
      </c>
      <c r="P187" s="45">
        <v>5.82932304e-5</v>
      </c>
      <c r="Q187" s="45">
        <v>0</v>
      </c>
    </row>
    <row r="188" ht="18.75" customHeight="1" spans="1:17">
      <c r="A188" s="7">
        <v>5</v>
      </c>
      <c r="B188" s="6" t="s">
        <v>258</v>
      </c>
      <c r="C188" s="7">
        <v>54</v>
      </c>
      <c r="D188" s="6" t="s">
        <v>287</v>
      </c>
      <c r="E188" s="7">
        <v>541</v>
      </c>
      <c r="F188" s="6" t="s">
        <v>287</v>
      </c>
      <c r="G188" s="7">
        <v>5413</v>
      </c>
      <c r="H188" s="6" t="s">
        <v>290</v>
      </c>
      <c r="I188" s="7">
        <v>2024</v>
      </c>
      <c r="J188" s="7">
        <v>20241</v>
      </c>
      <c r="K188" s="6" t="s">
        <v>21</v>
      </c>
      <c r="L188" s="45">
        <v>214</v>
      </c>
      <c r="M188" s="45">
        <v>0</v>
      </c>
      <c r="N188" s="45">
        <v>-1</v>
      </c>
      <c r="O188" s="45">
        <v>-10084.67742</v>
      </c>
      <c r="P188" s="45">
        <v>0.0001502982085</v>
      </c>
      <c r="Q188" s="45">
        <v>10084.67742</v>
      </c>
    </row>
    <row r="189" ht="18.75" customHeight="1" spans="1:17">
      <c r="A189" s="7">
        <v>6</v>
      </c>
      <c r="B189" s="6" t="s">
        <v>291</v>
      </c>
      <c r="C189" s="7">
        <v>61</v>
      </c>
      <c r="D189" s="6" t="s">
        <v>292</v>
      </c>
      <c r="E189" s="7">
        <v>611</v>
      </c>
      <c r="F189" s="6" t="s">
        <v>293</v>
      </c>
      <c r="G189" s="7">
        <v>6111</v>
      </c>
      <c r="H189" s="6" t="s">
        <v>294</v>
      </c>
      <c r="I189" s="7">
        <v>2024</v>
      </c>
      <c r="J189" s="7">
        <v>20241</v>
      </c>
      <c r="K189" s="6" t="s">
        <v>21</v>
      </c>
      <c r="L189" s="45">
        <v>62741</v>
      </c>
      <c r="M189" s="45">
        <v>1506.277713</v>
      </c>
      <c r="N189" s="45">
        <v>0.07192241276</v>
      </c>
      <c r="O189" s="45">
        <v>101.0662023</v>
      </c>
      <c r="P189" s="45">
        <v>0.04406476589</v>
      </c>
      <c r="Q189" s="45">
        <v>1405.211511</v>
      </c>
    </row>
    <row r="190" ht="18.75" customHeight="1" spans="1:17">
      <c r="A190" s="7">
        <v>6</v>
      </c>
      <c r="B190" s="6" t="s">
        <v>291</v>
      </c>
      <c r="C190" s="7">
        <v>61</v>
      </c>
      <c r="D190" s="6" t="s">
        <v>292</v>
      </c>
      <c r="E190" s="7">
        <v>611</v>
      </c>
      <c r="F190" s="6" t="s">
        <v>293</v>
      </c>
      <c r="G190" s="7">
        <v>6112</v>
      </c>
      <c r="H190" s="6" t="s">
        <v>295</v>
      </c>
      <c r="I190" s="7">
        <v>2024</v>
      </c>
      <c r="J190" s="7">
        <v>20241</v>
      </c>
      <c r="K190" s="6" t="s">
        <v>21</v>
      </c>
      <c r="L190" s="45">
        <v>5013</v>
      </c>
      <c r="M190" s="45">
        <v>5276.610014</v>
      </c>
      <c r="N190" s="45">
        <v>0.4121645795</v>
      </c>
      <c r="O190" s="45">
        <v>1540.069606</v>
      </c>
      <c r="P190" s="45">
        <v>0.003520770651</v>
      </c>
      <c r="Q190" s="45">
        <v>3736.540408</v>
      </c>
    </row>
    <row r="191" ht="18.75" customHeight="1" spans="1:17">
      <c r="A191" s="7">
        <v>6</v>
      </c>
      <c r="B191" s="6" t="s">
        <v>291</v>
      </c>
      <c r="C191" s="7">
        <v>61</v>
      </c>
      <c r="D191" s="6" t="s">
        <v>292</v>
      </c>
      <c r="E191" s="7">
        <v>611</v>
      </c>
      <c r="F191" s="6" t="s">
        <v>293</v>
      </c>
      <c r="G191" s="7">
        <v>6114</v>
      </c>
      <c r="H191" s="6" t="s">
        <v>296</v>
      </c>
      <c r="I191" s="7">
        <v>2024</v>
      </c>
      <c r="J191" s="7">
        <v>20241</v>
      </c>
      <c r="K191" s="6" t="s">
        <v>21</v>
      </c>
      <c r="L191" s="45">
        <v>4197</v>
      </c>
      <c r="M191" s="45">
        <v>5412.582797</v>
      </c>
      <c r="N191" s="45">
        <v>3.203099373</v>
      </c>
      <c r="O191" s="45">
        <v>4124.822905</v>
      </c>
      <c r="P191" s="45">
        <v>0.00294767094</v>
      </c>
      <c r="Q191" s="45">
        <v>1287.759893</v>
      </c>
    </row>
    <row r="192" ht="18.75" customHeight="1" spans="1:17">
      <c r="A192" s="7">
        <v>6</v>
      </c>
      <c r="B192" s="6" t="s">
        <v>291</v>
      </c>
      <c r="C192" s="7">
        <v>61</v>
      </c>
      <c r="D192" s="6" t="s">
        <v>292</v>
      </c>
      <c r="E192" s="7">
        <v>611</v>
      </c>
      <c r="F192" s="6" t="s">
        <v>293</v>
      </c>
      <c r="G192" s="7">
        <v>6115</v>
      </c>
      <c r="H192" s="6" t="s">
        <v>297</v>
      </c>
      <c r="I192" s="7">
        <v>2024</v>
      </c>
      <c r="J192" s="7">
        <v>20241</v>
      </c>
      <c r="K192" s="6" t="s">
        <v>21</v>
      </c>
      <c r="L192" s="45">
        <v>1703</v>
      </c>
      <c r="M192" s="45">
        <v>8279.330593</v>
      </c>
      <c r="N192" s="45">
        <v>24.71220681</v>
      </c>
      <c r="O192" s="45">
        <v>7957.330593</v>
      </c>
      <c r="P192" s="45">
        <v>0.001196064715</v>
      </c>
      <c r="Q192" s="45">
        <v>322</v>
      </c>
    </row>
    <row r="193" ht="18.75" customHeight="1" spans="1:17">
      <c r="A193" s="7">
        <v>6</v>
      </c>
      <c r="B193" s="6" t="s">
        <v>291</v>
      </c>
      <c r="C193" s="7">
        <v>61</v>
      </c>
      <c r="D193" s="6" t="s">
        <v>292</v>
      </c>
      <c r="E193" s="7">
        <v>611</v>
      </c>
      <c r="F193" s="6" t="s">
        <v>293</v>
      </c>
      <c r="G193" s="7">
        <v>6116</v>
      </c>
      <c r="H193" s="6" t="s">
        <v>298</v>
      </c>
      <c r="I193" s="7">
        <v>2024</v>
      </c>
      <c r="J193" s="7">
        <v>20241</v>
      </c>
      <c r="K193" s="6" t="s">
        <v>21</v>
      </c>
      <c r="L193" s="45">
        <v>6140</v>
      </c>
      <c r="M193" s="45">
        <v>2295.342182</v>
      </c>
      <c r="N193" s="45">
        <v>-0.1172758527</v>
      </c>
      <c r="O193" s="45">
        <v>-304.9516801</v>
      </c>
      <c r="P193" s="45">
        <v>0.004312294393</v>
      </c>
      <c r="Q193" s="45">
        <v>2600.293862</v>
      </c>
    </row>
    <row r="194" ht="18.75" customHeight="1" spans="1:17">
      <c r="A194" s="7">
        <v>6</v>
      </c>
      <c r="B194" s="6" t="s">
        <v>291</v>
      </c>
      <c r="C194" s="7">
        <v>61</v>
      </c>
      <c r="D194" s="6" t="s">
        <v>292</v>
      </c>
      <c r="E194" s="7">
        <v>611</v>
      </c>
      <c r="F194" s="6" t="s">
        <v>293</v>
      </c>
      <c r="G194" s="7">
        <v>6117</v>
      </c>
      <c r="H194" s="6" t="s">
        <v>299</v>
      </c>
      <c r="I194" s="7">
        <v>2024</v>
      </c>
      <c r="J194" s="7">
        <v>20241</v>
      </c>
      <c r="K194" s="6" t="s">
        <v>21</v>
      </c>
      <c r="L194" s="45">
        <v>966</v>
      </c>
      <c r="M194" s="45">
        <v>860</v>
      </c>
      <c r="N194" s="45">
        <v>-0.6416666667</v>
      </c>
      <c r="O194" s="45">
        <v>-1540</v>
      </c>
      <c r="P194" s="45">
        <v>0.0006784489225</v>
      </c>
      <c r="Q194" s="45">
        <v>2400</v>
      </c>
    </row>
    <row r="195" ht="18.75" customHeight="1" spans="1:17">
      <c r="A195" s="7">
        <v>6</v>
      </c>
      <c r="B195" s="6" t="s">
        <v>291</v>
      </c>
      <c r="C195" s="7">
        <v>61</v>
      </c>
      <c r="D195" s="6" t="s">
        <v>292</v>
      </c>
      <c r="E195" s="7">
        <v>612</v>
      </c>
      <c r="F195" s="6" t="s">
        <v>300</v>
      </c>
      <c r="G195" s="7">
        <v>6121</v>
      </c>
      <c r="H195" s="6" t="s">
        <v>301</v>
      </c>
      <c r="I195" s="7">
        <v>2024</v>
      </c>
      <c r="J195" s="7">
        <v>20241</v>
      </c>
      <c r="K195" s="6" t="s">
        <v>21</v>
      </c>
      <c r="L195" s="45">
        <v>7725</v>
      </c>
      <c r="M195" s="45">
        <v>3571.027702</v>
      </c>
      <c r="N195" s="45">
        <v>-0.4951414944</v>
      </c>
      <c r="O195" s="45">
        <v>-3502.296135</v>
      </c>
      <c r="P195" s="45">
        <v>0.005425484396</v>
      </c>
      <c r="Q195" s="45">
        <v>7073.323837</v>
      </c>
    </row>
    <row r="196" ht="18.75" customHeight="1" spans="1:17">
      <c r="A196" s="7">
        <v>6</v>
      </c>
      <c r="B196" s="6" t="s">
        <v>291</v>
      </c>
      <c r="C196" s="7">
        <v>61</v>
      </c>
      <c r="D196" s="6" t="s">
        <v>292</v>
      </c>
      <c r="E196" s="7">
        <v>612</v>
      </c>
      <c r="F196" s="6" t="s">
        <v>300</v>
      </c>
      <c r="G196" s="7">
        <v>6122</v>
      </c>
      <c r="H196" s="6" t="s">
        <v>302</v>
      </c>
      <c r="I196" s="7">
        <v>2024</v>
      </c>
      <c r="J196" s="7">
        <v>20241</v>
      </c>
      <c r="K196" s="6" t="s">
        <v>21</v>
      </c>
      <c r="L196" s="45">
        <v>4892</v>
      </c>
      <c r="M196" s="45">
        <v>3061.201962</v>
      </c>
      <c r="N196" s="45">
        <v>1.71056488</v>
      </c>
      <c r="O196" s="45">
        <v>1931.842549</v>
      </c>
      <c r="P196" s="45">
        <v>0.003435788953</v>
      </c>
      <c r="Q196" s="45">
        <v>1129.359413</v>
      </c>
    </row>
    <row r="197" ht="18.75" customHeight="1" spans="1:17">
      <c r="A197" s="7">
        <v>6</v>
      </c>
      <c r="B197" s="6" t="s">
        <v>291</v>
      </c>
      <c r="C197" s="7">
        <v>61</v>
      </c>
      <c r="D197" s="6" t="s">
        <v>292</v>
      </c>
      <c r="E197" s="7">
        <v>612</v>
      </c>
      <c r="F197" s="6" t="s">
        <v>300</v>
      </c>
      <c r="G197" s="7">
        <v>6123</v>
      </c>
      <c r="H197" s="6" t="s">
        <v>303</v>
      </c>
      <c r="I197" s="7">
        <v>2024</v>
      </c>
      <c r="J197" s="7">
        <v>20241</v>
      </c>
      <c r="K197" s="6" t="s">
        <v>21</v>
      </c>
      <c r="L197" s="45">
        <v>3655</v>
      </c>
      <c r="M197" s="45">
        <v>113.0588235</v>
      </c>
      <c r="N197" s="45">
        <v>-0.9868800832</v>
      </c>
      <c r="O197" s="45">
        <v>-8504.284212</v>
      </c>
      <c r="P197" s="45">
        <v>0.002567009122</v>
      </c>
      <c r="Q197" s="45">
        <v>8617.343035</v>
      </c>
    </row>
    <row r="198" ht="18.75" customHeight="1" spans="1:17">
      <c r="A198" s="7">
        <v>6</v>
      </c>
      <c r="B198" s="6" t="s">
        <v>291</v>
      </c>
      <c r="C198" s="7">
        <v>61</v>
      </c>
      <c r="D198" s="6" t="s">
        <v>292</v>
      </c>
      <c r="E198" s="7">
        <v>612</v>
      </c>
      <c r="F198" s="6" t="s">
        <v>300</v>
      </c>
      <c r="G198" s="7">
        <v>6124</v>
      </c>
      <c r="H198" s="6" t="s">
        <v>304</v>
      </c>
      <c r="I198" s="7">
        <v>2024</v>
      </c>
      <c r="J198" s="7">
        <v>20241</v>
      </c>
      <c r="K198" s="6" t="s">
        <v>21</v>
      </c>
      <c r="L198" s="45">
        <v>12418</v>
      </c>
      <c r="M198" s="45">
        <v>1273.595104</v>
      </c>
      <c r="N198" s="45">
        <v>-0.6485185524</v>
      </c>
      <c r="O198" s="45">
        <v>-2349.91081</v>
      </c>
      <c r="P198" s="45">
        <v>0.008721510062</v>
      </c>
      <c r="Q198" s="45">
        <v>3623.505914</v>
      </c>
    </row>
    <row r="199" ht="18.75" customHeight="1" spans="1:17">
      <c r="A199" s="7">
        <v>6</v>
      </c>
      <c r="B199" s="6" t="s">
        <v>291</v>
      </c>
      <c r="C199" s="7">
        <v>61</v>
      </c>
      <c r="D199" s="6" t="s">
        <v>292</v>
      </c>
      <c r="E199" s="7">
        <v>612</v>
      </c>
      <c r="F199" s="6" t="s">
        <v>300</v>
      </c>
      <c r="G199" s="7">
        <v>6125</v>
      </c>
      <c r="H199" s="6" t="s">
        <v>305</v>
      </c>
      <c r="I199" s="7">
        <v>2024</v>
      </c>
      <c r="J199" s="7">
        <v>20241</v>
      </c>
      <c r="K199" s="6" t="s">
        <v>21</v>
      </c>
      <c r="L199" s="45">
        <v>484</v>
      </c>
      <c r="M199" s="45">
        <v>3000</v>
      </c>
      <c r="N199" s="45">
        <v>-0.6900799337</v>
      </c>
      <c r="O199" s="45">
        <v>-6679.915326</v>
      </c>
      <c r="P199" s="45">
        <v>0.0003399267893</v>
      </c>
      <c r="Q199" s="45">
        <v>9679.915326</v>
      </c>
    </row>
    <row r="200" ht="18.75" customHeight="1" spans="1:17">
      <c r="A200" s="7">
        <v>6</v>
      </c>
      <c r="B200" s="6" t="s">
        <v>291</v>
      </c>
      <c r="C200" s="7">
        <v>61</v>
      </c>
      <c r="D200" s="6" t="s">
        <v>292</v>
      </c>
      <c r="E200" s="7">
        <v>612</v>
      </c>
      <c r="F200" s="6" t="s">
        <v>300</v>
      </c>
      <c r="G200" s="7">
        <v>6126</v>
      </c>
      <c r="H200" s="6" t="s">
        <v>306</v>
      </c>
      <c r="I200" s="7">
        <v>2024</v>
      </c>
      <c r="J200" s="7">
        <v>20241</v>
      </c>
      <c r="K200" s="6" t="s">
        <v>21</v>
      </c>
      <c r="L200" s="45">
        <v>1311</v>
      </c>
      <c r="M200" s="45">
        <v>3347.704043</v>
      </c>
      <c r="N200" s="45">
        <v>-0.02895722146</v>
      </c>
      <c r="O200" s="45">
        <v>-99.8310368</v>
      </c>
      <c r="P200" s="45">
        <v>0.0009207521091</v>
      </c>
      <c r="Q200" s="45">
        <v>3447.53508</v>
      </c>
    </row>
    <row r="201" ht="18.75" customHeight="1" spans="1:17">
      <c r="A201" s="7">
        <v>6</v>
      </c>
      <c r="B201" s="6" t="s">
        <v>291</v>
      </c>
      <c r="C201" s="7">
        <v>61</v>
      </c>
      <c r="D201" s="6" t="s">
        <v>292</v>
      </c>
      <c r="E201" s="7">
        <v>612</v>
      </c>
      <c r="F201" s="6" t="s">
        <v>300</v>
      </c>
      <c r="G201" s="7">
        <v>6127</v>
      </c>
      <c r="H201" s="6" t="s">
        <v>307</v>
      </c>
      <c r="I201" s="7">
        <v>2024</v>
      </c>
      <c r="J201" s="7">
        <v>20241</v>
      </c>
      <c r="K201" s="6" t="s">
        <v>21</v>
      </c>
      <c r="L201" s="45">
        <v>70</v>
      </c>
      <c r="M201" s="45">
        <v>0</v>
      </c>
      <c r="N201" s="45">
        <v>1</v>
      </c>
      <c r="O201" s="45">
        <v>0</v>
      </c>
      <c r="P201" s="45">
        <v>4.91629654e-5</v>
      </c>
      <c r="Q201" s="45">
        <v>0</v>
      </c>
    </row>
    <row r="202" ht="18.75" customHeight="1" spans="1:17">
      <c r="A202" s="7">
        <v>6</v>
      </c>
      <c r="B202" s="6" t="s">
        <v>291</v>
      </c>
      <c r="C202" s="7">
        <v>61</v>
      </c>
      <c r="D202" s="6" t="s">
        <v>292</v>
      </c>
      <c r="E202" s="7">
        <v>613</v>
      </c>
      <c r="F202" s="6" t="s">
        <v>308</v>
      </c>
      <c r="G202" s="7">
        <v>6131</v>
      </c>
      <c r="H202" s="6" t="s">
        <v>308</v>
      </c>
      <c r="I202" s="7">
        <v>2024</v>
      </c>
      <c r="J202" s="7">
        <v>20241</v>
      </c>
      <c r="K202" s="6" t="s">
        <v>21</v>
      </c>
      <c r="L202" s="45">
        <v>6227</v>
      </c>
      <c r="M202" s="45">
        <v>1390.900112</v>
      </c>
      <c r="N202" s="45">
        <v>0.6502582533</v>
      </c>
      <c r="O202" s="45">
        <v>548.0622659</v>
      </c>
      <c r="P202" s="45">
        <v>0.004373396936</v>
      </c>
      <c r="Q202" s="45">
        <v>842.8378465</v>
      </c>
    </row>
    <row r="203" ht="18.75" customHeight="1" spans="1:17">
      <c r="A203" s="7">
        <v>6</v>
      </c>
      <c r="B203" s="6" t="s">
        <v>291</v>
      </c>
      <c r="C203" s="7">
        <v>62</v>
      </c>
      <c r="D203" s="6" t="s">
        <v>309</v>
      </c>
      <c r="E203" s="7">
        <v>620</v>
      </c>
      <c r="F203" s="6" t="s">
        <v>310</v>
      </c>
      <c r="G203" s="7">
        <v>6201</v>
      </c>
      <c r="H203" s="6" t="s">
        <v>310</v>
      </c>
      <c r="I203" s="7">
        <v>2024</v>
      </c>
      <c r="J203" s="7">
        <v>20241</v>
      </c>
      <c r="K203" s="6" t="s">
        <v>21</v>
      </c>
      <c r="L203" s="45">
        <v>322</v>
      </c>
      <c r="M203" s="45">
        <v>0</v>
      </c>
      <c r="N203" s="45">
        <v>-1</v>
      </c>
      <c r="O203" s="45">
        <v>-10000</v>
      </c>
      <c r="P203" s="45">
        <v>0.0002261496408</v>
      </c>
      <c r="Q203" s="45">
        <v>10000</v>
      </c>
    </row>
    <row r="204" ht="18.75" customHeight="1" spans="1:17">
      <c r="A204" s="7">
        <v>6</v>
      </c>
      <c r="B204" s="6" t="s">
        <v>291</v>
      </c>
      <c r="C204" s="7">
        <v>62</v>
      </c>
      <c r="D204" s="6" t="s">
        <v>309</v>
      </c>
      <c r="E204" s="7">
        <v>622</v>
      </c>
      <c r="F204" s="6" t="s">
        <v>311</v>
      </c>
      <c r="G204" s="7">
        <v>6223</v>
      </c>
      <c r="H204" s="6" t="s">
        <v>312</v>
      </c>
      <c r="I204" s="7">
        <v>2024</v>
      </c>
      <c r="J204" s="7">
        <v>20241</v>
      </c>
      <c r="K204" s="6" t="s">
        <v>21</v>
      </c>
      <c r="L204" s="45">
        <v>250</v>
      </c>
      <c r="M204" s="45">
        <v>8703.84</v>
      </c>
      <c r="N204" s="45">
        <v>1</v>
      </c>
      <c r="O204" s="45">
        <v>8703.84</v>
      </c>
      <c r="P204" s="45">
        <v>0.0001755820193</v>
      </c>
      <c r="Q204" s="45">
        <v>0</v>
      </c>
    </row>
    <row r="205" ht="18.75" customHeight="1" spans="1:17">
      <c r="A205" s="7">
        <v>6</v>
      </c>
      <c r="B205" s="6" t="s">
        <v>291</v>
      </c>
      <c r="C205" s="7">
        <v>62</v>
      </c>
      <c r="D205" s="6" t="s">
        <v>309</v>
      </c>
      <c r="E205" s="7">
        <v>622</v>
      </c>
      <c r="F205" s="6" t="s">
        <v>311</v>
      </c>
      <c r="G205" s="7">
        <v>6225</v>
      </c>
      <c r="H205" s="6" t="s">
        <v>313</v>
      </c>
      <c r="I205" s="7">
        <v>2024</v>
      </c>
      <c r="J205" s="7">
        <v>20241</v>
      </c>
      <c r="K205" s="6" t="s">
        <v>21</v>
      </c>
      <c r="L205" s="45">
        <v>181</v>
      </c>
      <c r="M205" s="45">
        <v>3440</v>
      </c>
      <c r="N205" s="45">
        <v>3</v>
      </c>
      <c r="O205" s="45">
        <v>2580</v>
      </c>
      <c r="P205" s="45">
        <v>0.000127121382</v>
      </c>
      <c r="Q205" s="45">
        <v>860</v>
      </c>
    </row>
    <row r="206" ht="18.75" customHeight="1" spans="1:17">
      <c r="A206" s="7">
        <v>6</v>
      </c>
      <c r="B206" s="6" t="s">
        <v>291</v>
      </c>
      <c r="C206" s="7">
        <v>62</v>
      </c>
      <c r="D206" s="6" t="s">
        <v>309</v>
      </c>
      <c r="E206" s="7">
        <v>622</v>
      </c>
      <c r="F206" s="6" t="s">
        <v>311</v>
      </c>
      <c r="G206" s="7">
        <v>6226</v>
      </c>
      <c r="H206" s="6" t="s">
        <v>314</v>
      </c>
      <c r="I206" s="7">
        <v>2024</v>
      </c>
      <c r="J206" s="7">
        <v>20241</v>
      </c>
      <c r="K206" s="6" t="s">
        <v>21</v>
      </c>
      <c r="L206" s="45">
        <v>573</v>
      </c>
      <c r="M206" s="45">
        <v>3010</v>
      </c>
      <c r="N206" s="45">
        <v>-0.3797555348</v>
      </c>
      <c r="O206" s="45">
        <v>-1842.925208</v>
      </c>
      <c r="P206" s="45">
        <v>0.0004024339882</v>
      </c>
      <c r="Q206" s="45">
        <v>4852.925208</v>
      </c>
    </row>
    <row r="207" ht="18.75" customHeight="1" spans="1:17">
      <c r="A207" s="7">
        <v>6</v>
      </c>
      <c r="B207" s="6" t="s">
        <v>291</v>
      </c>
      <c r="C207" s="7">
        <v>63</v>
      </c>
      <c r="D207" s="6" t="s">
        <v>315</v>
      </c>
      <c r="E207" s="7">
        <v>631</v>
      </c>
      <c r="F207" s="6" t="s">
        <v>315</v>
      </c>
      <c r="G207" s="7">
        <v>6311</v>
      </c>
      <c r="H207" s="6" t="s">
        <v>315</v>
      </c>
      <c r="I207" s="7">
        <v>2024</v>
      </c>
      <c r="J207" s="7">
        <v>20241</v>
      </c>
      <c r="K207" s="6" t="s">
        <v>21</v>
      </c>
      <c r="L207" s="45">
        <v>51</v>
      </c>
      <c r="M207" s="45">
        <v>43000</v>
      </c>
      <c r="N207" s="45">
        <v>9.680473373</v>
      </c>
      <c r="O207" s="45">
        <v>38973.96122</v>
      </c>
      <c r="P207" s="45">
        <v>3.581873193e-5</v>
      </c>
      <c r="Q207" s="45">
        <v>4026.038781</v>
      </c>
    </row>
    <row r="208" ht="18.75" customHeight="1" spans="1:17">
      <c r="A208" s="7">
        <v>7</v>
      </c>
      <c r="B208" s="6" t="s">
        <v>316</v>
      </c>
      <c r="C208" s="7">
        <v>71</v>
      </c>
      <c r="D208" s="6" t="s">
        <v>317</v>
      </c>
      <c r="E208" s="7">
        <v>710</v>
      </c>
      <c r="F208" s="6" t="s">
        <v>318</v>
      </c>
      <c r="G208" s="7">
        <v>7101</v>
      </c>
      <c r="H208" s="6" t="s">
        <v>318</v>
      </c>
      <c r="I208" s="7">
        <v>2024</v>
      </c>
      <c r="J208" s="7">
        <v>20241</v>
      </c>
      <c r="K208" s="6" t="s">
        <v>21</v>
      </c>
      <c r="L208" s="45">
        <v>2700</v>
      </c>
      <c r="M208" s="45">
        <v>7232.444444</v>
      </c>
      <c r="N208" s="45">
        <v>-0.2455725545</v>
      </c>
      <c r="O208" s="45">
        <v>-2354.222222</v>
      </c>
      <c r="P208" s="45">
        <v>0.001896285808</v>
      </c>
      <c r="Q208" s="45">
        <v>9586.666667</v>
      </c>
    </row>
    <row r="209" ht="18.75" customHeight="1" spans="1:17">
      <c r="A209" s="7">
        <v>7</v>
      </c>
      <c r="B209" s="6" t="s">
        <v>316</v>
      </c>
      <c r="C209" s="7">
        <v>71</v>
      </c>
      <c r="D209" s="6" t="s">
        <v>317</v>
      </c>
      <c r="E209" s="7">
        <v>711</v>
      </c>
      <c r="F209" s="6" t="s">
        <v>319</v>
      </c>
      <c r="G209" s="7">
        <v>7111</v>
      </c>
      <c r="H209" s="6" t="s">
        <v>320</v>
      </c>
      <c r="I209" s="7">
        <v>2024</v>
      </c>
      <c r="J209" s="7">
        <v>20241</v>
      </c>
      <c r="K209" s="6" t="s">
        <v>21</v>
      </c>
      <c r="L209" s="45">
        <v>773</v>
      </c>
      <c r="M209" s="45">
        <v>28075.03234</v>
      </c>
      <c r="N209" s="45">
        <v>-0.3053377147</v>
      </c>
      <c r="O209" s="45">
        <v>-12340.3363</v>
      </c>
      <c r="P209" s="45">
        <v>0.0005428996036</v>
      </c>
      <c r="Q209" s="45">
        <v>40415.36864</v>
      </c>
    </row>
    <row r="210" ht="18.75" customHeight="1" spans="1:17">
      <c r="A210" s="7">
        <v>7</v>
      </c>
      <c r="B210" s="6" t="s">
        <v>316</v>
      </c>
      <c r="C210" s="7">
        <v>71</v>
      </c>
      <c r="D210" s="6" t="s">
        <v>317</v>
      </c>
      <c r="E210" s="7">
        <v>711</v>
      </c>
      <c r="F210" s="6" t="s">
        <v>319</v>
      </c>
      <c r="G210" s="7">
        <v>7112</v>
      </c>
      <c r="H210" s="6" t="s">
        <v>321</v>
      </c>
      <c r="I210" s="7">
        <v>2024</v>
      </c>
      <c r="J210" s="7">
        <v>20241</v>
      </c>
      <c r="K210" s="6" t="s">
        <v>21</v>
      </c>
      <c r="L210" s="45">
        <v>1586</v>
      </c>
      <c r="M210" s="45">
        <v>8294.716267</v>
      </c>
      <c r="N210" s="45">
        <v>1</v>
      </c>
      <c r="O210" s="45">
        <v>8294.716267</v>
      </c>
      <c r="P210" s="45">
        <v>0.00111389233</v>
      </c>
      <c r="Q210" s="45">
        <v>0</v>
      </c>
    </row>
    <row r="211" ht="18.75" customHeight="1" spans="1:17">
      <c r="A211" s="7">
        <v>7</v>
      </c>
      <c r="B211" s="6" t="s">
        <v>316</v>
      </c>
      <c r="C211" s="7">
        <v>71</v>
      </c>
      <c r="D211" s="6" t="s">
        <v>317</v>
      </c>
      <c r="E211" s="7">
        <v>712</v>
      </c>
      <c r="F211" s="6" t="s">
        <v>322</v>
      </c>
      <c r="G211" s="7">
        <v>7121</v>
      </c>
      <c r="H211" s="6" t="s">
        <v>323</v>
      </c>
      <c r="I211" s="7">
        <v>2024</v>
      </c>
      <c r="J211" s="7">
        <v>20241</v>
      </c>
      <c r="K211" s="6" t="s">
        <v>21</v>
      </c>
      <c r="L211" s="45">
        <v>36278</v>
      </c>
      <c r="M211" s="45">
        <v>7408.174376</v>
      </c>
      <c r="N211" s="45">
        <v>-0.008766508692</v>
      </c>
      <c r="O211" s="45">
        <v>-65.51819085</v>
      </c>
      <c r="P211" s="45">
        <v>0.02547905798</v>
      </c>
      <c r="Q211" s="45">
        <v>7473.692567</v>
      </c>
    </row>
    <row r="212" ht="18.75" customHeight="1" spans="1:17">
      <c r="A212" s="7">
        <v>7</v>
      </c>
      <c r="B212" s="6" t="s">
        <v>316</v>
      </c>
      <c r="C212" s="7">
        <v>71</v>
      </c>
      <c r="D212" s="6" t="s">
        <v>317</v>
      </c>
      <c r="E212" s="7">
        <v>712</v>
      </c>
      <c r="F212" s="6" t="s">
        <v>322</v>
      </c>
      <c r="G212" s="7">
        <v>7122</v>
      </c>
      <c r="H212" s="6" t="s">
        <v>324</v>
      </c>
      <c r="I212" s="7">
        <v>2024</v>
      </c>
      <c r="J212" s="7">
        <v>20241</v>
      </c>
      <c r="K212" s="6" t="s">
        <v>21</v>
      </c>
      <c r="L212" s="45">
        <v>67</v>
      </c>
      <c r="M212" s="45">
        <v>5160</v>
      </c>
      <c r="N212" s="45">
        <v>1</v>
      </c>
      <c r="O212" s="45">
        <v>5160</v>
      </c>
      <c r="P212" s="45">
        <v>4.705598117e-5</v>
      </c>
      <c r="Q212" s="45">
        <v>0</v>
      </c>
    </row>
    <row r="213" ht="18.75" customHeight="1" spans="1:17">
      <c r="A213" s="7">
        <v>7</v>
      </c>
      <c r="B213" s="6" t="s">
        <v>316</v>
      </c>
      <c r="C213" s="7">
        <v>71</v>
      </c>
      <c r="D213" s="6" t="s">
        <v>317</v>
      </c>
      <c r="E213" s="7">
        <v>713</v>
      </c>
      <c r="F213" s="6" t="s">
        <v>325</v>
      </c>
      <c r="G213" s="7">
        <v>7131</v>
      </c>
      <c r="H213" s="6" t="s">
        <v>326</v>
      </c>
      <c r="I213" s="7">
        <v>2024</v>
      </c>
      <c r="J213" s="7">
        <v>20241</v>
      </c>
      <c r="K213" s="6" t="s">
        <v>21</v>
      </c>
      <c r="L213" s="45">
        <v>68</v>
      </c>
      <c r="M213" s="45">
        <v>860</v>
      </c>
      <c r="N213" s="45">
        <v>1</v>
      </c>
      <c r="O213" s="45">
        <v>860</v>
      </c>
      <c r="P213" s="45">
        <v>4.775830924e-5</v>
      </c>
      <c r="Q213" s="45">
        <v>0</v>
      </c>
    </row>
    <row r="214" ht="18.75" customHeight="1" spans="1:17">
      <c r="A214" s="7">
        <v>7</v>
      </c>
      <c r="B214" s="6" t="s">
        <v>316</v>
      </c>
      <c r="C214" s="7">
        <v>71</v>
      </c>
      <c r="D214" s="6" t="s">
        <v>317</v>
      </c>
      <c r="E214" s="7">
        <v>713</v>
      </c>
      <c r="F214" s="6" t="s">
        <v>325</v>
      </c>
      <c r="G214" s="7">
        <v>7132</v>
      </c>
      <c r="H214" s="6" t="s">
        <v>327</v>
      </c>
      <c r="I214" s="7">
        <v>2024</v>
      </c>
      <c r="J214" s="7">
        <v>20241</v>
      </c>
      <c r="K214" s="6" t="s">
        <v>21</v>
      </c>
      <c r="L214" s="45">
        <v>1681</v>
      </c>
      <c r="M214" s="45">
        <v>9850.862582</v>
      </c>
      <c r="N214" s="45">
        <v>0.5272655166</v>
      </c>
      <c r="O214" s="45">
        <v>3400.862582</v>
      </c>
      <c r="P214" s="45">
        <v>0.001180613498</v>
      </c>
      <c r="Q214" s="45">
        <v>6450</v>
      </c>
    </row>
    <row r="215" ht="18.75" customHeight="1" spans="1:17">
      <c r="A215" s="7">
        <v>7</v>
      </c>
      <c r="B215" s="6" t="s">
        <v>316</v>
      </c>
      <c r="C215" s="7">
        <v>71</v>
      </c>
      <c r="D215" s="6" t="s">
        <v>317</v>
      </c>
      <c r="E215" s="7">
        <v>713</v>
      </c>
      <c r="F215" s="6" t="s">
        <v>325</v>
      </c>
      <c r="G215" s="7">
        <v>7133</v>
      </c>
      <c r="H215" s="6" t="s">
        <v>328</v>
      </c>
      <c r="I215" s="7">
        <v>2024</v>
      </c>
      <c r="J215" s="7">
        <v>20241</v>
      </c>
      <c r="K215" s="6" t="s">
        <v>21</v>
      </c>
      <c r="L215" s="45">
        <v>272</v>
      </c>
      <c r="M215" s="45">
        <v>5577.352941</v>
      </c>
      <c r="N215" s="45">
        <v>-0.2417775494</v>
      </c>
      <c r="O215" s="45">
        <v>-1778.473752</v>
      </c>
      <c r="P215" s="45">
        <v>0.000191033237</v>
      </c>
      <c r="Q215" s="45">
        <v>7355.826693</v>
      </c>
    </row>
    <row r="216" ht="18.75" customHeight="1" spans="1:17">
      <c r="A216" s="7">
        <v>7</v>
      </c>
      <c r="B216" s="6" t="s">
        <v>316</v>
      </c>
      <c r="C216" s="7">
        <v>71</v>
      </c>
      <c r="D216" s="6" t="s">
        <v>317</v>
      </c>
      <c r="E216" s="7">
        <v>713</v>
      </c>
      <c r="F216" s="6" t="s">
        <v>325</v>
      </c>
      <c r="G216" s="7">
        <v>7134</v>
      </c>
      <c r="H216" s="6" t="s">
        <v>329</v>
      </c>
      <c r="I216" s="7">
        <v>2024</v>
      </c>
      <c r="J216" s="7">
        <v>20241</v>
      </c>
      <c r="K216" s="6" t="s">
        <v>21</v>
      </c>
      <c r="L216" s="45">
        <v>2111</v>
      </c>
      <c r="M216" s="45">
        <v>2749.372335</v>
      </c>
      <c r="N216" s="45">
        <v>0.1521974755</v>
      </c>
      <c r="O216" s="45">
        <v>363.1734469</v>
      </c>
      <c r="P216" s="45">
        <v>0.001482614571</v>
      </c>
      <c r="Q216" s="45">
        <v>2386.198888</v>
      </c>
    </row>
    <row r="217" ht="18.75" customHeight="1" spans="1:17">
      <c r="A217" s="7">
        <v>7</v>
      </c>
      <c r="B217" s="6" t="s">
        <v>316</v>
      </c>
      <c r="C217" s="7">
        <v>71</v>
      </c>
      <c r="D217" s="6" t="s">
        <v>317</v>
      </c>
      <c r="E217" s="7">
        <v>713</v>
      </c>
      <c r="F217" s="6" t="s">
        <v>325</v>
      </c>
      <c r="G217" s="7">
        <v>7135</v>
      </c>
      <c r="H217" s="6" t="s">
        <v>330</v>
      </c>
      <c r="I217" s="7">
        <v>2024</v>
      </c>
      <c r="J217" s="7">
        <v>20241</v>
      </c>
      <c r="K217" s="6" t="s">
        <v>21</v>
      </c>
      <c r="L217" s="45">
        <v>1218</v>
      </c>
      <c r="M217" s="45">
        <v>6302.438424</v>
      </c>
      <c r="N217" s="45">
        <v>-0.1326537562</v>
      </c>
      <c r="O217" s="45">
        <v>-963.9081691</v>
      </c>
      <c r="P217" s="45">
        <v>0.0008554355979</v>
      </c>
      <c r="Q217" s="45">
        <v>7266.346593</v>
      </c>
    </row>
    <row r="218" ht="18.75" customHeight="1" spans="1:17">
      <c r="A218" s="7">
        <v>7</v>
      </c>
      <c r="B218" s="6" t="s">
        <v>316</v>
      </c>
      <c r="C218" s="7">
        <v>72</v>
      </c>
      <c r="D218" s="6" t="s">
        <v>331</v>
      </c>
      <c r="E218" s="7">
        <v>720</v>
      </c>
      <c r="F218" s="6" t="s">
        <v>332</v>
      </c>
      <c r="G218" s="7">
        <v>7201</v>
      </c>
      <c r="H218" s="6" t="s">
        <v>332</v>
      </c>
      <c r="I218" s="7">
        <v>2024</v>
      </c>
      <c r="J218" s="7">
        <v>20241</v>
      </c>
      <c r="K218" s="6" t="s">
        <v>21</v>
      </c>
      <c r="L218" s="45">
        <v>80</v>
      </c>
      <c r="M218" s="45">
        <v>4000</v>
      </c>
      <c r="N218" s="45">
        <v>-0.8139534884</v>
      </c>
      <c r="O218" s="45">
        <v>-17500</v>
      </c>
      <c r="P218" s="45">
        <v>5.618624617e-5</v>
      </c>
      <c r="Q218" s="45">
        <v>21500</v>
      </c>
    </row>
    <row r="219" ht="18.75" customHeight="1" spans="1:17">
      <c r="A219" s="7">
        <v>7</v>
      </c>
      <c r="B219" s="6" t="s">
        <v>316</v>
      </c>
      <c r="C219" s="7">
        <v>72</v>
      </c>
      <c r="D219" s="6" t="s">
        <v>331</v>
      </c>
      <c r="E219" s="7">
        <v>721</v>
      </c>
      <c r="F219" s="6" t="s">
        <v>333</v>
      </c>
      <c r="G219" s="7">
        <v>7211</v>
      </c>
      <c r="H219" s="6" t="s">
        <v>334</v>
      </c>
      <c r="I219" s="7">
        <v>2024</v>
      </c>
      <c r="J219" s="7">
        <v>20241</v>
      </c>
      <c r="K219" s="6" t="s">
        <v>21</v>
      </c>
      <c r="L219" s="45">
        <v>1207</v>
      </c>
      <c r="M219" s="45">
        <v>7947.340514</v>
      </c>
      <c r="N219" s="45">
        <v>0.9535616884</v>
      </c>
      <c r="O219" s="45">
        <v>3879.211741</v>
      </c>
      <c r="P219" s="45">
        <v>0.0008477099891</v>
      </c>
      <c r="Q219" s="45">
        <v>4068.128773</v>
      </c>
    </row>
    <row r="220" ht="18.75" customHeight="1" spans="1:17">
      <c r="A220" s="7">
        <v>7</v>
      </c>
      <c r="B220" s="6" t="s">
        <v>316</v>
      </c>
      <c r="C220" s="7">
        <v>72</v>
      </c>
      <c r="D220" s="6" t="s">
        <v>331</v>
      </c>
      <c r="E220" s="7">
        <v>721</v>
      </c>
      <c r="F220" s="6" t="s">
        <v>333</v>
      </c>
      <c r="G220" s="7">
        <v>7212</v>
      </c>
      <c r="H220" s="6" t="s">
        <v>335</v>
      </c>
      <c r="I220" s="7">
        <v>2024</v>
      </c>
      <c r="J220" s="7">
        <v>20241</v>
      </c>
      <c r="K220" s="6" t="s">
        <v>21</v>
      </c>
      <c r="L220" s="45">
        <v>5877</v>
      </c>
      <c r="M220" s="45">
        <v>8540.712949</v>
      </c>
      <c r="N220" s="45">
        <v>0.1382698689</v>
      </c>
      <c r="O220" s="45">
        <v>1037.472125</v>
      </c>
      <c r="P220" s="45">
        <v>0.004127582109</v>
      </c>
      <c r="Q220" s="45">
        <v>7503.240824</v>
      </c>
    </row>
    <row r="221" ht="18.75" customHeight="1" spans="1:17">
      <c r="A221" s="7">
        <v>7</v>
      </c>
      <c r="B221" s="6" t="s">
        <v>316</v>
      </c>
      <c r="C221" s="7">
        <v>72</v>
      </c>
      <c r="D221" s="6" t="s">
        <v>331</v>
      </c>
      <c r="E221" s="7">
        <v>721</v>
      </c>
      <c r="F221" s="6" t="s">
        <v>333</v>
      </c>
      <c r="G221" s="7">
        <v>7213</v>
      </c>
      <c r="H221" s="6" t="s">
        <v>336</v>
      </c>
      <c r="I221" s="7">
        <v>2024</v>
      </c>
      <c r="J221" s="7">
        <v>20241</v>
      </c>
      <c r="K221" s="6" t="s">
        <v>21</v>
      </c>
      <c r="L221" s="45">
        <v>5995</v>
      </c>
      <c r="M221" s="45">
        <v>9716.722269</v>
      </c>
      <c r="N221" s="45">
        <v>0.2684028772</v>
      </c>
      <c r="O221" s="45">
        <v>2056.126063</v>
      </c>
      <c r="P221" s="45">
        <v>0.004210456822</v>
      </c>
      <c r="Q221" s="45">
        <v>7660.596206</v>
      </c>
    </row>
    <row r="222" ht="18.75" customHeight="1" spans="1:17">
      <c r="A222" s="7">
        <v>7</v>
      </c>
      <c r="B222" s="6" t="s">
        <v>316</v>
      </c>
      <c r="C222" s="7">
        <v>72</v>
      </c>
      <c r="D222" s="6" t="s">
        <v>331</v>
      </c>
      <c r="E222" s="7">
        <v>722</v>
      </c>
      <c r="F222" s="6" t="s">
        <v>337</v>
      </c>
      <c r="G222" s="7">
        <v>7221</v>
      </c>
      <c r="H222" s="6" t="s">
        <v>338</v>
      </c>
      <c r="I222" s="7">
        <v>2024</v>
      </c>
      <c r="J222" s="7">
        <v>20241</v>
      </c>
      <c r="K222" s="6" t="s">
        <v>21</v>
      </c>
      <c r="L222" s="45">
        <v>4750</v>
      </c>
      <c r="M222" s="45">
        <v>7493.633684</v>
      </c>
      <c r="N222" s="45">
        <v>0.5679733772</v>
      </c>
      <c r="O222" s="45">
        <v>2714.449424</v>
      </c>
      <c r="P222" s="45">
        <v>0.003336058366</v>
      </c>
      <c r="Q222" s="45">
        <v>4779.18426</v>
      </c>
    </row>
    <row r="223" ht="18.75" customHeight="1" spans="1:17">
      <c r="A223" s="7">
        <v>7</v>
      </c>
      <c r="B223" s="6" t="s">
        <v>316</v>
      </c>
      <c r="C223" s="7">
        <v>72</v>
      </c>
      <c r="D223" s="6" t="s">
        <v>331</v>
      </c>
      <c r="E223" s="7">
        <v>722</v>
      </c>
      <c r="F223" s="6" t="s">
        <v>337</v>
      </c>
      <c r="G223" s="7">
        <v>7222</v>
      </c>
      <c r="H223" s="6" t="s">
        <v>339</v>
      </c>
      <c r="I223" s="7">
        <v>2024</v>
      </c>
      <c r="J223" s="7">
        <v>20241</v>
      </c>
      <c r="K223" s="6" t="s">
        <v>21</v>
      </c>
      <c r="L223" s="45">
        <v>113</v>
      </c>
      <c r="M223" s="45">
        <v>0</v>
      </c>
      <c r="N223" s="45">
        <v>-1</v>
      </c>
      <c r="O223" s="45">
        <v>-5425.75</v>
      </c>
      <c r="P223" s="45">
        <v>7.936307271e-5</v>
      </c>
      <c r="Q223" s="45">
        <v>5425.75</v>
      </c>
    </row>
    <row r="224" ht="18.75" customHeight="1" spans="1:17">
      <c r="A224" s="7">
        <v>7</v>
      </c>
      <c r="B224" s="6" t="s">
        <v>316</v>
      </c>
      <c r="C224" s="7">
        <v>73</v>
      </c>
      <c r="D224" s="6" t="s">
        <v>340</v>
      </c>
      <c r="E224" s="7">
        <v>731</v>
      </c>
      <c r="F224" s="6" t="s">
        <v>341</v>
      </c>
      <c r="G224" s="7">
        <v>7311</v>
      </c>
      <c r="H224" s="6" t="s">
        <v>342</v>
      </c>
      <c r="I224" s="7">
        <v>2024</v>
      </c>
      <c r="J224" s="7">
        <v>20241</v>
      </c>
      <c r="K224" s="6" t="s">
        <v>21</v>
      </c>
      <c r="L224" s="45">
        <v>8516</v>
      </c>
      <c r="M224" s="45">
        <v>5113.686003</v>
      </c>
      <c r="N224" s="45">
        <v>-0.2078013317</v>
      </c>
      <c r="O224" s="45">
        <v>-1341.369032</v>
      </c>
      <c r="P224" s="45">
        <v>0.005981025905</v>
      </c>
      <c r="Q224" s="45">
        <v>6455.055035</v>
      </c>
    </row>
    <row r="225" ht="18.75" customHeight="1" spans="1:17">
      <c r="A225" s="7">
        <v>7</v>
      </c>
      <c r="B225" s="6" t="s">
        <v>316</v>
      </c>
      <c r="C225" s="7">
        <v>73</v>
      </c>
      <c r="D225" s="6" t="s">
        <v>340</v>
      </c>
      <c r="E225" s="7">
        <v>731</v>
      </c>
      <c r="F225" s="6" t="s">
        <v>341</v>
      </c>
      <c r="G225" s="7">
        <v>7312</v>
      </c>
      <c r="H225" s="6" t="s">
        <v>343</v>
      </c>
      <c r="I225" s="7">
        <v>2024</v>
      </c>
      <c r="J225" s="7">
        <v>20241</v>
      </c>
      <c r="K225" s="6" t="s">
        <v>21</v>
      </c>
      <c r="L225" s="45">
        <v>588</v>
      </c>
      <c r="M225" s="45">
        <v>1032</v>
      </c>
      <c r="N225" s="45">
        <v>-0.7764768494</v>
      </c>
      <c r="O225" s="45">
        <v>-3584.971429</v>
      </c>
      <c r="P225" s="45">
        <v>0.0004129689093</v>
      </c>
      <c r="Q225" s="45">
        <v>4616.971429</v>
      </c>
    </row>
    <row r="226" ht="18.75" customHeight="1" spans="1:17">
      <c r="A226" s="7">
        <v>7</v>
      </c>
      <c r="B226" s="6" t="s">
        <v>316</v>
      </c>
      <c r="C226" s="7">
        <v>73</v>
      </c>
      <c r="D226" s="6" t="s">
        <v>340</v>
      </c>
      <c r="E226" s="7">
        <v>731</v>
      </c>
      <c r="F226" s="6" t="s">
        <v>341</v>
      </c>
      <c r="G226" s="7">
        <v>7313</v>
      </c>
      <c r="H226" s="6" t="s">
        <v>344</v>
      </c>
      <c r="I226" s="7">
        <v>2024</v>
      </c>
      <c r="J226" s="7">
        <v>20241</v>
      </c>
      <c r="K226" s="6" t="s">
        <v>21</v>
      </c>
      <c r="L226" s="45">
        <v>2788</v>
      </c>
      <c r="M226" s="45">
        <v>5706.151363</v>
      </c>
      <c r="N226" s="45">
        <v>0.1153020466</v>
      </c>
      <c r="O226" s="45">
        <v>589.9127796</v>
      </c>
      <c r="P226" s="45">
        <v>0.001958090679</v>
      </c>
      <c r="Q226" s="45">
        <v>5116.238583</v>
      </c>
    </row>
    <row r="227" ht="18.75" customHeight="1" spans="1:17">
      <c r="A227" s="7">
        <v>7</v>
      </c>
      <c r="B227" s="6" t="s">
        <v>316</v>
      </c>
      <c r="C227" s="7">
        <v>73</v>
      </c>
      <c r="D227" s="6" t="s">
        <v>340</v>
      </c>
      <c r="E227" s="7">
        <v>732</v>
      </c>
      <c r="F227" s="6" t="s">
        <v>345</v>
      </c>
      <c r="G227" s="7">
        <v>7321</v>
      </c>
      <c r="H227" s="6" t="s">
        <v>346</v>
      </c>
      <c r="I227" s="7">
        <v>2024</v>
      </c>
      <c r="J227" s="7">
        <v>20241</v>
      </c>
      <c r="K227" s="6" t="s">
        <v>21</v>
      </c>
      <c r="L227" s="45">
        <v>439</v>
      </c>
      <c r="M227" s="45">
        <v>7535.535308</v>
      </c>
      <c r="N227" s="45">
        <v>1.444671691</v>
      </c>
      <c r="O227" s="45">
        <v>4453.102875</v>
      </c>
      <c r="P227" s="45">
        <v>0.0003083220259</v>
      </c>
      <c r="Q227" s="45">
        <v>3082.432432</v>
      </c>
    </row>
    <row r="228" ht="18.75" customHeight="1" spans="1:17">
      <c r="A228" s="7">
        <v>7</v>
      </c>
      <c r="B228" s="6" t="s">
        <v>316</v>
      </c>
      <c r="C228" s="7">
        <v>73</v>
      </c>
      <c r="D228" s="6" t="s">
        <v>340</v>
      </c>
      <c r="E228" s="7">
        <v>732</v>
      </c>
      <c r="F228" s="6" t="s">
        <v>345</v>
      </c>
      <c r="G228" s="7">
        <v>7322</v>
      </c>
      <c r="H228" s="6" t="s">
        <v>347</v>
      </c>
      <c r="I228" s="7">
        <v>2024</v>
      </c>
      <c r="J228" s="7">
        <v>20241</v>
      </c>
      <c r="K228" s="6" t="s">
        <v>21</v>
      </c>
      <c r="L228" s="45">
        <v>1127</v>
      </c>
      <c r="M228" s="45">
        <v>1963.425022</v>
      </c>
      <c r="N228" s="45">
        <v>-0.5884074634</v>
      </c>
      <c r="O228" s="45">
        <v>-2806.887478</v>
      </c>
      <c r="P228" s="45">
        <v>0.0007915237429</v>
      </c>
      <c r="Q228" s="45">
        <v>4770.3125</v>
      </c>
    </row>
    <row r="229" ht="18.75" customHeight="1" spans="1:17">
      <c r="A229" s="7">
        <v>7</v>
      </c>
      <c r="B229" s="6" t="s">
        <v>316</v>
      </c>
      <c r="C229" s="7">
        <v>73</v>
      </c>
      <c r="D229" s="6" t="s">
        <v>340</v>
      </c>
      <c r="E229" s="7">
        <v>733</v>
      </c>
      <c r="F229" s="6" t="s">
        <v>348</v>
      </c>
      <c r="G229" s="7">
        <v>7332</v>
      </c>
      <c r="H229" s="6" t="s">
        <v>349</v>
      </c>
      <c r="I229" s="7">
        <v>2024</v>
      </c>
      <c r="J229" s="7">
        <v>20241</v>
      </c>
      <c r="K229" s="6" t="s">
        <v>21</v>
      </c>
      <c r="L229" s="45">
        <v>1447</v>
      </c>
      <c r="M229" s="45">
        <v>1148.76434</v>
      </c>
      <c r="N229" s="45">
        <v>-0.3396514949</v>
      </c>
      <c r="O229" s="45">
        <v>-590.8690976</v>
      </c>
      <c r="P229" s="45">
        <v>0.001016268728</v>
      </c>
      <c r="Q229" s="45">
        <v>1739.633438</v>
      </c>
    </row>
    <row r="230" ht="18.75" customHeight="1" spans="1:17">
      <c r="A230" s="7">
        <v>7</v>
      </c>
      <c r="B230" s="6" t="s">
        <v>316</v>
      </c>
      <c r="C230" s="7">
        <v>73</v>
      </c>
      <c r="D230" s="6" t="s">
        <v>340</v>
      </c>
      <c r="E230" s="7">
        <v>734</v>
      </c>
      <c r="F230" s="6" t="s">
        <v>350</v>
      </c>
      <c r="G230" s="7">
        <v>7341</v>
      </c>
      <c r="H230" s="6" t="s">
        <v>351</v>
      </c>
      <c r="I230" s="7">
        <v>2024</v>
      </c>
      <c r="J230" s="7">
        <v>20241</v>
      </c>
      <c r="K230" s="6" t="s">
        <v>21</v>
      </c>
      <c r="L230" s="45">
        <v>29796</v>
      </c>
      <c r="M230" s="45">
        <v>3641.089979</v>
      </c>
      <c r="N230" s="45">
        <v>-0.2125795053</v>
      </c>
      <c r="O230" s="45">
        <v>-982.9831859</v>
      </c>
      <c r="P230" s="45">
        <v>0.02092656739</v>
      </c>
      <c r="Q230" s="45">
        <v>4624.073164</v>
      </c>
    </row>
    <row r="231" ht="18.75" customHeight="1" spans="1:17">
      <c r="A231" s="7">
        <v>7</v>
      </c>
      <c r="B231" s="6" t="s">
        <v>316</v>
      </c>
      <c r="C231" s="7">
        <v>73</v>
      </c>
      <c r="D231" s="6" t="s">
        <v>340</v>
      </c>
      <c r="E231" s="7">
        <v>734</v>
      </c>
      <c r="F231" s="6" t="s">
        <v>350</v>
      </c>
      <c r="G231" s="7">
        <v>7342</v>
      </c>
      <c r="H231" s="6" t="s">
        <v>352</v>
      </c>
      <c r="I231" s="7">
        <v>2024</v>
      </c>
      <c r="J231" s="7">
        <v>20241</v>
      </c>
      <c r="K231" s="6" t="s">
        <v>21</v>
      </c>
      <c r="L231" s="45">
        <v>146</v>
      </c>
      <c r="M231" s="45">
        <v>4933.219178</v>
      </c>
      <c r="N231" s="45">
        <v>0.1886952387</v>
      </c>
      <c r="O231" s="45">
        <v>783.106502</v>
      </c>
      <c r="P231" s="45">
        <v>0.0001025398993</v>
      </c>
      <c r="Q231" s="45">
        <v>4150.112676</v>
      </c>
    </row>
    <row r="232" ht="18.75" customHeight="1" spans="1:17">
      <c r="A232" s="7">
        <v>7</v>
      </c>
      <c r="B232" s="6" t="s">
        <v>316</v>
      </c>
      <c r="C232" s="7">
        <v>73</v>
      </c>
      <c r="D232" s="6" t="s">
        <v>340</v>
      </c>
      <c r="E232" s="7">
        <v>734</v>
      </c>
      <c r="F232" s="6" t="s">
        <v>350</v>
      </c>
      <c r="G232" s="7">
        <v>7343</v>
      </c>
      <c r="H232" s="6" t="s">
        <v>353</v>
      </c>
      <c r="I232" s="7">
        <v>2024</v>
      </c>
      <c r="J232" s="7">
        <v>20241</v>
      </c>
      <c r="K232" s="6" t="s">
        <v>21</v>
      </c>
      <c r="L232" s="45">
        <v>12432</v>
      </c>
      <c r="M232" s="45">
        <v>1102.184685</v>
      </c>
      <c r="N232" s="45">
        <v>0.1003103403</v>
      </c>
      <c r="O232" s="45">
        <v>100.4812159</v>
      </c>
      <c r="P232" s="45">
        <v>0.008731342655</v>
      </c>
      <c r="Q232" s="45">
        <v>1001.703469</v>
      </c>
    </row>
    <row r="233" ht="18.75" customHeight="1" spans="1:17">
      <c r="A233" s="7">
        <v>7</v>
      </c>
      <c r="B233" s="6" t="s">
        <v>316</v>
      </c>
      <c r="C233" s="7">
        <v>73</v>
      </c>
      <c r="D233" s="6" t="s">
        <v>340</v>
      </c>
      <c r="E233" s="7">
        <v>734</v>
      </c>
      <c r="F233" s="6" t="s">
        <v>350</v>
      </c>
      <c r="G233" s="7">
        <v>7344</v>
      </c>
      <c r="H233" s="6" t="s">
        <v>354</v>
      </c>
      <c r="I233" s="7">
        <v>2024</v>
      </c>
      <c r="J233" s="7">
        <v>20241</v>
      </c>
      <c r="K233" s="6" t="s">
        <v>21</v>
      </c>
      <c r="L233" s="45">
        <v>1036</v>
      </c>
      <c r="M233" s="45">
        <v>7000</v>
      </c>
      <c r="N233" s="45">
        <v>1</v>
      </c>
      <c r="O233" s="45">
        <v>7000</v>
      </c>
      <c r="P233" s="45">
        <v>0.0007276118879</v>
      </c>
      <c r="Q233" s="45">
        <v>0</v>
      </c>
    </row>
    <row r="234" ht="18.75" customHeight="1" spans="1:17">
      <c r="A234" s="7">
        <v>7</v>
      </c>
      <c r="B234" s="6" t="s">
        <v>316</v>
      </c>
      <c r="C234" s="7">
        <v>73</v>
      </c>
      <c r="D234" s="6" t="s">
        <v>340</v>
      </c>
      <c r="E234" s="7">
        <v>735</v>
      </c>
      <c r="F234" s="6" t="s">
        <v>355</v>
      </c>
      <c r="G234" s="7">
        <v>7351</v>
      </c>
      <c r="H234" s="6" t="s">
        <v>356</v>
      </c>
      <c r="I234" s="7">
        <v>2024</v>
      </c>
      <c r="J234" s="7">
        <v>20241</v>
      </c>
      <c r="K234" s="6" t="s">
        <v>21</v>
      </c>
      <c r="L234" s="45">
        <v>273</v>
      </c>
      <c r="M234" s="45">
        <v>6694.43956</v>
      </c>
      <c r="N234" s="45">
        <v>-0.1197829916</v>
      </c>
      <c r="O234" s="45">
        <v>-911.0026164</v>
      </c>
      <c r="P234" s="45">
        <v>0.0001917355651</v>
      </c>
      <c r="Q234" s="45">
        <v>7605.442177</v>
      </c>
    </row>
    <row r="235" ht="18.75" customHeight="1" spans="1:17">
      <c r="A235" s="7">
        <v>7</v>
      </c>
      <c r="B235" s="6" t="s">
        <v>316</v>
      </c>
      <c r="C235" s="7">
        <v>73</v>
      </c>
      <c r="D235" s="6" t="s">
        <v>340</v>
      </c>
      <c r="E235" s="7">
        <v>735</v>
      </c>
      <c r="F235" s="6" t="s">
        <v>355</v>
      </c>
      <c r="G235" s="7">
        <v>7352</v>
      </c>
      <c r="H235" s="6" t="s">
        <v>357</v>
      </c>
      <c r="I235" s="7">
        <v>2024</v>
      </c>
      <c r="J235" s="7">
        <v>20241</v>
      </c>
      <c r="K235" s="6" t="s">
        <v>21</v>
      </c>
      <c r="L235" s="45">
        <v>40</v>
      </c>
      <c r="M235" s="45">
        <v>11180</v>
      </c>
      <c r="N235" s="45">
        <v>1</v>
      </c>
      <c r="O235" s="45">
        <v>11180</v>
      </c>
      <c r="P235" s="45">
        <v>2.809312308e-5</v>
      </c>
      <c r="Q235" s="45">
        <v>0</v>
      </c>
    </row>
    <row r="236" ht="18.75" customHeight="1" spans="1:17">
      <c r="A236" s="7">
        <v>7</v>
      </c>
      <c r="B236" s="6" t="s">
        <v>316</v>
      </c>
      <c r="C236" s="7">
        <v>73</v>
      </c>
      <c r="D236" s="6" t="s">
        <v>340</v>
      </c>
      <c r="E236" s="7">
        <v>735</v>
      </c>
      <c r="F236" s="6" t="s">
        <v>355</v>
      </c>
      <c r="G236" s="7">
        <v>7353</v>
      </c>
      <c r="H236" s="6" t="s">
        <v>358</v>
      </c>
      <c r="I236" s="7">
        <v>2024</v>
      </c>
      <c r="J236" s="7">
        <v>20241</v>
      </c>
      <c r="K236" s="6" t="s">
        <v>21</v>
      </c>
      <c r="L236" s="45">
        <v>654</v>
      </c>
      <c r="M236" s="45">
        <v>0</v>
      </c>
      <c r="N236" s="45">
        <v>-1</v>
      </c>
      <c r="O236" s="45">
        <v>-5474.80735</v>
      </c>
      <c r="P236" s="45">
        <v>0.0004593225624</v>
      </c>
      <c r="Q236" s="45">
        <v>5474.80735</v>
      </c>
    </row>
    <row r="237" ht="18.75" customHeight="1" spans="1:17">
      <c r="A237" s="7">
        <v>7</v>
      </c>
      <c r="B237" s="6" t="s">
        <v>316</v>
      </c>
      <c r="C237" s="7">
        <v>74</v>
      </c>
      <c r="D237" s="6" t="s">
        <v>359</v>
      </c>
      <c r="E237" s="7">
        <v>741</v>
      </c>
      <c r="F237" s="6" t="s">
        <v>359</v>
      </c>
      <c r="G237" s="7">
        <v>7411</v>
      </c>
      <c r="H237" s="6" t="s">
        <v>360</v>
      </c>
      <c r="I237" s="7">
        <v>2024</v>
      </c>
      <c r="J237" s="7">
        <v>20241</v>
      </c>
      <c r="K237" s="6" t="s">
        <v>21</v>
      </c>
      <c r="L237" s="45">
        <v>660</v>
      </c>
      <c r="M237" s="45">
        <v>7593.333333</v>
      </c>
      <c r="N237" s="45">
        <v>-0.1854003232</v>
      </c>
      <c r="O237" s="45">
        <v>-1728.218773</v>
      </c>
      <c r="P237" s="45">
        <v>0.0004635365309</v>
      </c>
      <c r="Q237" s="45">
        <v>9321.552106</v>
      </c>
    </row>
    <row r="238" ht="18.75" customHeight="1" spans="1:17">
      <c r="A238" s="7">
        <v>7</v>
      </c>
      <c r="B238" s="6" t="s">
        <v>316</v>
      </c>
      <c r="C238" s="7">
        <v>74</v>
      </c>
      <c r="D238" s="6" t="s">
        <v>359</v>
      </c>
      <c r="E238" s="7">
        <v>741</v>
      </c>
      <c r="F238" s="6" t="s">
        <v>359</v>
      </c>
      <c r="G238" s="7">
        <v>7412</v>
      </c>
      <c r="H238" s="6" t="s">
        <v>361</v>
      </c>
      <c r="I238" s="7">
        <v>2024</v>
      </c>
      <c r="J238" s="7">
        <v>20241</v>
      </c>
      <c r="K238" s="6" t="s">
        <v>21</v>
      </c>
      <c r="L238" s="45">
        <v>857</v>
      </c>
      <c r="M238" s="45">
        <v>8391.271879</v>
      </c>
      <c r="N238" s="45">
        <v>0.9629057803</v>
      </c>
      <c r="O238" s="45">
        <v>4116.348465</v>
      </c>
      <c r="P238" s="45">
        <v>0.0006018951621</v>
      </c>
      <c r="Q238" s="45">
        <v>4274.923414</v>
      </c>
    </row>
    <row r="239" ht="18.75" customHeight="1" spans="1:17">
      <c r="A239" s="7">
        <v>7</v>
      </c>
      <c r="B239" s="6" t="s">
        <v>316</v>
      </c>
      <c r="C239" s="7">
        <v>75</v>
      </c>
      <c r="D239" s="6" t="s">
        <v>362</v>
      </c>
      <c r="E239" s="7">
        <v>750</v>
      </c>
      <c r="F239" s="6" t="s">
        <v>363</v>
      </c>
      <c r="G239" s="7">
        <v>7501</v>
      </c>
      <c r="H239" s="6" t="s">
        <v>363</v>
      </c>
      <c r="I239" s="7">
        <v>2024</v>
      </c>
      <c r="J239" s="7">
        <v>20241</v>
      </c>
      <c r="K239" s="6" t="s">
        <v>21</v>
      </c>
      <c r="L239" s="45">
        <v>291</v>
      </c>
      <c r="M239" s="45">
        <v>0</v>
      </c>
      <c r="N239" s="45">
        <v>-1</v>
      </c>
      <c r="O239" s="45">
        <v>-4970.568336</v>
      </c>
      <c r="P239" s="45">
        <v>0.0002043774704</v>
      </c>
      <c r="Q239" s="45">
        <v>4970.568336</v>
      </c>
    </row>
    <row r="240" ht="18.75" customHeight="1" spans="1:17">
      <c r="A240" s="7">
        <v>7</v>
      </c>
      <c r="B240" s="6" t="s">
        <v>316</v>
      </c>
      <c r="C240" s="7">
        <v>75</v>
      </c>
      <c r="D240" s="6" t="s">
        <v>362</v>
      </c>
      <c r="E240" s="7">
        <v>751</v>
      </c>
      <c r="F240" s="6" t="s">
        <v>362</v>
      </c>
      <c r="G240" s="7">
        <v>7511</v>
      </c>
      <c r="H240" s="6" t="s">
        <v>364</v>
      </c>
      <c r="I240" s="7">
        <v>2024</v>
      </c>
      <c r="J240" s="7">
        <v>20241</v>
      </c>
      <c r="K240" s="6" t="s">
        <v>21</v>
      </c>
      <c r="L240" s="45">
        <v>14817</v>
      </c>
      <c r="M240" s="45">
        <v>5535.514544</v>
      </c>
      <c r="N240" s="45">
        <v>0.1264081439</v>
      </c>
      <c r="O240" s="45">
        <v>621.2083275</v>
      </c>
      <c r="P240" s="45">
        <v>0.01040639512</v>
      </c>
      <c r="Q240" s="45">
        <v>4914.306217</v>
      </c>
    </row>
    <row r="241" ht="18.75" customHeight="1" spans="1:17">
      <c r="A241" s="7">
        <v>7</v>
      </c>
      <c r="B241" s="6" t="s">
        <v>316</v>
      </c>
      <c r="C241" s="7">
        <v>75</v>
      </c>
      <c r="D241" s="6" t="s">
        <v>362</v>
      </c>
      <c r="E241" s="7">
        <v>751</v>
      </c>
      <c r="F241" s="6" t="s">
        <v>362</v>
      </c>
      <c r="G241" s="7">
        <v>7512</v>
      </c>
      <c r="H241" s="6" t="s">
        <v>365</v>
      </c>
      <c r="I241" s="7">
        <v>2024</v>
      </c>
      <c r="J241" s="7">
        <v>20241</v>
      </c>
      <c r="K241" s="6" t="s">
        <v>21</v>
      </c>
      <c r="L241" s="45">
        <v>923</v>
      </c>
      <c r="M241" s="45">
        <v>12900</v>
      </c>
      <c r="N241" s="45">
        <v>1</v>
      </c>
      <c r="O241" s="45">
        <v>12900</v>
      </c>
      <c r="P241" s="45">
        <v>0.0006482488152</v>
      </c>
      <c r="Q241" s="45">
        <v>0</v>
      </c>
    </row>
    <row r="242" ht="18.75" customHeight="1" spans="1:17">
      <c r="A242" s="7">
        <v>7</v>
      </c>
      <c r="B242" s="6" t="s">
        <v>316</v>
      </c>
      <c r="C242" s="7">
        <v>75</v>
      </c>
      <c r="D242" s="6" t="s">
        <v>362</v>
      </c>
      <c r="E242" s="7">
        <v>751</v>
      </c>
      <c r="F242" s="6" t="s">
        <v>362</v>
      </c>
      <c r="G242" s="7">
        <v>7513</v>
      </c>
      <c r="H242" s="6" t="s">
        <v>366</v>
      </c>
      <c r="I242" s="7">
        <v>2024</v>
      </c>
      <c r="J242" s="7">
        <v>20241</v>
      </c>
      <c r="K242" s="6" t="s">
        <v>21</v>
      </c>
      <c r="L242" s="45">
        <v>29044</v>
      </c>
      <c r="M242" s="45">
        <v>6073.59341</v>
      </c>
      <c r="N242" s="45">
        <v>0.4892287259</v>
      </c>
      <c r="O242" s="45">
        <v>1995.245132</v>
      </c>
      <c r="P242" s="45">
        <v>0.02039841667</v>
      </c>
      <c r="Q242" s="45">
        <v>4078.348278</v>
      </c>
    </row>
    <row r="243" ht="18.75" customHeight="1" spans="1:17">
      <c r="A243" s="7">
        <v>7</v>
      </c>
      <c r="B243" s="6" t="s">
        <v>316</v>
      </c>
      <c r="C243" s="7">
        <v>75</v>
      </c>
      <c r="D243" s="6" t="s">
        <v>362</v>
      </c>
      <c r="E243" s="7">
        <v>751</v>
      </c>
      <c r="F243" s="6" t="s">
        <v>362</v>
      </c>
      <c r="G243" s="7">
        <v>7514</v>
      </c>
      <c r="H243" s="6" t="s">
        <v>367</v>
      </c>
      <c r="I243" s="7">
        <v>2024</v>
      </c>
      <c r="J243" s="7">
        <v>20241</v>
      </c>
      <c r="K243" s="6" t="s">
        <v>21</v>
      </c>
      <c r="L243" s="45">
        <v>483</v>
      </c>
      <c r="M243" s="45">
        <v>6000</v>
      </c>
      <c r="N243" s="45">
        <v>0.5581719494</v>
      </c>
      <c r="O243" s="45">
        <v>2149.333838</v>
      </c>
      <c r="P243" s="45">
        <v>0.0003392244612</v>
      </c>
      <c r="Q243" s="45">
        <v>3850.666162</v>
      </c>
    </row>
    <row r="244" ht="18.75" customHeight="1" spans="1:17">
      <c r="A244" s="7">
        <v>7</v>
      </c>
      <c r="B244" s="6" t="s">
        <v>316</v>
      </c>
      <c r="C244" s="7">
        <v>75</v>
      </c>
      <c r="D244" s="6" t="s">
        <v>362</v>
      </c>
      <c r="E244" s="7">
        <v>751</v>
      </c>
      <c r="F244" s="6" t="s">
        <v>362</v>
      </c>
      <c r="G244" s="7">
        <v>7515</v>
      </c>
      <c r="H244" s="6" t="s">
        <v>368</v>
      </c>
      <c r="I244" s="7">
        <v>2024</v>
      </c>
      <c r="J244" s="7">
        <v>20241</v>
      </c>
      <c r="K244" s="6" t="s">
        <v>21</v>
      </c>
      <c r="L244" s="45">
        <v>2152</v>
      </c>
      <c r="M244" s="45">
        <v>4985.861989</v>
      </c>
      <c r="N244" s="45">
        <v>-0.03191789463</v>
      </c>
      <c r="O244" s="45">
        <v>-164.385042</v>
      </c>
      <c r="P244" s="45">
        <v>0.001511410022</v>
      </c>
      <c r="Q244" s="45">
        <v>5150.247031</v>
      </c>
    </row>
    <row r="245" ht="18.75" customHeight="1" spans="1:17">
      <c r="A245" s="7">
        <v>7</v>
      </c>
      <c r="B245" s="6" t="s">
        <v>316</v>
      </c>
      <c r="C245" s="7">
        <v>75</v>
      </c>
      <c r="D245" s="6" t="s">
        <v>362</v>
      </c>
      <c r="E245" s="7">
        <v>751</v>
      </c>
      <c r="F245" s="6" t="s">
        <v>362</v>
      </c>
      <c r="G245" s="7">
        <v>7517</v>
      </c>
      <c r="H245" s="6" t="s">
        <v>369</v>
      </c>
      <c r="I245" s="7">
        <v>2024</v>
      </c>
      <c r="J245" s="7">
        <v>20241</v>
      </c>
      <c r="K245" s="6" t="s">
        <v>21</v>
      </c>
      <c r="L245" s="45">
        <v>1459</v>
      </c>
      <c r="M245" s="45">
        <v>4187.416038</v>
      </c>
      <c r="N245" s="45">
        <v>1</v>
      </c>
      <c r="O245" s="45">
        <v>4187.416038</v>
      </c>
      <c r="P245" s="45">
        <v>0.001024696665</v>
      </c>
      <c r="Q245" s="45">
        <v>0</v>
      </c>
    </row>
    <row r="246" ht="18.75" customHeight="1" spans="1:17">
      <c r="A246" s="7">
        <v>7</v>
      </c>
      <c r="B246" s="6" t="s">
        <v>316</v>
      </c>
      <c r="C246" s="7">
        <v>76</v>
      </c>
      <c r="D246" s="6" t="s">
        <v>370</v>
      </c>
      <c r="E246" s="7">
        <v>761</v>
      </c>
      <c r="F246" s="6" t="s">
        <v>370</v>
      </c>
      <c r="G246" s="7">
        <v>7611</v>
      </c>
      <c r="H246" s="6" t="s">
        <v>371</v>
      </c>
      <c r="I246" s="7">
        <v>2024</v>
      </c>
      <c r="J246" s="7">
        <v>20241</v>
      </c>
      <c r="K246" s="6" t="s">
        <v>21</v>
      </c>
      <c r="L246" s="45">
        <v>5017</v>
      </c>
      <c r="M246" s="45">
        <v>5232.107634</v>
      </c>
      <c r="N246" s="45">
        <v>0.7063174812</v>
      </c>
      <c r="O246" s="45">
        <v>2165.792196</v>
      </c>
      <c r="P246" s="45">
        <v>0.003523579963</v>
      </c>
      <c r="Q246" s="45">
        <v>3066.315438</v>
      </c>
    </row>
    <row r="247" ht="18.75" customHeight="1" spans="1:17">
      <c r="A247" s="7">
        <v>7</v>
      </c>
      <c r="B247" s="6" t="s">
        <v>316</v>
      </c>
      <c r="C247" s="7">
        <v>76</v>
      </c>
      <c r="D247" s="6" t="s">
        <v>370</v>
      </c>
      <c r="E247" s="7">
        <v>761</v>
      </c>
      <c r="F247" s="6" t="s">
        <v>370</v>
      </c>
      <c r="G247" s="7">
        <v>7612</v>
      </c>
      <c r="H247" s="6" t="s">
        <v>372</v>
      </c>
      <c r="I247" s="7">
        <v>2024</v>
      </c>
      <c r="J247" s="7">
        <v>20241</v>
      </c>
      <c r="K247" s="6" t="s">
        <v>21</v>
      </c>
      <c r="L247" s="45">
        <v>1821</v>
      </c>
      <c r="M247" s="45">
        <v>2385.557386</v>
      </c>
      <c r="N247" s="45">
        <v>-0.7592893518</v>
      </c>
      <c r="O247" s="45">
        <v>-7524.919792</v>
      </c>
      <c r="P247" s="45">
        <v>0.001278939428</v>
      </c>
      <c r="Q247" s="45">
        <v>9910.477178</v>
      </c>
    </row>
    <row r="248" ht="18.75" customHeight="1" spans="1:17">
      <c r="A248" s="7">
        <v>8</v>
      </c>
      <c r="B248" s="6" t="s">
        <v>373</v>
      </c>
      <c r="C248" s="7">
        <v>81</v>
      </c>
      <c r="D248" s="6" t="s">
        <v>374</v>
      </c>
      <c r="E248" s="7">
        <v>810</v>
      </c>
      <c r="F248" s="6" t="s">
        <v>375</v>
      </c>
      <c r="G248" s="7">
        <v>8101</v>
      </c>
      <c r="H248" s="6" t="s">
        <v>375</v>
      </c>
      <c r="I248" s="7">
        <v>2024</v>
      </c>
      <c r="J248" s="7">
        <v>20241</v>
      </c>
      <c r="K248" s="6" t="s">
        <v>21</v>
      </c>
      <c r="L248" s="45">
        <v>5536</v>
      </c>
      <c r="M248" s="45">
        <v>7581.204841</v>
      </c>
      <c r="N248" s="45">
        <v>-0.009533083591</v>
      </c>
      <c r="O248" s="45">
        <v>-72.96786825</v>
      </c>
      <c r="P248" s="45">
        <v>0.003888088235</v>
      </c>
      <c r="Q248" s="45">
        <v>7654.172709</v>
      </c>
    </row>
    <row r="249" ht="18.75" customHeight="1" spans="1:17">
      <c r="A249" s="7">
        <v>8</v>
      </c>
      <c r="B249" s="6" t="s">
        <v>373</v>
      </c>
      <c r="C249" s="7">
        <v>81</v>
      </c>
      <c r="D249" s="6" t="s">
        <v>374</v>
      </c>
      <c r="E249" s="7">
        <v>811</v>
      </c>
      <c r="F249" s="6" t="s">
        <v>376</v>
      </c>
      <c r="G249" s="7">
        <v>8111</v>
      </c>
      <c r="H249" s="6" t="s">
        <v>377</v>
      </c>
      <c r="I249" s="7">
        <v>2024</v>
      </c>
      <c r="J249" s="7">
        <v>20241</v>
      </c>
      <c r="K249" s="6" t="s">
        <v>21</v>
      </c>
      <c r="L249" s="45">
        <v>81</v>
      </c>
      <c r="M249" s="45">
        <v>5160</v>
      </c>
      <c r="N249" s="45">
        <v>-0.6071045301</v>
      </c>
      <c r="O249" s="45">
        <v>-7973.264177</v>
      </c>
      <c r="P249" s="45">
        <v>5.688857425e-5</v>
      </c>
      <c r="Q249" s="45">
        <v>13133.26418</v>
      </c>
    </row>
    <row r="250" ht="18.75" customHeight="1" spans="1:17">
      <c r="A250" s="7">
        <v>8</v>
      </c>
      <c r="B250" s="6" t="s">
        <v>373</v>
      </c>
      <c r="C250" s="7">
        <v>81</v>
      </c>
      <c r="D250" s="6" t="s">
        <v>374</v>
      </c>
      <c r="E250" s="7">
        <v>812</v>
      </c>
      <c r="F250" s="6" t="s">
        <v>378</v>
      </c>
      <c r="G250" s="7">
        <v>8121</v>
      </c>
      <c r="H250" s="6" t="s">
        <v>379</v>
      </c>
      <c r="I250" s="7">
        <v>2024</v>
      </c>
      <c r="J250" s="7">
        <v>20241</v>
      </c>
      <c r="K250" s="6" t="s">
        <v>21</v>
      </c>
      <c r="L250" s="45">
        <v>666</v>
      </c>
      <c r="M250" s="45">
        <v>19207.95796</v>
      </c>
      <c r="N250" s="45">
        <v>2.080666874</v>
      </c>
      <c r="O250" s="45">
        <v>12972.95796</v>
      </c>
      <c r="P250" s="45">
        <v>0.0004677504994</v>
      </c>
      <c r="Q250" s="45">
        <v>6235</v>
      </c>
    </row>
    <row r="251" ht="18.75" customHeight="1" spans="1:17">
      <c r="A251" s="7">
        <v>8</v>
      </c>
      <c r="B251" s="6" t="s">
        <v>373</v>
      </c>
      <c r="C251" s="7">
        <v>81</v>
      </c>
      <c r="D251" s="6" t="s">
        <v>374</v>
      </c>
      <c r="E251" s="7">
        <v>812</v>
      </c>
      <c r="F251" s="6" t="s">
        <v>378</v>
      </c>
      <c r="G251" s="7">
        <v>8123</v>
      </c>
      <c r="H251" s="6" t="s">
        <v>380</v>
      </c>
      <c r="I251" s="7">
        <v>2024</v>
      </c>
      <c r="J251" s="7">
        <v>20241</v>
      </c>
      <c r="K251" s="6" t="s">
        <v>21</v>
      </c>
      <c r="L251" s="45">
        <v>3293</v>
      </c>
      <c r="M251" s="45">
        <v>6904.03887</v>
      </c>
      <c r="N251" s="45">
        <v>0.0577772251</v>
      </c>
      <c r="O251" s="45">
        <v>377.1079566</v>
      </c>
      <c r="P251" s="45">
        <v>0.002312766358</v>
      </c>
      <c r="Q251" s="45">
        <v>6526.930914</v>
      </c>
    </row>
    <row r="252" ht="18.75" customHeight="1" spans="1:17">
      <c r="A252" s="7">
        <v>8</v>
      </c>
      <c r="B252" s="6" t="s">
        <v>373</v>
      </c>
      <c r="C252" s="7">
        <v>81</v>
      </c>
      <c r="D252" s="6" t="s">
        <v>374</v>
      </c>
      <c r="E252" s="7">
        <v>813</v>
      </c>
      <c r="F252" s="6" t="s">
        <v>381</v>
      </c>
      <c r="G252" s="7">
        <v>8131</v>
      </c>
      <c r="H252" s="6" t="s">
        <v>382</v>
      </c>
      <c r="I252" s="7">
        <v>2024</v>
      </c>
      <c r="J252" s="7">
        <v>20241</v>
      </c>
      <c r="K252" s="6" t="s">
        <v>21</v>
      </c>
      <c r="L252" s="45">
        <v>111</v>
      </c>
      <c r="M252" s="45">
        <v>7000</v>
      </c>
      <c r="N252" s="45">
        <v>1</v>
      </c>
      <c r="O252" s="45">
        <v>7000</v>
      </c>
      <c r="P252" s="45">
        <v>7.795841656e-5</v>
      </c>
      <c r="Q252" s="45">
        <v>0</v>
      </c>
    </row>
    <row r="253" ht="18.75" customHeight="1" spans="1:17">
      <c r="A253" s="7">
        <v>8</v>
      </c>
      <c r="B253" s="6" t="s">
        <v>373</v>
      </c>
      <c r="C253" s="7">
        <v>81</v>
      </c>
      <c r="D253" s="6" t="s">
        <v>374</v>
      </c>
      <c r="E253" s="7">
        <v>813</v>
      </c>
      <c r="F253" s="6" t="s">
        <v>381</v>
      </c>
      <c r="G253" s="7">
        <v>8132</v>
      </c>
      <c r="H253" s="6" t="s">
        <v>383</v>
      </c>
      <c r="I253" s="7">
        <v>2024</v>
      </c>
      <c r="J253" s="7">
        <v>20241</v>
      </c>
      <c r="K253" s="6" t="s">
        <v>21</v>
      </c>
      <c r="L253" s="45">
        <v>595</v>
      </c>
      <c r="M253" s="45">
        <v>0</v>
      </c>
      <c r="N253" s="45">
        <v>1</v>
      </c>
      <c r="O253" s="45">
        <v>0</v>
      </c>
      <c r="P253" s="45">
        <v>0.0004178852059</v>
      </c>
      <c r="Q253" s="45">
        <v>0</v>
      </c>
    </row>
    <row r="254" ht="18.75" customHeight="1" spans="1:17">
      <c r="A254" s="7">
        <v>8</v>
      </c>
      <c r="B254" s="6" t="s">
        <v>373</v>
      </c>
      <c r="C254" s="7">
        <v>81</v>
      </c>
      <c r="D254" s="6" t="s">
        <v>374</v>
      </c>
      <c r="E254" s="7">
        <v>813</v>
      </c>
      <c r="F254" s="6" t="s">
        <v>381</v>
      </c>
      <c r="G254" s="7">
        <v>8133</v>
      </c>
      <c r="H254" s="6" t="s">
        <v>384</v>
      </c>
      <c r="I254" s="7">
        <v>2024</v>
      </c>
      <c r="J254" s="7">
        <v>20241</v>
      </c>
      <c r="K254" s="6" t="s">
        <v>21</v>
      </c>
      <c r="L254" s="45">
        <v>2050</v>
      </c>
      <c r="M254" s="45">
        <v>6224.512195</v>
      </c>
      <c r="N254" s="45">
        <v>-0.1306587351</v>
      </c>
      <c r="O254" s="45">
        <v>-935.5208627</v>
      </c>
      <c r="P254" s="45">
        <v>0.001439772558</v>
      </c>
      <c r="Q254" s="45">
        <v>7160.033058</v>
      </c>
    </row>
    <row r="255" ht="18.75" customHeight="1" spans="1:17">
      <c r="A255" s="7">
        <v>8</v>
      </c>
      <c r="B255" s="6" t="s">
        <v>373</v>
      </c>
      <c r="C255" s="7">
        <v>81</v>
      </c>
      <c r="D255" s="6" t="s">
        <v>374</v>
      </c>
      <c r="E255" s="7">
        <v>813</v>
      </c>
      <c r="F255" s="6" t="s">
        <v>381</v>
      </c>
      <c r="G255" s="7">
        <v>8134</v>
      </c>
      <c r="H255" s="6" t="s">
        <v>385</v>
      </c>
      <c r="I255" s="7">
        <v>2024</v>
      </c>
      <c r="J255" s="7">
        <v>20241</v>
      </c>
      <c r="K255" s="6" t="s">
        <v>21</v>
      </c>
      <c r="L255" s="45">
        <v>735</v>
      </c>
      <c r="M255" s="45">
        <v>7000</v>
      </c>
      <c r="N255" s="45">
        <v>1</v>
      </c>
      <c r="O255" s="45">
        <v>7000</v>
      </c>
      <c r="P255" s="45">
        <v>0.0005162111367</v>
      </c>
      <c r="Q255" s="45">
        <v>0</v>
      </c>
    </row>
    <row r="256" ht="18.75" customHeight="1" spans="1:17">
      <c r="A256" s="7">
        <v>8</v>
      </c>
      <c r="B256" s="6" t="s">
        <v>373</v>
      </c>
      <c r="C256" s="7">
        <v>81</v>
      </c>
      <c r="D256" s="6" t="s">
        <v>374</v>
      </c>
      <c r="E256" s="7">
        <v>814</v>
      </c>
      <c r="F256" s="6" t="s">
        <v>386</v>
      </c>
      <c r="G256" s="7">
        <v>8141</v>
      </c>
      <c r="H256" s="6" t="s">
        <v>387</v>
      </c>
      <c r="I256" s="7">
        <v>2024</v>
      </c>
      <c r="J256" s="7">
        <v>20241</v>
      </c>
      <c r="K256" s="6" t="s">
        <v>21</v>
      </c>
      <c r="L256" s="45">
        <v>414</v>
      </c>
      <c r="M256" s="45">
        <v>6000</v>
      </c>
      <c r="N256" s="45">
        <v>1</v>
      </c>
      <c r="O256" s="45">
        <v>6000</v>
      </c>
      <c r="P256" s="45">
        <v>0.0002907638239</v>
      </c>
      <c r="Q256" s="45">
        <v>0</v>
      </c>
    </row>
    <row r="257" ht="18.75" customHeight="1" spans="1:17">
      <c r="A257" s="7">
        <v>8</v>
      </c>
      <c r="B257" s="6" t="s">
        <v>373</v>
      </c>
      <c r="C257" s="7">
        <v>81</v>
      </c>
      <c r="D257" s="6" t="s">
        <v>374</v>
      </c>
      <c r="E257" s="7">
        <v>814</v>
      </c>
      <c r="F257" s="6" t="s">
        <v>386</v>
      </c>
      <c r="G257" s="7">
        <v>8145</v>
      </c>
      <c r="H257" s="6" t="s">
        <v>388</v>
      </c>
      <c r="I257" s="7">
        <v>2024</v>
      </c>
      <c r="J257" s="7">
        <v>20241</v>
      </c>
      <c r="K257" s="6" t="s">
        <v>21</v>
      </c>
      <c r="L257" s="45">
        <v>339</v>
      </c>
      <c r="M257" s="45">
        <v>12900</v>
      </c>
      <c r="N257" s="45">
        <v>1</v>
      </c>
      <c r="O257" s="45">
        <v>12900</v>
      </c>
      <c r="P257" s="45">
        <v>0.0002380892181</v>
      </c>
      <c r="Q257" s="45">
        <v>0</v>
      </c>
    </row>
    <row r="258" ht="18.75" customHeight="1" spans="1:17">
      <c r="A258" s="7">
        <v>8</v>
      </c>
      <c r="B258" s="6" t="s">
        <v>373</v>
      </c>
      <c r="C258" s="7">
        <v>81</v>
      </c>
      <c r="D258" s="6" t="s">
        <v>374</v>
      </c>
      <c r="E258" s="7">
        <v>815</v>
      </c>
      <c r="F258" s="6" t="s">
        <v>389</v>
      </c>
      <c r="G258" s="7">
        <v>8151</v>
      </c>
      <c r="H258" s="6" t="s">
        <v>390</v>
      </c>
      <c r="I258" s="7">
        <v>2024</v>
      </c>
      <c r="J258" s="7">
        <v>20241</v>
      </c>
      <c r="K258" s="6" t="s">
        <v>21</v>
      </c>
      <c r="L258" s="45">
        <v>3198</v>
      </c>
      <c r="M258" s="45">
        <v>6670.916198</v>
      </c>
      <c r="N258" s="45">
        <v>0.4575584379</v>
      </c>
      <c r="O258" s="45">
        <v>2094.141762</v>
      </c>
      <c r="P258" s="45">
        <v>0.002246045191</v>
      </c>
      <c r="Q258" s="45">
        <v>4576.774436</v>
      </c>
    </row>
    <row r="259" ht="18.75" customHeight="1" spans="1:17">
      <c r="A259" s="7">
        <v>8</v>
      </c>
      <c r="B259" s="6" t="s">
        <v>373</v>
      </c>
      <c r="C259" s="7">
        <v>81</v>
      </c>
      <c r="D259" s="6" t="s">
        <v>374</v>
      </c>
      <c r="E259" s="7">
        <v>815</v>
      </c>
      <c r="F259" s="6" t="s">
        <v>389</v>
      </c>
      <c r="G259" s="7">
        <v>8152</v>
      </c>
      <c r="H259" s="6" t="s">
        <v>391</v>
      </c>
      <c r="I259" s="7">
        <v>2024</v>
      </c>
      <c r="J259" s="7">
        <v>20241</v>
      </c>
      <c r="K259" s="6" t="s">
        <v>21</v>
      </c>
      <c r="L259" s="45">
        <v>5857</v>
      </c>
      <c r="M259" s="45">
        <v>3084.591088</v>
      </c>
      <c r="N259" s="45">
        <v>-0.5272148227</v>
      </c>
      <c r="O259" s="45">
        <v>-3439.70628</v>
      </c>
      <c r="P259" s="45">
        <v>0.004113535548</v>
      </c>
      <c r="Q259" s="45">
        <v>6524.297367</v>
      </c>
    </row>
    <row r="260" ht="18.75" customHeight="1" spans="1:17">
      <c r="A260" s="7">
        <v>8</v>
      </c>
      <c r="B260" s="6" t="s">
        <v>373</v>
      </c>
      <c r="C260" s="7">
        <v>81</v>
      </c>
      <c r="D260" s="6" t="s">
        <v>374</v>
      </c>
      <c r="E260" s="7">
        <v>815</v>
      </c>
      <c r="F260" s="6" t="s">
        <v>389</v>
      </c>
      <c r="G260" s="7">
        <v>8153</v>
      </c>
      <c r="H260" s="6" t="s">
        <v>392</v>
      </c>
      <c r="I260" s="7">
        <v>2024</v>
      </c>
      <c r="J260" s="7">
        <v>20241</v>
      </c>
      <c r="K260" s="6" t="s">
        <v>21</v>
      </c>
      <c r="L260" s="45">
        <v>8372</v>
      </c>
      <c r="M260" s="45">
        <v>3887.308887</v>
      </c>
      <c r="N260" s="45">
        <v>-0.2153430733</v>
      </c>
      <c r="O260" s="45">
        <v>-1066.842099</v>
      </c>
      <c r="P260" s="45">
        <v>0.005879890662</v>
      </c>
      <c r="Q260" s="45">
        <v>4954.150985</v>
      </c>
    </row>
    <row r="261" ht="18.75" customHeight="1" spans="1:17">
      <c r="A261" s="7">
        <v>8</v>
      </c>
      <c r="B261" s="6" t="s">
        <v>373</v>
      </c>
      <c r="C261" s="7">
        <v>81</v>
      </c>
      <c r="D261" s="6" t="s">
        <v>374</v>
      </c>
      <c r="E261" s="7">
        <v>815</v>
      </c>
      <c r="F261" s="6" t="s">
        <v>389</v>
      </c>
      <c r="G261" s="7">
        <v>8154</v>
      </c>
      <c r="H261" s="6" t="s">
        <v>393</v>
      </c>
      <c r="I261" s="7">
        <v>2024</v>
      </c>
      <c r="J261" s="7">
        <v>20241</v>
      </c>
      <c r="K261" s="6" t="s">
        <v>21</v>
      </c>
      <c r="L261" s="45">
        <v>287</v>
      </c>
      <c r="M261" s="45">
        <v>4000</v>
      </c>
      <c r="N261" s="45">
        <v>1</v>
      </c>
      <c r="O261" s="45">
        <v>4000</v>
      </c>
      <c r="P261" s="45">
        <v>0.0002015681581</v>
      </c>
      <c r="Q261" s="45">
        <v>0</v>
      </c>
    </row>
    <row r="262" ht="18.75" customHeight="1" spans="1:17">
      <c r="A262" s="7">
        <v>8</v>
      </c>
      <c r="B262" s="6" t="s">
        <v>373</v>
      </c>
      <c r="C262" s="7">
        <v>81</v>
      </c>
      <c r="D262" s="6" t="s">
        <v>374</v>
      </c>
      <c r="E262" s="7">
        <v>815</v>
      </c>
      <c r="F262" s="6" t="s">
        <v>389</v>
      </c>
      <c r="G262" s="7">
        <v>8155</v>
      </c>
      <c r="H262" s="6" t="s">
        <v>394</v>
      </c>
      <c r="I262" s="7">
        <v>2024</v>
      </c>
      <c r="J262" s="7">
        <v>20241</v>
      </c>
      <c r="K262" s="6" t="s">
        <v>21</v>
      </c>
      <c r="L262" s="45">
        <v>245</v>
      </c>
      <c r="M262" s="45">
        <v>12000</v>
      </c>
      <c r="N262" s="45">
        <v>0.5610727707</v>
      </c>
      <c r="O262" s="45">
        <v>4312.978469</v>
      </c>
      <c r="P262" s="45">
        <v>0.0001720703789</v>
      </c>
      <c r="Q262" s="45">
        <v>7687.021531</v>
      </c>
    </row>
    <row r="263" ht="18.75" customHeight="1" spans="1:17">
      <c r="A263" s="7">
        <v>8</v>
      </c>
      <c r="B263" s="6" t="s">
        <v>373</v>
      </c>
      <c r="C263" s="7">
        <v>81</v>
      </c>
      <c r="D263" s="6" t="s">
        <v>374</v>
      </c>
      <c r="E263" s="7">
        <v>816</v>
      </c>
      <c r="F263" s="6" t="s">
        <v>395</v>
      </c>
      <c r="G263" s="7">
        <v>8161</v>
      </c>
      <c r="H263" s="6" t="s">
        <v>396</v>
      </c>
      <c r="I263" s="7">
        <v>2024</v>
      </c>
      <c r="J263" s="7">
        <v>20241</v>
      </c>
      <c r="K263" s="6" t="s">
        <v>21</v>
      </c>
      <c r="L263" s="45">
        <v>845</v>
      </c>
      <c r="M263" s="45">
        <v>7841.266272</v>
      </c>
      <c r="N263" s="45">
        <v>0.002357584726</v>
      </c>
      <c r="O263" s="45">
        <v>18.44296873</v>
      </c>
      <c r="P263" s="45">
        <v>0.0005934672252</v>
      </c>
      <c r="Q263" s="45">
        <v>7822.823303</v>
      </c>
    </row>
    <row r="264" ht="18.75" customHeight="1" spans="1:17">
      <c r="A264" s="7">
        <v>8</v>
      </c>
      <c r="B264" s="6" t="s">
        <v>373</v>
      </c>
      <c r="C264" s="7">
        <v>81</v>
      </c>
      <c r="D264" s="6" t="s">
        <v>374</v>
      </c>
      <c r="E264" s="7">
        <v>816</v>
      </c>
      <c r="F264" s="6" t="s">
        <v>395</v>
      </c>
      <c r="G264" s="7">
        <v>8162</v>
      </c>
      <c r="H264" s="6" t="s">
        <v>397</v>
      </c>
      <c r="I264" s="7">
        <v>2024</v>
      </c>
      <c r="J264" s="7">
        <v>20241</v>
      </c>
      <c r="K264" s="6" t="s">
        <v>21</v>
      </c>
      <c r="L264" s="45">
        <v>56</v>
      </c>
      <c r="M264" s="45">
        <v>6300</v>
      </c>
      <c r="N264" s="45">
        <v>1</v>
      </c>
      <c r="O264" s="45">
        <v>6300</v>
      </c>
      <c r="P264" s="45">
        <v>3.933037232e-5</v>
      </c>
      <c r="Q264" s="45">
        <v>0</v>
      </c>
    </row>
    <row r="265" ht="18.75" customHeight="1" spans="1:17">
      <c r="A265" s="7">
        <v>8</v>
      </c>
      <c r="B265" s="6" t="s">
        <v>373</v>
      </c>
      <c r="C265" s="7">
        <v>81</v>
      </c>
      <c r="D265" s="6" t="s">
        <v>374</v>
      </c>
      <c r="E265" s="7">
        <v>816</v>
      </c>
      <c r="F265" s="6" t="s">
        <v>395</v>
      </c>
      <c r="G265" s="7">
        <v>8163</v>
      </c>
      <c r="H265" s="6" t="s">
        <v>398</v>
      </c>
      <c r="I265" s="7">
        <v>2024</v>
      </c>
      <c r="J265" s="7">
        <v>20241</v>
      </c>
      <c r="K265" s="6" t="s">
        <v>21</v>
      </c>
      <c r="L265" s="45">
        <v>161</v>
      </c>
      <c r="M265" s="45">
        <v>1575.776398</v>
      </c>
      <c r="N265" s="45">
        <v>-0.8644076453</v>
      </c>
      <c r="O265" s="45">
        <v>-10045.64872</v>
      </c>
      <c r="P265" s="45">
        <v>0.0001130748204</v>
      </c>
      <c r="Q265" s="45">
        <v>11621.42512</v>
      </c>
    </row>
    <row r="266" ht="18.75" customHeight="1" spans="1:17">
      <c r="A266" s="7">
        <v>8</v>
      </c>
      <c r="B266" s="6" t="s">
        <v>373</v>
      </c>
      <c r="C266" s="7">
        <v>81</v>
      </c>
      <c r="D266" s="6" t="s">
        <v>374</v>
      </c>
      <c r="E266" s="7">
        <v>817</v>
      </c>
      <c r="F266" s="6" t="s">
        <v>399</v>
      </c>
      <c r="G266" s="7">
        <v>8171</v>
      </c>
      <c r="H266" s="6" t="s">
        <v>400</v>
      </c>
      <c r="I266" s="7">
        <v>2024</v>
      </c>
      <c r="J266" s="7">
        <v>20241</v>
      </c>
      <c r="K266" s="6" t="s">
        <v>21</v>
      </c>
      <c r="L266" s="45">
        <v>443</v>
      </c>
      <c r="M266" s="45">
        <v>10426.77201</v>
      </c>
      <c r="N266" s="45">
        <v>1</v>
      </c>
      <c r="O266" s="45">
        <v>10426.77201</v>
      </c>
      <c r="P266" s="45">
        <v>0.0003111313382</v>
      </c>
      <c r="Q266" s="45">
        <v>0</v>
      </c>
    </row>
    <row r="267" ht="18.75" customHeight="1" spans="1:17">
      <c r="A267" s="7">
        <v>8</v>
      </c>
      <c r="B267" s="6" t="s">
        <v>373</v>
      </c>
      <c r="C267" s="7">
        <v>81</v>
      </c>
      <c r="D267" s="6" t="s">
        <v>374</v>
      </c>
      <c r="E267" s="7">
        <v>818</v>
      </c>
      <c r="F267" s="6" t="s">
        <v>401</v>
      </c>
      <c r="G267" s="7">
        <v>8181</v>
      </c>
      <c r="H267" s="6" t="s">
        <v>402</v>
      </c>
      <c r="I267" s="7">
        <v>2024</v>
      </c>
      <c r="J267" s="7">
        <v>20241</v>
      </c>
      <c r="K267" s="6" t="s">
        <v>21</v>
      </c>
      <c r="L267" s="45">
        <v>245</v>
      </c>
      <c r="M267" s="45">
        <v>14000</v>
      </c>
      <c r="N267" s="45">
        <v>1</v>
      </c>
      <c r="O267" s="45">
        <v>14000</v>
      </c>
      <c r="P267" s="45">
        <v>0.0001720703789</v>
      </c>
      <c r="Q267" s="45">
        <v>0</v>
      </c>
    </row>
    <row r="268" ht="18.75" customHeight="1" spans="1:17">
      <c r="A268" s="7">
        <v>8</v>
      </c>
      <c r="B268" s="6" t="s">
        <v>373</v>
      </c>
      <c r="C268" s="7">
        <v>82</v>
      </c>
      <c r="D268" s="6" t="s">
        <v>403</v>
      </c>
      <c r="E268" s="7">
        <v>820</v>
      </c>
      <c r="F268" s="6" t="s">
        <v>404</v>
      </c>
      <c r="G268" s="7">
        <v>8201</v>
      </c>
      <c r="H268" s="6" t="s">
        <v>404</v>
      </c>
      <c r="I268" s="7">
        <v>2024</v>
      </c>
      <c r="J268" s="7">
        <v>20241</v>
      </c>
      <c r="K268" s="6" t="s">
        <v>21</v>
      </c>
      <c r="L268" s="45">
        <v>339</v>
      </c>
      <c r="M268" s="45">
        <v>6450</v>
      </c>
      <c r="N268" s="45">
        <v>-0.48701211</v>
      </c>
      <c r="O268" s="45">
        <v>-6123.396226</v>
      </c>
      <c r="P268" s="45">
        <v>0.0002380892181</v>
      </c>
      <c r="Q268" s="45">
        <v>12573.39623</v>
      </c>
    </row>
    <row r="269" ht="18.75" customHeight="1" spans="1:17">
      <c r="A269" s="7">
        <v>8</v>
      </c>
      <c r="B269" s="6" t="s">
        <v>373</v>
      </c>
      <c r="C269" s="7">
        <v>82</v>
      </c>
      <c r="D269" s="6" t="s">
        <v>403</v>
      </c>
      <c r="E269" s="7">
        <v>821</v>
      </c>
      <c r="F269" s="6" t="s">
        <v>403</v>
      </c>
      <c r="G269" s="7">
        <v>8211</v>
      </c>
      <c r="H269" s="6" t="s">
        <v>405</v>
      </c>
      <c r="I269" s="7">
        <v>2024</v>
      </c>
      <c r="J269" s="7">
        <v>20241</v>
      </c>
      <c r="K269" s="6" t="s">
        <v>21</v>
      </c>
      <c r="L269" s="45">
        <v>68</v>
      </c>
      <c r="M269" s="45">
        <v>0</v>
      </c>
      <c r="N269" s="45">
        <v>-1</v>
      </c>
      <c r="O269" s="45">
        <v>-464.9446494</v>
      </c>
      <c r="P269" s="45">
        <v>4.775830924e-5</v>
      </c>
      <c r="Q269" s="45">
        <v>464.9446494</v>
      </c>
    </row>
    <row r="270" ht="18.75" customHeight="1" spans="1:17">
      <c r="A270" s="7">
        <v>8</v>
      </c>
      <c r="B270" s="6" t="s">
        <v>373</v>
      </c>
      <c r="C270" s="7">
        <v>83</v>
      </c>
      <c r="D270" s="6" t="s">
        <v>406</v>
      </c>
      <c r="E270" s="7">
        <v>830</v>
      </c>
      <c r="F270" s="6" t="s">
        <v>407</v>
      </c>
      <c r="G270" s="7">
        <v>8301</v>
      </c>
      <c r="H270" s="6" t="s">
        <v>407</v>
      </c>
      <c r="I270" s="7">
        <v>2024</v>
      </c>
      <c r="J270" s="7">
        <v>20241</v>
      </c>
      <c r="K270" s="6" t="s">
        <v>21</v>
      </c>
      <c r="L270" s="45">
        <v>907</v>
      </c>
      <c r="M270" s="45">
        <v>661.5214994</v>
      </c>
      <c r="N270" s="45">
        <v>1</v>
      </c>
      <c r="O270" s="45">
        <v>661.5214994</v>
      </c>
      <c r="P270" s="45">
        <v>0.0006370115659</v>
      </c>
      <c r="Q270" s="45">
        <v>0</v>
      </c>
    </row>
    <row r="271" ht="18.75" customHeight="1" spans="1:17">
      <c r="A271" s="7">
        <v>8</v>
      </c>
      <c r="B271" s="6" t="s">
        <v>373</v>
      </c>
      <c r="C271" s="7">
        <v>83</v>
      </c>
      <c r="D271" s="6" t="s">
        <v>406</v>
      </c>
      <c r="E271" s="7">
        <v>834</v>
      </c>
      <c r="F271" s="6" t="s">
        <v>408</v>
      </c>
      <c r="G271" s="7">
        <v>8341</v>
      </c>
      <c r="H271" s="6" t="s">
        <v>409</v>
      </c>
      <c r="I271" s="7">
        <v>2024</v>
      </c>
      <c r="J271" s="7">
        <v>20241</v>
      </c>
      <c r="K271" s="6" t="s">
        <v>21</v>
      </c>
      <c r="L271" s="45">
        <v>26716</v>
      </c>
      <c r="M271" s="45">
        <v>8376.350502</v>
      </c>
      <c r="N271" s="45">
        <v>0.1675131645</v>
      </c>
      <c r="O271" s="45">
        <v>1201.827116</v>
      </c>
      <c r="P271" s="45">
        <v>0.01876339691</v>
      </c>
      <c r="Q271" s="45">
        <v>7174.523385</v>
      </c>
    </row>
    <row r="272" ht="18.75" customHeight="1" spans="1:17">
      <c r="A272" s="7">
        <v>8</v>
      </c>
      <c r="B272" s="6" t="s">
        <v>373</v>
      </c>
      <c r="C272" s="7">
        <v>83</v>
      </c>
      <c r="D272" s="6" t="s">
        <v>406</v>
      </c>
      <c r="E272" s="7">
        <v>834</v>
      </c>
      <c r="F272" s="6" t="s">
        <v>408</v>
      </c>
      <c r="G272" s="7">
        <v>8342</v>
      </c>
      <c r="H272" s="6" t="s">
        <v>410</v>
      </c>
      <c r="I272" s="7">
        <v>2024</v>
      </c>
      <c r="J272" s="7">
        <v>20241</v>
      </c>
      <c r="K272" s="6" t="s">
        <v>21</v>
      </c>
      <c r="L272" s="45">
        <v>24473</v>
      </c>
      <c r="M272" s="45">
        <v>5502.008989</v>
      </c>
      <c r="N272" s="45">
        <v>-0.2428651109</v>
      </c>
      <c r="O272" s="45">
        <v>-1764.871812</v>
      </c>
      <c r="P272" s="45">
        <v>0.01718807503</v>
      </c>
      <c r="Q272" s="45">
        <v>7266.880801</v>
      </c>
    </row>
    <row r="273" ht="18.75" customHeight="1" spans="1:17">
      <c r="A273" s="7">
        <v>8</v>
      </c>
      <c r="B273" s="6" t="s">
        <v>373</v>
      </c>
      <c r="C273" s="7">
        <v>83</v>
      </c>
      <c r="D273" s="6" t="s">
        <v>406</v>
      </c>
      <c r="E273" s="7">
        <v>834</v>
      </c>
      <c r="F273" s="6" t="s">
        <v>408</v>
      </c>
      <c r="G273" s="7">
        <v>8343</v>
      </c>
      <c r="H273" s="6" t="s">
        <v>411</v>
      </c>
      <c r="I273" s="7">
        <v>2024</v>
      </c>
      <c r="J273" s="7">
        <v>20241</v>
      </c>
      <c r="K273" s="6" t="s">
        <v>21</v>
      </c>
      <c r="L273" s="45">
        <v>1680</v>
      </c>
      <c r="M273" s="45">
        <v>3156.011905</v>
      </c>
      <c r="N273" s="45">
        <v>-0.3714285449</v>
      </c>
      <c r="O273" s="45">
        <v>-1864.915914</v>
      </c>
      <c r="P273" s="45">
        <v>0.00117991117</v>
      </c>
      <c r="Q273" s="45">
        <v>5020.927819</v>
      </c>
    </row>
    <row r="274" ht="18.75" customHeight="1" spans="1:17">
      <c r="A274" s="7">
        <v>8</v>
      </c>
      <c r="B274" s="6" t="s">
        <v>373</v>
      </c>
      <c r="C274" s="7">
        <v>83</v>
      </c>
      <c r="D274" s="6" t="s">
        <v>406</v>
      </c>
      <c r="E274" s="7">
        <v>834</v>
      </c>
      <c r="F274" s="6" t="s">
        <v>408</v>
      </c>
      <c r="G274" s="7">
        <v>8344</v>
      </c>
      <c r="H274" s="6" t="s">
        <v>412</v>
      </c>
      <c r="I274" s="7">
        <v>2024</v>
      </c>
      <c r="J274" s="7">
        <v>20241</v>
      </c>
      <c r="K274" s="6" t="s">
        <v>21</v>
      </c>
      <c r="L274" s="45">
        <v>5345</v>
      </c>
      <c r="M274" s="45">
        <v>2980.716558</v>
      </c>
      <c r="N274" s="45">
        <v>-0.4992518905</v>
      </c>
      <c r="O274" s="45">
        <v>-2971.810274</v>
      </c>
      <c r="P274" s="45">
        <v>0.003753943572</v>
      </c>
      <c r="Q274" s="45">
        <v>5952.526832</v>
      </c>
    </row>
    <row r="275" ht="18.75" customHeight="1" spans="1:17">
      <c r="A275" s="7">
        <v>8</v>
      </c>
      <c r="B275" s="6" t="s">
        <v>373</v>
      </c>
      <c r="C275" s="7">
        <v>83</v>
      </c>
      <c r="D275" s="6" t="s">
        <v>406</v>
      </c>
      <c r="E275" s="7">
        <v>835</v>
      </c>
      <c r="F275" s="6" t="s">
        <v>413</v>
      </c>
      <c r="G275" s="7">
        <v>8351</v>
      </c>
      <c r="H275" s="6" t="s">
        <v>414</v>
      </c>
      <c r="I275" s="7">
        <v>2024</v>
      </c>
      <c r="J275" s="7">
        <v>20241</v>
      </c>
      <c r="K275" s="6" t="s">
        <v>21</v>
      </c>
      <c r="L275" s="45">
        <v>1488</v>
      </c>
      <c r="M275" s="45">
        <v>9599.462366</v>
      </c>
      <c r="N275" s="45">
        <v>0.04145642594</v>
      </c>
      <c r="O275" s="45">
        <v>382.1181479</v>
      </c>
      <c r="P275" s="45">
        <v>0.001045064179</v>
      </c>
      <c r="Q275" s="45">
        <v>9217.344218</v>
      </c>
    </row>
    <row r="276" ht="18.75" customHeight="1" spans="1:17">
      <c r="A276" s="7">
        <v>8</v>
      </c>
      <c r="B276" s="6" t="s">
        <v>373</v>
      </c>
      <c r="C276" s="7">
        <v>83</v>
      </c>
      <c r="D276" s="6" t="s">
        <v>406</v>
      </c>
      <c r="E276" s="7">
        <v>835</v>
      </c>
      <c r="F276" s="6" t="s">
        <v>413</v>
      </c>
      <c r="G276" s="7">
        <v>8352</v>
      </c>
      <c r="H276" s="6" t="s">
        <v>415</v>
      </c>
      <c r="I276" s="7">
        <v>2024</v>
      </c>
      <c r="J276" s="7">
        <v>20241</v>
      </c>
      <c r="K276" s="6" t="s">
        <v>21</v>
      </c>
      <c r="L276" s="45">
        <v>4170</v>
      </c>
      <c r="M276" s="45">
        <v>6153.273381</v>
      </c>
      <c r="N276" s="45">
        <v>-0.35303653</v>
      </c>
      <c r="O276" s="45">
        <v>-3357.73252</v>
      </c>
      <c r="P276" s="45">
        <v>0.002928708082</v>
      </c>
      <c r="Q276" s="45">
        <v>9511.005901</v>
      </c>
    </row>
    <row r="277" ht="18.75" customHeight="1" spans="1:17">
      <c r="A277" s="7">
        <v>9</v>
      </c>
      <c r="B277" s="6" t="s">
        <v>416</v>
      </c>
      <c r="C277" s="7">
        <v>91</v>
      </c>
      <c r="D277" s="6" t="s">
        <v>417</v>
      </c>
      <c r="E277" s="7">
        <v>911</v>
      </c>
      <c r="F277" s="6" t="s">
        <v>418</v>
      </c>
      <c r="G277" s="7">
        <v>9111</v>
      </c>
      <c r="H277" s="6" t="s">
        <v>419</v>
      </c>
      <c r="I277" s="7">
        <v>2024</v>
      </c>
      <c r="J277" s="7">
        <v>20241</v>
      </c>
      <c r="K277" s="6" t="s">
        <v>21</v>
      </c>
      <c r="L277" s="45">
        <v>105451</v>
      </c>
      <c r="M277" s="45">
        <v>3541.369432</v>
      </c>
      <c r="N277" s="45">
        <v>-0.01954086439</v>
      </c>
      <c r="O277" s="45">
        <v>-70.58062627</v>
      </c>
      <c r="P277" s="45">
        <v>0.07406119806</v>
      </c>
      <c r="Q277" s="45">
        <v>3611.950059</v>
      </c>
    </row>
    <row r="278" ht="18.75" customHeight="1" spans="1:17">
      <c r="A278" s="7">
        <v>9</v>
      </c>
      <c r="B278" s="6" t="s">
        <v>416</v>
      </c>
      <c r="C278" s="7">
        <v>91</v>
      </c>
      <c r="D278" s="6" t="s">
        <v>417</v>
      </c>
      <c r="E278" s="7">
        <v>911</v>
      </c>
      <c r="F278" s="6" t="s">
        <v>418</v>
      </c>
      <c r="G278" s="7">
        <v>9112</v>
      </c>
      <c r="H278" s="6" t="s">
        <v>420</v>
      </c>
      <c r="I278" s="7">
        <v>2024</v>
      </c>
      <c r="J278" s="7">
        <v>20241</v>
      </c>
      <c r="K278" s="6" t="s">
        <v>21</v>
      </c>
      <c r="L278" s="45">
        <v>9670</v>
      </c>
      <c r="M278" s="45">
        <v>3686.574767</v>
      </c>
      <c r="N278" s="45">
        <v>0.7087668316</v>
      </c>
      <c r="O278" s="45">
        <v>1529.127245</v>
      </c>
      <c r="P278" s="45">
        <v>0.006791512506</v>
      </c>
      <c r="Q278" s="45">
        <v>2157.447523</v>
      </c>
    </row>
    <row r="279" ht="18.75" customHeight="1" spans="1:17">
      <c r="A279" s="7">
        <v>9</v>
      </c>
      <c r="B279" s="6" t="s">
        <v>416</v>
      </c>
      <c r="C279" s="7">
        <v>91</v>
      </c>
      <c r="D279" s="6" t="s">
        <v>417</v>
      </c>
      <c r="E279" s="7">
        <v>911</v>
      </c>
      <c r="F279" s="6" t="s">
        <v>418</v>
      </c>
      <c r="G279" s="7">
        <v>9113</v>
      </c>
      <c r="H279" s="6" t="s">
        <v>421</v>
      </c>
      <c r="I279" s="7">
        <v>2024</v>
      </c>
      <c r="J279" s="7">
        <v>20241</v>
      </c>
      <c r="K279" s="6" t="s">
        <v>21</v>
      </c>
      <c r="L279" s="45">
        <v>275</v>
      </c>
      <c r="M279" s="45">
        <v>0</v>
      </c>
      <c r="N279" s="45">
        <v>1</v>
      </c>
      <c r="O279" s="45">
        <v>0</v>
      </c>
      <c r="P279" s="45">
        <v>0.0001931402212</v>
      </c>
      <c r="Q279" s="45">
        <v>0</v>
      </c>
    </row>
    <row r="280" ht="18.75" customHeight="1" spans="1:17">
      <c r="A280" s="7">
        <v>9</v>
      </c>
      <c r="B280" s="6" t="s">
        <v>416</v>
      </c>
      <c r="C280" s="7">
        <v>91</v>
      </c>
      <c r="D280" s="6" t="s">
        <v>417</v>
      </c>
      <c r="E280" s="7">
        <v>912</v>
      </c>
      <c r="F280" s="6" t="s">
        <v>422</v>
      </c>
      <c r="G280" s="7">
        <v>9121</v>
      </c>
      <c r="H280" s="6" t="s">
        <v>423</v>
      </c>
      <c r="I280" s="7">
        <v>2024</v>
      </c>
      <c r="J280" s="7">
        <v>20241</v>
      </c>
      <c r="K280" s="6" t="s">
        <v>21</v>
      </c>
      <c r="L280" s="45">
        <v>625</v>
      </c>
      <c r="M280" s="45">
        <v>1505</v>
      </c>
      <c r="N280" s="45">
        <v>-0.5291724377</v>
      </c>
      <c r="O280" s="45">
        <v>-1691.499356</v>
      </c>
      <c r="P280" s="45">
        <v>0.0004389550482</v>
      </c>
      <c r="Q280" s="45">
        <v>3196.499356</v>
      </c>
    </row>
    <row r="281" ht="18.75" customHeight="1" spans="1:17">
      <c r="A281" s="7">
        <v>9</v>
      </c>
      <c r="B281" s="6" t="s">
        <v>416</v>
      </c>
      <c r="C281" s="7">
        <v>91</v>
      </c>
      <c r="D281" s="6" t="s">
        <v>417</v>
      </c>
      <c r="E281" s="7">
        <v>912</v>
      </c>
      <c r="F281" s="6" t="s">
        <v>422</v>
      </c>
      <c r="G281" s="7">
        <v>9124</v>
      </c>
      <c r="H281" s="6" t="s">
        <v>424</v>
      </c>
      <c r="I281" s="7">
        <v>2024</v>
      </c>
      <c r="J281" s="7">
        <v>20241</v>
      </c>
      <c r="K281" s="6" t="s">
        <v>21</v>
      </c>
      <c r="L281" s="45">
        <v>268</v>
      </c>
      <c r="M281" s="45">
        <v>100</v>
      </c>
      <c r="N281" s="45">
        <v>1</v>
      </c>
      <c r="O281" s="45">
        <v>100</v>
      </c>
      <c r="P281" s="45">
        <v>0.0001882239247</v>
      </c>
      <c r="Q281" s="45">
        <v>0</v>
      </c>
    </row>
    <row r="282" ht="18.75" customHeight="1" spans="1:17">
      <c r="A282" s="7">
        <v>9</v>
      </c>
      <c r="B282" s="6" t="s">
        <v>416</v>
      </c>
      <c r="C282" s="7">
        <v>92</v>
      </c>
      <c r="D282" s="6" t="s">
        <v>425</v>
      </c>
      <c r="E282" s="7">
        <v>922</v>
      </c>
      <c r="F282" s="6" t="s">
        <v>426</v>
      </c>
      <c r="G282" s="7">
        <v>9221</v>
      </c>
      <c r="H282" s="6" t="s">
        <v>427</v>
      </c>
      <c r="I282" s="7">
        <v>2024</v>
      </c>
      <c r="J282" s="7">
        <v>20241</v>
      </c>
      <c r="K282" s="6" t="s">
        <v>21</v>
      </c>
      <c r="L282" s="45">
        <v>51038</v>
      </c>
      <c r="M282" s="45">
        <v>4676.703731</v>
      </c>
      <c r="N282" s="45">
        <v>-0.1368952326</v>
      </c>
      <c r="O282" s="45">
        <v>-741.7621466</v>
      </c>
      <c r="P282" s="45">
        <v>0.0358454204</v>
      </c>
      <c r="Q282" s="45">
        <v>5418.465877</v>
      </c>
    </row>
    <row r="283" ht="18.75" customHeight="1" spans="1:17">
      <c r="A283" s="7">
        <v>9</v>
      </c>
      <c r="B283" s="6" t="s">
        <v>416</v>
      </c>
      <c r="C283" s="7">
        <v>92</v>
      </c>
      <c r="D283" s="6" t="s">
        <v>425</v>
      </c>
      <c r="E283" s="7">
        <v>922</v>
      </c>
      <c r="F283" s="6" t="s">
        <v>426</v>
      </c>
      <c r="G283" s="7">
        <v>9222</v>
      </c>
      <c r="H283" s="6" t="s">
        <v>428</v>
      </c>
      <c r="I283" s="7">
        <v>2024</v>
      </c>
      <c r="J283" s="7">
        <v>20241</v>
      </c>
      <c r="K283" s="6" t="s">
        <v>21</v>
      </c>
      <c r="L283" s="45">
        <v>309</v>
      </c>
      <c r="M283" s="45">
        <v>5130.080906</v>
      </c>
      <c r="N283" s="45">
        <v>-0.2041001669</v>
      </c>
      <c r="O283" s="45">
        <v>-1315.555457</v>
      </c>
      <c r="P283" s="45">
        <v>0.0002170193758</v>
      </c>
      <c r="Q283" s="45">
        <v>6445.636364</v>
      </c>
    </row>
    <row r="284" ht="18.75" customHeight="1" spans="1:17">
      <c r="A284" s="7">
        <v>9</v>
      </c>
      <c r="B284" s="6" t="s">
        <v>416</v>
      </c>
      <c r="C284" s="7">
        <v>92</v>
      </c>
      <c r="D284" s="6" t="s">
        <v>425</v>
      </c>
      <c r="E284" s="7">
        <v>923</v>
      </c>
      <c r="F284" s="6" t="s">
        <v>429</v>
      </c>
      <c r="G284" s="7">
        <v>9231</v>
      </c>
      <c r="H284" s="6" t="s">
        <v>430</v>
      </c>
      <c r="I284" s="7">
        <v>2024</v>
      </c>
      <c r="J284" s="7">
        <v>20241</v>
      </c>
      <c r="K284" s="6" t="s">
        <v>21</v>
      </c>
      <c r="L284" s="45">
        <v>21652</v>
      </c>
      <c r="M284" s="45">
        <v>4544.754064</v>
      </c>
      <c r="N284" s="45">
        <v>-0.2344875447</v>
      </c>
      <c r="O284" s="45">
        <v>-1392.123949</v>
      </c>
      <c r="P284" s="45">
        <v>0.01520680753</v>
      </c>
      <c r="Q284" s="45">
        <v>5936.878013</v>
      </c>
    </row>
    <row r="285" ht="18.75" customHeight="1" spans="1:17">
      <c r="A285" s="7">
        <v>9</v>
      </c>
      <c r="B285" s="6" t="s">
        <v>416</v>
      </c>
      <c r="C285" s="7">
        <v>92</v>
      </c>
      <c r="D285" s="6" t="s">
        <v>425</v>
      </c>
      <c r="E285" s="7">
        <v>923</v>
      </c>
      <c r="F285" s="6" t="s">
        <v>429</v>
      </c>
      <c r="G285" s="7">
        <v>9232</v>
      </c>
      <c r="H285" s="6" t="s">
        <v>431</v>
      </c>
      <c r="I285" s="7">
        <v>2024</v>
      </c>
      <c r="J285" s="7">
        <v>20241</v>
      </c>
      <c r="K285" s="6" t="s">
        <v>21</v>
      </c>
      <c r="L285" s="45">
        <v>2298</v>
      </c>
      <c r="M285" s="45">
        <v>5347.288947</v>
      </c>
      <c r="N285" s="45">
        <v>0.107749034</v>
      </c>
      <c r="O285" s="45">
        <v>520.1225194</v>
      </c>
      <c r="P285" s="45">
        <v>0.001613949921</v>
      </c>
      <c r="Q285" s="45">
        <v>4827.166428</v>
      </c>
    </row>
    <row r="286" ht="18.75" customHeight="1" spans="1:17">
      <c r="A286" s="7">
        <v>9</v>
      </c>
      <c r="B286" s="6" t="s">
        <v>416</v>
      </c>
      <c r="C286" s="7">
        <v>92</v>
      </c>
      <c r="D286" s="6" t="s">
        <v>425</v>
      </c>
      <c r="E286" s="7">
        <v>923</v>
      </c>
      <c r="F286" s="6" t="s">
        <v>429</v>
      </c>
      <c r="G286" s="7">
        <v>9233</v>
      </c>
      <c r="H286" s="6" t="s">
        <v>432</v>
      </c>
      <c r="I286" s="7">
        <v>2024</v>
      </c>
      <c r="J286" s="7">
        <v>20241</v>
      </c>
      <c r="K286" s="6" t="s">
        <v>21</v>
      </c>
      <c r="L286" s="45">
        <v>3898</v>
      </c>
      <c r="M286" s="45">
        <v>7148.388917</v>
      </c>
      <c r="N286" s="45">
        <v>0.9173609743</v>
      </c>
      <c r="O286" s="45">
        <v>3420.145247</v>
      </c>
      <c r="P286" s="45">
        <v>0.002737674845</v>
      </c>
      <c r="Q286" s="45">
        <v>3728.243671</v>
      </c>
    </row>
    <row r="287" ht="18.75" customHeight="1" spans="1:17">
      <c r="A287" s="7">
        <v>9</v>
      </c>
      <c r="B287" s="6" t="s">
        <v>416</v>
      </c>
      <c r="C287" s="7">
        <v>92</v>
      </c>
      <c r="D287" s="6" t="s">
        <v>425</v>
      </c>
      <c r="E287" s="7">
        <v>923</v>
      </c>
      <c r="F287" s="6" t="s">
        <v>429</v>
      </c>
      <c r="G287" s="7">
        <v>9234</v>
      </c>
      <c r="H287" s="6" t="s">
        <v>433</v>
      </c>
      <c r="I287" s="7">
        <v>2024</v>
      </c>
      <c r="J287" s="7">
        <v>20241</v>
      </c>
      <c r="K287" s="6" t="s">
        <v>21</v>
      </c>
      <c r="L287" s="45">
        <v>4145</v>
      </c>
      <c r="M287" s="45">
        <v>4781.869723</v>
      </c>
      <c r="N287" s="45">
        <v>0.5819245575</v>
      </c>
      <c r="O287" s="45">
        <v>1759.051915</v>
      </c>
      <c r="P287" s="45">
        <v>0.00291114988</v>
      </c>
      <c r="Q287" s="45">
        <v>3022.817808</v>
      </c>
    </row>
    <row r="288" ht="18.75" customHeight="1" spans="1:17">
      <c r="A288" s="7">
        <v>9</v>
      </c>
      <c r="B288" s="6" t="s">
        <v>416</v>
      </c>
      <c r="C288" s="7">
        <v>92</v>
      </c>
      <c r="D288" s="6" t="s">
        <v>425</v>
      </c>
      <c r="E288" s="7">
        <v>923</v>
      </c>
      <c r="F288" s="6" t="s">
        <v>429</v>
      </c>
      <c r="G288" s="7">
        <v>9235</v>
      </c>
      <c r="H288" s="6" t="s">
        <v>434</v>
      </c>
      <c r="I288" s="7">
        <v>2024</v>
      </c>
      <c r="J288" s="7">
        <v>20241</v>
      </c>
      <c r="K288" s="6" t="s">
        <v>21</v>
      </c>
      <c r="L288" s="45">
        <v>6385</v>
      </c>
      <c r="M288" s="45">
        <v>4481.939702</v>
      </c>
      <c r="N288" s="45">
        <v>0.05736778327</v>
      </c>
      <c r="O288" s="45">
        <v>243.1688855</v>
      </c>
      <c r="P288" s="45">
        <v>0.004484364772</v>
      </c>
      <c r="Q288" s="45">
        <v>4238.770817</v>
      </c>
    </row>
    <row r="289" ht="18.75" customHeight="1" spans="1:17">
      <c r="A289" s="7">
        <v>9</v>
      </c>
      <c r="B289" s="6" t="s">
        <v>416</v>
      </c>
      <c r="C289" s="7">
        <v>92</v>
      </c>
      <c r="D289" s="6" t="s">
        <v>425</v>
      </c>
      <c r="E289" s="7">
        <v>923</v>
      </c>
      <c r="F289" s="6" t="s">
        <v>429</v>
      </c>
      <c r="G289" s="7">
        <v>9236</v>
      </c>
      <c r="H289" s="6" t="s">
        <v>435</v>
      </c>
      <c r="I289" s="7">
        <v>2024</v>
      </c>
      <c r="J289" s="7">
        <v>20241</v>
      </c>
      <c r="K289" s="6" t="s">
        <v>21</v>
      </c>
      <c r="L289" s="45">
        <v>22945</v>
      </c>
      <c r="M289" s="45">
        <v>3005.569623</v>
      </c>
      <c r="N289" s="45">
        <v>-0.2362483016</v>
      </c>
      <c r="O289" s="45">
        <v>-929.7010015</v>
      </c>
      <c r="P289" s="45">
        <v>0.01611491773</v>
      </c>
      <c r="Q289" s="45">
        <v>3935.270625</v>
      </c>
    </row>
    <row r="290" ht="18.75" customHeight="1" spans="1:17">
      <c r="A290" s="7">
        <v>9</v>
      </c>
      <c r="B290" s="6" t="s">
        <v>416</v>
      </c>
      <c r="C290" s="7">
        <v>92</v>
      </c>
      <c r="D290" s="6" t="s">
        <v>425</v>
      </c>
      <c r="E290" s="7">
        <v>923</v>
      </c>
      <c r="F290" s="6" t="s">
        <v>429</v>
      </c>
      <c r="G290" s="7">
        <v>9237</v>
      </c>
      <c r="H290" s="6" t="s">
        <v>436</v>
      </c>
      <c r="I290" s="7">
        <v>2024</v>
      </c>
      <c r="J290" s="7">
        <v>20241</v>
      </c>
      <c r="K290" s="6" t="s">
        <v>21</v>
      </c>
      <c r="L290" s="45">
        <v>3114</v>
      </c>
      <c r="M290" s="45">
        <v>3579.052665</v>
      </c>
      <c r="N290" s="45">
        <v>0.6185969169</v>
      </c>
      <c r="O290" s="45">
        <v>1367.845769</v>
      </c>
      <c r="P290" s="45">
        <v>0.002187049632</v>
      </c>
      <c r="Q290" s="45">
        <v>2211.206897</v>
      </c>
    </row>
    <row r="291" ht="18.75" customHeight="1" spans="1:17">
      <c r="A291" s="7">
        <v>9</v>
      </c>
      <c r="B291" s="6" t="s">
        <v>416</v>
      </c>
      <c r="C291" s="7">
        <v>93</v>
      </c>
      <c r="D291" s="6" t="s">
        <v>437</v>
      </c>
      <c r="E291" s="7">
        <v>931</v>
      </c>
      <c r="F291" s="6" t="s">
        <v>438</v>
      </c>
      <c r="G291" s="7">
        <v>9311</v>
      </c>
      <c r="H291" s="6" t="s">
        <v>439</v>
      </c>
      <c r="I291" s="7">
        <v>2024</v>
      </c>
      <c r="J291" s="7">
        <v>20241</v>
      </c>
      <c r="K291" s="6" t="s">
        <v>21</v>
      </c>
      <c r="L291" s="45">
        <v>63</v>
      </c>
      <c r="M291" s="45">
        <v>6800</v>
      </c>
      <c r="N291" s="45">
        <v>-0.1903516033</v>
      </c>
      <c r="O291" s="45">
        <v>-1598.707424</v>
      </c>
      <c r="P291" s="45">
        <v>4.424666886e-5</v>
      </c>
      <c r="Q291" s="45">
        <v>8398.707424</v>
      </c>
    </row>
    <row r="292" ht="18.75" customHeight="1" spans="1:17">
      <c r="A292" s="7">
        <v>9</v>
      </c>
      <c r="B292" s="6" t="s">
        <v>416</v>
      </c>
      <c r="C292" s="7">
        <v>93</v>
      </c>
      <c r="D292" s="6" t="s">
        <v>437</v>
      </c>
      <c r="E292" s="7">
        <v>933</v>
      </c>
      <c r="F292" s="6" t="s">
        <v>440</v>
      </c>
      <c r="G292" s="7">
        <v>9331</v>
      </c>
      <c r="H292" s="6" t="s">
        <v>440</v>
      </c>
      <c r="I292" s="7">
        <v>2024</v>
      </c>
      <c r="J292" s="7">
        <v>20241</v>
      </c>
      <c r="K292" s="6" t="s">
        <v>21</v>
      </c>
      <c r="L292" s="45">
        <v>6469</v>
      </c>
      <c r="M292" s="45">
        <v>3238.288762</v>
      </c>
      <c r="N292" s="45">
        <v>-0.3231329759</v>
      </c>
      <c r="O292" s="45">
        <v>-1545.943069</v>
      </c>
      <c r="P292" s="45">
        <v>0.004543360331</v>
      </c>
      <c r="Q292" s="45">
        <v>4784.231831</v>
      </c>
    </row>
    <row r="293" ht="18.75" customHeight="1" spans="1:17">
      <c r="A293" s="7">
        <v>9</v>
      </c>
      <c r="B293" s="6" t="s">
        <v>416</v>
      </c>
      <c r="C293" s="7">
        <v>94</v>
      </c>
      <c r="D293" s="6" t="s">
        <v>441</v>
      </c>
      <c r="E293" s="7">
        <v>941</v>
      </c>
      <c r="F293" s="6" t="s">
        <v>441</v>
      </c>
      <c r="G293" s="7">
        <v>9411</v>
      </c>
      <c r="H293" s="6" t="s">
        <v>441</v>
      </c>
      <c r="I293" s="7">
        <v>2024</v>
      </c>
      <c r="J293" s="7">
        <v>20241</v>
      </c>
      <c r="K293" s="6" t="s">
        <v>21</v>
      </c>
      <c r="L293" s="45">
        <v>16173</v>
      </c>
      <c r="M293" s="45">
        <v>2607.803747</v>
      </c>
      <c r="N293" s="45">
        <v>-0.1899691535</v>
      </c>
      <c r="O293" s="45">
        <v>-611.5844506</v>
      </c>
      <c r="P293" s="45">
        <v>0.01135875199</v>
      </c>
      <c r="Q293" s="45">
        <v>3219.388198</v>
      </c>
    </row>
    <row r="294" ht="18.75" customHeight="1" spans="1:17">
      <c r="A294" s="7">
        <v>9</v>
      </c>
      <c r="B294" s="6" t="s">
        <v>416</v>
      </c>
      <c r="C294" s="7">
        <v>95</v>
      </c>
      <c r="D294" s="6" t="s">
        <v>442</v>
      </c>
      <c r="E294" s="7">
        <v>951</v>
      </c>
      <c r="F294" s="6" t="s">
        <v>443</v>
      </c>
      <c r="G294" s="7">
        <v>9512</v>
      </c>
      <c r="H294" s="6" t="s">
        <v>444</v>
      </c>
      <c r="I294" s="7">
        <v>2024</v>
      </c>
      <c r="J294" s="7">
        <v>20241</v>
      </c>
      <c r="K294" s="6" t="s">
        <v>21</v>
      </c>
      <c r="L294" s="45">
        <v>22840</v>
      </c>
      <c r="M294" s="45">
        <v>3919.140412</v>
      </c>
      <c r="N294" s="45">
        <v>0.004273752809</v>
      </c>
      <c r="O294" s="45">
        <v>16.67815901</v>
      </c>
      <c r="P294" s="45">
        <v>0.01604117328</v>
      </c>
      <c r="Q294" s="45">
        <v>3902.462253</v>
      </c>
    </row>
    <row r="295" ht="18.75" customHeight="1" spans="1:17">
      <c r="A295" s="7">
        <v>9</v>
      </c>
      <c r="B295" s="6" t="s">
        <v>416</v>
      </c>
      <c r="C295" s="7">
        <v>95</v>
      </c>
      <c r="D295" s="6" t="s">
        <v>442</v>
      </c>
      <c r="E295" s="7">
        <v>952</v>
      </c>
      <c r="F295" s="6" t="s">
        <v>445</v>
      </c>
      <c r="G295" s="7">
        <v>9521</v>
      </c>
      <c r="H295" s="6" t="s">
        <v>446</v>
      </c>
      <c r="I295" s="7">
        <v>2024</v>
      </c>
      <c r="J295" s="7">
        <v>20241</v>
      </c>
      <c r="K295" s="6" t="s">
        <v>21</v>
      </c>
      <c r="L295" s="45">
        <v>19366</v>
      </c>
      <c r="M295" s="45">
        <v>2755.11484</v>
      </c>
      <c r="N295" s="45">
        <v>-0.3343235454</v>
      </c>
      <c r="O295" s="45">
        <v>-1383.704884</v>
      </c>
      <c r="P295" s="45">
        <v>0.01360128554</v>
      </c>
      <c r="Q295" s="45">
        <v>4138.819725</v>
      </c>
    </row>
    <row r="296" ht="18.75" customHeight="1" spans="1:17">
      <c r="A296" s="7">
        <v>9</v>
      </c>
      <c r="B296" s="6" t="s">
        <v>416</v>
      </c>
      <c r="C296" s="7">
        <v>96</v>
      </c>
      <c r="D296" s="6" t="s">
        <v>447</v>
      </c>
      <c r="E296" s="7">
        <v>960</v>
      </c>
      <c r="F296" s="6" t="s">
        <v>448</v>
      </c>
      <c r="G296" s="7">
        <v>9601</v>
      </c>
      <c r="H296" s="6" t="s">
        <v>448</v>
      </c>
      <c r="I296" s="7">
        <v>2024</v>
      </c>
      <c r="J296" s="7">
        <v>20241</v>
      </c>
      <c r="K296" s="6" t="s">
        <v>21</v>
      </c>
      <c r="L296" s="45">
        <v>301</v>
      </c>
      <c r="M296" s="45">
        <v>3052.491694</v>
      </c>
      <c r="N296" s="45">
        <v>-0.3963640488</v>
      </c>
      <c r="O296" s="45">
        <v>-2004.350411</v>
      </c>
      <c r="P296" s="45">
        <v>0.0002114007512</v>
      </c>
      <c r="Q296" s="45">
        <v>5056.842105</v>
      </c>
    </row>
    <row r="297" ht="18.75" customHeight="1" spans="1:17">
      <c r="A297" s="7">
        <v>9</v>
      </c>
      <c r="B297" s="6" t="s">
        <v>416</v>
      </c>
      <c r="C297" s="7">
        <v>96</v>
      </c>
      <c r="D297" s="6" t="s">
        <v>447</v>
      </c>
      <c r="E297" s="7">
        <v>961</v>
      </c>
      <c r="F297" s="6" t="s">
        <v>449</v>
      </c>
      <c r="G297" s="7">
        <v>9611</v>
      </c>
      <c r="H297" s="6" t="s">
        <v>449</v>
      </c>
      <c r="I297" s="7">
        <v>2024</v>
      </c>
      <c r="J297" s="7">
        <v>20241</v>
      </c>
      <c r="K297" s="6" t="s">
        <v>21</v>
      </c>
      <c r="L297" s="45">
        <v>54846</v>
      </c>
      <c r="M297" s="45">
        <v>3671.076414</v>
      </c>
      <c r="N297" s="45">
        <v>0.005667493289</v>
      </c>
      <c r="O297" s="45">
        <v>20.68854873</v>
      </c>
      <c r="P297" s="45">
        <v>0.03851988572</v>
      </c>
      <c r="Q297" s="45">
        <v>3650.387865</v>
      </c>
    </row>
    <row r="298" ht="18.75" customHeight="1" spans="1:17">
      <c r="A298" s="7">
        <v>9</v>
      </c>
      <c r="B298" s="6" t="s">
        <v>416</v>
      </c>
      <c r="C298" s="7">
        <v>96</v>
      </c>
      <c r="D298" s="6" t="s">
        <v>447</v>
      </c>
      <c r="E298" s="7">
        <v>962</v>
      </c>
      <c r="F298" s="6" t="s">
        <v>450</v>
      </c>
      <c r="G298" s="7">
        <v>9621</v>
      </c>
      <c r="H298" s="6" t="s">
        <v>451</v>
      </c>
      <c r="I298" s="7">
        <v>2024</v>
      </c>
      <c r="J298" s="7">
        <v>20241</v>
      </c>
      <c r="K298" s="6" t="s">
        <v>21</v>
      </c>
      <c r="L298" s="45">
        <v>17233</v>
      </c>
      <c r="M298" s="45">
        <v>5831.674694</v>
      </c>
      <c r="N298" s="45">
        <v>0.1965177419</v>
      </c>
      <c r="O298" s="45">
        <v>957.8023812</v>
      </c>
      <c r="P298" s="45">
        <v>0.01210321975</v>
      </c>
      <c r="Q298" s="45">
        <v>4873.872313</v>
      </c>
    </row>
    <row r="299" ht="18.75" customHeight="1" spans="1:17">
      <c r="A299" s="7">
        <v>9</v>
      </c>
      <c r="B299" s="6" t="s">
        <v>416</v>
      </c>
      <c r="C299" s="7">
        <v>96</v>
      </c>
      <c r="D299" s="6" t="s">
        <v>447</v>
      </c>
      <c r="E299" s="7">
        <v>962</v>
      </c>
      <c r="F299" s="6" t="s">
        <v>450</v>
      </c>
      <c r="G299" s="7">
        <v>9622</v>
      </c>
      <c r="H299" s="6" t="s">
        <v>452</v>
      </c>
      <c r="I299" s="7">
        <v>2024</v>
      </c>
      <c r="J299" s="7">
        <v>20241</v>
      </c>
      <c r="K299" s="6" t="s">
        <v>21</v>
      </c>
      <c r="L299" s="45">
        <v>2248</v>
      </c>
      <c r="M299" s="45">
        <v>7494.66637</v>
      </c>
      <c r="N299" s="45">
        <v>0.1662644508</v>
      </c>
      <c r="O299" s="45">
        <v>1068.451145</v>
      </c>
      <c r="P299" s="45">
        <v>0.001578833517</v>
      </c>
      <c r="Q299" s="45">
        <v>6426.215225</v>
      </c>
    </row>
    <row r="300" ht="18.75" customHeight="1" spans="1:17">
      <c r="A300" s="7">
        <v>9</v>
      </c>
      <c r="B300" s="6" t="s">
        <v>416</v>
      </c>
      <c r="C300" s="7">
        <v>96</v>
      </c>
      <c r="D300" s="6" t="s">
        <v>447</v>
      </c>
      <c r="E300" s="7">
        <v>962</v>
      </c>
      <c r="F300" s="6" t="s">
        <v>450</v>
      </c>
      <c r="G300" s="7">
        <v>9623</v>
      </c>
      <c r="H300" s="6" t="s">
        <v>453</v>
      </c>
      <c r="I300" s="7">
        <v>2024</v>
      </c>
      <c r="J300" s="7">
        <v>20241</v>
      </c>
      <c r="K300" s="6" t="s">
        <v>21</v>
      </c>
      <c r="L300" s="45">
        <v>2053</v>
      </c>
      <c r="M300" s="45">
        <v>876.1617146</v>
      </c>
      <c r="N300" s="45">
        <v>-0.83397554</v>
      </c>
      <c r="O300" s="45">
        <v>-4401.143295</v>
      </c>
      <c r="P300" s="45">
        <v>0.001441879542</v>
      </c>
      <c r="Q300" s="45">
        <v>5277.30501</v>
      </c>
    </row>
    <row r="301" ht="18.75" customHeight="1" spans="1:17">
      <c r="A301" s="7">
        <v>9</v>
      </c>
      <c r="B301" s="6" t="s">
        <v>416</v>
      </c>
      <c r="C301" s="7">
        <v>96</v>
      </c>
      <c r="D301" s="6" t="s">
        <v>447</v>
      </c>
      <c r="E301" s="7">
        <v>962</v>
      </c>
      <c r="F301" s="6" t="s">
        <v>450</v>
      </c>
      <c r="G301" s="7">
        <v>9624</v>
      </c>
      <c r="H301" s="6" t="s">
        <v>454</v>
      </c>
      <c r="I301" s="7">
        <v>2024</v>
      </c>
      <c r="J301" s="7">
        <v>20241</v>
      </c>
      <c r="K301" s="6" t="s">
        <v>21</v>
      </c>
      <c r="L301" s="45">
        <v>227</v>
      </c>
      <c r="M301" s="45">
        <v>7190.660793</v>
      </c>
      <c r="N301" s="45">
        <v>2.838605048</v>
      </c>
      <c r="O301" s="45">
        <v>5317.412385</v>
      </c>
      <c r="P301" s="45">
        <v>0.0001594284735</v>
      </c>
      <c r="Q301" s="45">
        <v>1873.248408</v>
      </c>
    </row>
    <row r="302" ht="18.75" customHeight="1" spans="1:17">
      <c r="A302" s="7">
        <v>9</v>
      </c>
      <c r="B302" s="6" t="s">
        <v>416</v>
      </c>
      <c r="C302" s="7">
        <v>96</v>
      </c>
      <c r="D302" s="6" t="s">
        <v>447</v>
      </c>
      <c r="E302" s="7">
        <v>963</v>
      </c>
      <c r="F302" s="6" t="s">
        <v>455</v>
      </c>
      <c r="G302" s="7">
        <v>9631</v>
      </c>
      <c r="H302" s="6" t="s">
        <v>456</v>
      </c>
      <c r="I302" s="7">
        <v>2024</v>
      </c>
      <c r="J302" s="7">
        <v>20241</v>
      </c>
      <c r="K302" s="6" t="s">
        <v>21</v>
      </c>
      <c r="L302" s="45">
        <v>2804</v>
      </c>
      <c r="M302" s="45">
        <v>3036.462197</v>
      </c>
      <c r="N302" s="45">
        <v>-0.2471341528</v>
      </c>
      <c r="O302" s="45">
        <v>-996.7426669</v>
      </c>
      <c r="P302" s="45">
        <v>0.001969327928</v>
      </c>
      <c r="Q302" s="45">
        <v>4033.204864</v>
      </c>
    </row>
    <row r="303" ht="18.75" customHeight="1" spans="1:17">
      <c r="A303" s="7">
        <v>9</v>
      </c>
      <c r="B303" s="6" t="s">
        <v>416</v>
      </c>
      <c r="C303" s="7">
        <v>96</v>
      </c>
      <c r="D303" s="6" t="s">
        <v>447</v>
      </c>
      <c r="E303" s="7">
        <v>963</v>
      </c>
      <c r="F303" s="6" t="s">
        <v>455</v>
      </c>
      <c r="G303" s="7">
        <v>9632</v>
      </c>
      <c r="H303" s="6" t="s">
        <v>457</v>
      </c>
      <c r="I303" s="7">
        <v>2024</v>
      </c>
      <c r="J303" s="7">
        <v>20241</v>
      </c>
      <c r="K303" s="6" t="s">
        <v>21</v>
      </c>
      <c r="L303" s="45">
        <v>93</v>
      </c>
      <c r="M303" s="45">
        <v>2150</v>
      </c>
      <c r="N303" s="45">
        <v>1</v>
      </c>
      <c r="O303" s="45">
        <v>2150</v>
      </c>
      <c r="P303" s="45">
        <v>6.531651117e-5</v>
      </c>
      <c r="Q303" s="45">
        <v>0</v>
      </c>
    </row>
    <row r="304" ht="18.75" customHeight="1" spans="1:17">
      <c r="A304" s="7">
        <v>9</v>
      </c>
      <c r="B304" s="6" t="s">
        <v>416</v>
      </c>
      <c r="C304" s="7">
        <v>96</v>
      </c>
      <c r="D304" s="6" t="s">
        <v>447</v>
      </c>
      <c r="E304" s="7">
        <v>963</v>
      </c>
      <c r="F304" s="6" t="s">
        <v>455</v>
      </c>
      <c r="G304" s="7">
        <v>9633</v>
      </c>
      <c r="H304" s="6" t="s">
        <v>458</v>
      </c>
      <c r="I304" s="7">
        <v>2024</v>
      </c>
      <c r="J304" s="7">
        <v>20241</v>
      </c>
      <c r="K304" s="6" t="s">
        <v>21</v>
      </c>
      <c r="L304" s="45">
        <v>69</v>
      </c>
      <c r="M304" s="45">
        <v>6450</v>
      </c>
      <c r="N304" s="45">
        <v>-0.2986832835</v>
      </c>
      <c r="O304" s="45">
        <v>-2746.985967</v>
      </c>
      <c r="P304" s="45">
        <v>4.846063732e-5</v>
      </c>
      <c r="Q304" s="45">
        <v>9196.985967</v>
      </c>
    </row>
    <row r="305" ht="18.75" customHeight="1" spans="1:17">
      <c r="A305" s="7">
        <v>9</v>
      </c>
      <c r="B305" s="6" t="s">
        <v>416</v>
      </c>
      <c r="C305" s="7">
        <v>96</v>
      </c>
      <c r="D305" s="6" t="s">
        <v>447</v>
      </c>
      <c r="E305" s="7">
        <v>964</v>
      </c>
      <c r="F305" s="6" t="s">
        <v>459</v>
      </c>
      <c r="G305" s="7">
        <v>9641</v>
      </c>
      <c r="H305" s="6" t="s">
        <v>460</v>
      </c>
      <c r="I305" s="7">
        <v>2024</v>
      </c>
      <c r="J305" s="7">
        <v>20241</v>
      </c>
      <c r="K305" s="6" t="s">
        <v>21</v>
      </c>
      <c r="L305" s="45">
        <v>1888</v>
      </c>
      <c r="M305" s="45">
        <v>5146.790254</v>
      </c>
      <c r="N305" s="45">
        <v>0.5824096721</v>
      </c>
      <c r="O305" s="45">
        <v>1894.288487</v>
      </c>
      <c r="P305" s="45">
        <v>0.00132599541</v>
      </c>
      <c r="Q305" s="45">
        <v>3252.501767</v>
      </c>
    </row>
    <row r="306" ht="18.75" customHeight="1" spans="1:17">
      <c r="A306" s="7">
        <v>9</v>
      </c>
      <c r="B306" s="6" t="s">
        <v>416</v>
      </c>
      <c r="C306" s="7">
        <v>96</v>
      </c>
      <c r="D306" s="6" t="s">
        <v>447</v>
      </c>
      <c r="E306" s="7">
        <v>964</v>
      </c>
      <c r="F306" s="6" t="s">
        <v>459</v>
      </c>
      <c r="G306" s="7">
        <v>9642</v>
      </c>
      <c r="H306" s="6" t="s">
        <v>461</v>
      </c>
      <c r="I306" s="7">
        <v>2024</v>
      </c>
      <c r="J306" s="7">
        <v>20241</v>
      </c>
      <c r="K306" s="6" t="s">
        <v>21</v>
      </c>
      <c r="L306" s="45">
        <v>1621</v>
      </c>
      <c r="M306" s="45">
        <v>5076.705737</v>
      </c>
      <c r="N306" s="45">
        <v>-0.2681867437</v>
      </c>
      <c r="O306" s="45">
        <v>-1860.454384</v>
      </c>
      <c r="P306" s="45">
        <v>0.001138473813</v>
      </c>
      <c r="Q306" s="45">
        <v>6937.160121</v>
      </c>
    </row>
    <row r="307" ht="18.75" customHeight="1" spans="1:17">
      <c r="A307" s="7">
        <v>9</v>
      </c>
      <c r="B307" s="6" t="s">
        <v>416</v>
      </c>
      <c r="C307" s="7">
        <v>96</v>
      </c>
      <c r="D307" s="6" t="s">
        <v>447</v>
      </c>
      <c r="E307" s="7">
        <v>964</v>
      </c>
      <c r="F307" s="6" t="s">
        <v>459</v>
      </c>
      <c r="G307" s="7">
        <v>9643</v>
      </c>
      <c r="H307" s="6" t="s">
        <v>462</v>
      </c>
      <c r="I307" s="7">
        <v>2024</v>
      </c>
      <c r="J307" s="7">
        <v>20241</v>
      </c>
      <c r="K307" s="6" t="s">
        <v>21</v>
      </c>
      <c r="L307" s="45">
        <v>971</v>
      </c>
      <c r="M307" s="45">
        <v>949.454171</v>
      </c>
      <c r="N307" s="45">
        <v>-0.4130406691</v>
      </c>
      <c r="O307" s="45">
        <v>-668.1266748</v>
      </c>
      <c r="P307" s="45">
        <v>0.0006819605629</v>
      </c>
      <c r="Q307" s="45">
        <v>1617.580846</v>
      </c>
    </row>
    <row r="308" ht="18.75" customHeight="1" spans="1:17">
      <c r="A308" s="7">
        <v>9</v>
      </c>
      <c r="B308" s="6" t="s">
        <v>416</v>
      </c>
      <c r="C308" s="7">
        <v>96</v>
      </c>
      <c r="D308" s="6" t="s">
        <v>447</v>
      </c>
      <c r="E308" s="7">
        <v>965</v>
      </c>
      <c r="F308" s="6" t="s">
        <v>463</v>
      </c>
      <c r="G308" s="7">
        <v>9651</v>
      </c>
      <c r="H308" s="6" t="s">
        <v>463</v>
      </c>
      <c r="I308" s="7">
        <v>2024</v>
      </c>
      <c r="J308" s="7">
        <v>20241</v>
      </c>
      <c r="K308" s="6" t="s">
        <v>21</v>
      </c>
      <c r="L308" s="45">
        <v>727</v>
      </c>
      <c r="M308" s="45">
        <v>0</v>
      </c>
      <c r="N308" s="45">
        <v>1</v>
      </c>
      <c r="O308" s="45">
        <v>0</v>
      </c>
      <c r="P308" s="45">
        <v>0.0005105925121</v>
      </c>
      <c r="Q308" s="45">
        <v>0</v>
      </c>
    </row>
    <row r="309" ht="18.75" customHeight="1" spans="1:17">
      <c r="A309" s="7">
        <v>9</v>
      </c>
      <c r="B309" s="6" t="s">
        <v>416</v>
      </c>
      <c r="C309" s="7">
        <v>96</v>
      </c>
      <c r="D309" s="6" t="s">
        <v>447</v>
      </c>
      <c r="E309" s="7">
        <v>966</v>
      </c>
      <c r="F309" s="6" t="s">
        <v>464</v>
      </c>
      <c r="G309" s="7">
        <v>9661</v>
      </c>
      <c r="H309" s="6" t="s">
        <v>465</v>
      </c>
      <c r="I309" s="7">
        <v>2024</v>
      </c>
      <c r="J309" s="7">
        <v>20241</v>
      </c>
      <c r="K309" s="6" t="s">
        <v>21</v>
      </c>
      <c r="L309" s="45">
        <v>4013</v>
      </c>
      <c r="M309" s="45">
        <v>4254.286319</v>
      </c>
      <c r="N309" s="45">
        <v>-0.3990825698</v>
      </c>
      <c r="O309" s="45">
        <v>-2825.365736</v>
      </c>
      <c r="P309" s="45">
        <v>0.002818442573</v>
      </c>
      <c r="Q309" s="45">
        <v>7079.652055</v>
      </c>
    </row>
    <row r="310" ht="18.75" customHeight="1" spans="1:17">
      <c r="A310" s="7">
        <v>9</v>
      </c>
      <c r="B310" s="6" t="s">
        <v>416</v>
      </c>
      <c r="C310" s="7">
        <v>96</v>
      </c>
      <c r="D310" s="6" t="s">
        <v>447</v>
      </c>
      <c r="E310" s="7">
        <v>966</v>
      </c>
      <c r="F310" s="6" t="s">
        <v>464</v>
      </c>
      <c r="G310" s="7">
        <v>9662</v>
      </c>
      <c r="H310" s="6" t="s">
        <v>466</v>
      </c>
      <c r="I310" s="7">
        <v>2024</v>
      </c>
      <c r="J310" s="7">
        <v>20241</v>
      </c>
      <c r="K310" s="6" t="s">
        <v>21</v>
      </c>
      <c r="L310" s="45">
        <v>2072</v>
      </c>
      <c r="M310" s="45">
        <v>7955</v>
      </c>
      <c r="N310" s="45">
        <v>1</v>
      </c>
      <c r="O310" s="45">
        <v>7955</v>
      </c>
      <c r="P310" s="45">
        <v>0.001455223776</v>
      </c>
      <c r="Q310" s="45">
        <v>0</v>
      </c>
    </row>
    <row r="311" ht="18.75" customHeight="1" spans="1:17">
      <c r="A311" s="7">
        <v>9</v>
      </c>
      <c r="B311" s="6" t="s">
        <v>416</v>
      </c>
      <c r="C311" s="7">
        <v>97</v>
      </c>
      <c r="D311" s="6" t="s">
        <v>467</v>
      </c>
      <c r="E311" s="7">
        <v>971</v>
      </c>
      <c r="F311" s="6" t="s">
        <v>468</v>
      </c>
      <c r="G311" s="7">
        <v>9711</v>
      </c>
      <c r="H311" s="6" t="s">
        <v>469</v>
      </c>
      <c r="I311" s="7">
        <v>2024</v>
      </c>
      <c r="J311" s="7">
        <v>20241</v>
      </c>
      <c r="K311" s="6" t="s">
        <v>21</v>
      </c>
      <c r="L311" s="45">
        <v>40</v>
      </c>
      <c r="M311" s="45">
        <v>70000</v>
      </c>
      <c r="N311" s="45">
        <v>7.272160224</v>
      </c>
      <c r="O311" s="45">
        <v>61537.88151</v>
      </c>
      <c r="P311" s="45">
        <v>2.809312308e-5</v>
      </c>
      <c r="Q311" s="45">
        <v>8462.118492</v>
      </c>
    </row>
    <row r="312" ht="18.75" customHeight="1" spans="1:17">
      <c r="A312" s="7">
        <v>9</v>
      </c>
      <c r="B312" s="6" t="s">
        <v>416</v>
      </c>
      <c r="C312" s="7">
        <v>97</v>
      </c>
      <c r="D312" s="6" t="s">
        <v>467</v>
      </c>
      <c r="E312" s="7">
        <v>971</v>
      </c>
      <c r="F312" s="6" t="s">
        <v>468</v>
      </c>
      <c r="G312" s="7">
        <v>9712</v>
      </c>
      <c r="H312" s="6" t="s">
        <v>470</v>
      </c>
      <c r="I312" s="7">
        <v>2024</v>
      </c>
      <c r="J312" s="7">
        <v>20241</v>
      </c>
      <c r="K312" s="6" t="s">
        <v>21</v>
      </c>
      <c r="L312" s="45">
        <v>1008</v>
      </c>
      <c r="M312" s="45">
        <v>7150.505952</v>
      </c>
      <c r="N312" s="45">
        <v>0.5117348737</v>
      </c>
      <c r="O312" s="45">
        <v>2420.505952</v>
      </c>
      <c r="P312" s="45">
        <v>0.0007079467017</v>
      </c>
      <c r="Q312" s="45">
        <v>4730</v>
      </c>
    </row>
    <row r="313" ht="18.75" customHeight="1" spans="1:17">
      <c r="A313" s="7">
        <v>9</v>
      </c>
      <c r="B313" s="6" t="s">
        <v>416</v>
      </c>
      <c r="C313" s="7">
        <v>97</v>
      </c>
      <c r="D313" s="6" t="s">
        <v>467</v>
      </c>
      <c r="E313" s="7">
        <v>972</v>
      </c>
      <c r="F313" s="6" t="s">
        <v>471</v>
      </c>
      <c r="G313" s="7">
        <v>9722</v>
      </c>
      <c r="H313" s="6" t="s">
        <v>472</v>
      </c>
      <c r="I313" s="7">
        <v>2024</v>
      </c>
      <c r="J313" s="7">
        <v>20241</v>
      </c>
      <c r="K313" s="6" t="s">
        <v>21</v>
      </c>
      <c r="L313" s="45">
        <v>180</v>
      </c>
      <c r="M313" s="45">
        <v>6499.333333</v>
      </c>
      <c r="N313" s="45">
        <v>1</v>
      </c>
      <c r="O313" s="45">
        <v>6499.333333</v>
      </c>
      <c r="P313" s="45">
        <v>0.0001264190539</v>
      </c>
      <c r="Q313" s="45">
        <v>0</v>
      </c>
    </row>
    <row r="314" ht="18.75" customHeight="1" spans="1:17">
      <c r="A314" s="119"/>
      <c r="B314" s="39"/>
      <c r="C314" s="119"/>
      <c r="D314" s="39"/>
      <c r="E314" s="119"/>
      <c r="F314" s="39"/>
      <c r="G314" s="119"/>
      <c r="H314" s="39"/>
      <c r="I314" s="119"/>
      <c r="J314" s="119"/>
      <c r="K314" s="39"/>
      <c r="L314" s="120"/>
      <c r="M314" s="120"/>
      <c r="N314" s="120"/>
      <c r="O314" s="120"/>
      <c r="P314" s="120"/>
      <c r="Q314" s="120"/>
    </row>
    <row r="315" ht="18.75" customHeight="1" spans="1:17">
      <c r="A315" s="119"/>
      <c r="B315" s="39"/>
      <c r="C315" s="119"/>
      <c r="D315" s="39"/>
      <c r="E315" s="119"/>
      <c r="F315" s="39"/>
      <c r="G315" s="119"/>
      <c r="H315" s="39"/>
      <c r="I315" s="119"/>
      <c r="J315" s="119"/>
      <c r="K315" s="39"/>
      <c r="L315" s="120"/>
      <c r="M315" s="120"/>
      <c r="N315" s="120"/>
      <c r="O315" s="120"/>
      <c r="P315" s="120"/>
      <c r="Q315" s="120"/>
    </row>
    <row r="316" ht="18.75" customHeight="1" spans="1:17">
      <c r="A316" s="119"/>
      <c r="B316" s="39"/>
      <c r="C316" s="119"/>
      <c r="D316" s="39"/>
      <c r="E316" s="119"/>
      <c r="F316" s="39"/>
      <c r="G316" s="119"/>
      <c r="H316" s="39"/>
      <c r="I316" s="119"/>
      <c r="J316" s="119"/>
      <c r="K316" s="39"/>
      <c r="L316" s="120"/>
      <c r="M316" s="120"/>
      <c r="N316" s="120"/>
      <c r="O316" s="120"/>
      <c r="P316" s="120"/>
      <c r="Q316" s="120"/>
    </row>
    <row r="317" ht="18.75" customHeight="1" spans="12:12">
      <c r="L317" s="51">
        <f>SUM(L2:L316)</f>
        <v>1423836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K27"/>
  <sheetViews>
    <sheetView workbookViewId="0">
      <selection activeCell="A1" sqref="A1"/>
    </sheetView>
  </sheetViews>
  <sheetFormatPr defaultColWidth="9" defaultRowHeight="14.4"/>
  <cols>
    <col min="1" max="3" width="13.5740740740741" style="1" customWidth="1"/>
    <col min="4" max="4" width="13.5740740740741" style="2" customWidth="1"/>
    <col min="5" max="8" width="13.5740740740741" style="3" customWidth="1"/>
    <col min="9" max="9" width="13.5740740740741" style="1" customWidth="1"/>
    <col min="10" max="10" width="13.5740740740741" style="4" customWidth="1"/>
    <col min="11" max="11" width="13.5740740740741" style="5" customWidth="1"/>
  </cols>
  <sheetData>
    <row r="1" ht="18.75" customHeight="1"/>
    <row r="2" ht="18.75" customHeight="1" spans="3:4">
      <c r="C2" s="6" t="s">
        <v>552</v>
      </c>
      <c r="D2" s="7">
        <v>8000000</v>
      </c>
    </row>
    <row r="3" ht="18.75" customHeight="1" spans="3:11">
      <c r="C3" s="8" t="s">
        <v>553</v>
      </c>
      <c r="D3" s="9" t="s">
        <v>554</v>
      </c>
      <c r="E3" s="10" t="s">
        <v>555</v>
      </c>
      <c r="F3" s="10" t="s">
        <v>556</v>
      </c>
      <c r="G3" s="10" t="s">
        <v>557</v>
      </c>
      <c r="H3" s="10" t="s">
        <v>558</v>
      </c>
      <c r="I3" s="8" t="s">
        <v>559</v>
      </c>
      <c r="J3" s="24" t="s">
        <v>560</v>
      </c>
      <c r="K3" s="25" t="s">
        <v>561</v>
      </c>
    </row>
    <row r="4" ht="18.75" customHeight="1" spans="3:11">
      <c r="C4" s="11" t="s">
        <v>562</v>
      </c>
      <c r="D4" s="12"/>
      <c r="E4" s="13">
        <v>3027840</v>
      </c>
      <c r="F4" s="14">
        <v>7370</v>
      </c>
      <c r="G4" s="13">
        <v>21057.14</v>
      </c>
      <c r="H4" s="13">
        <v>6477960</v>
      </c>
      <c r="I4" s="11" t="s">
        <v>578</v>
      </c>
      <c r="J4" s="26">
        <v>0.008</v>
      </c>
      <c r="K4" s="27" t="s">
        <v>564</v>
      </c>
    </row>
    <row r="5" ht="18.75" customHeight="1" spans="3:11">
      <c r="C5" s="15" t="s">
        <v>562</v>
      </c>
      <c r="D5" s="16"/>
      <c r="E5" s="17">
        <v>3078800</v>
      </c>
      <c r="F5" s="14">
        <v>53698</v>
      </c>
      <c r="G5" s="17">
        <v>176059.02</v>
      </c>
      <c r="H5" s="17">
        <v>15115003</v>
      </c>
      <c r="I5" s="15" t="s">
        <v>563</v>
      </c>
      <c r="J5" s="28">
        <v>0.124</v>
      </c>
      <c r="K5" s="27" t="s">
        <v>564</v>
      </c>
    </row>
    <row r="6" ht="18.75" customHeight="1" spans="3:11">
      <c r="C6" s="11" t="s">
        <v>562</v>
      </c>
      <c r="D6" s="12"/>
      <c r="E6" s="13">
        <v>3078800</v>
      </c>
      <c r="F6" s="14">
        <v>60095</v>
      </c>
      <c r="G6" s="13">
        <v>184907.69</v>
      </c>
      <c r="H6" s="13">
        <v>14225696</v>
      </c>
      <c r="I6" s="11" t="s">
        <v>563</v>
      </c>
      <c r="J6" s="26">
        <v>0.125</v>
      </c>
      <c r="K6" s="27" t="s">
        <v>564</v>
      </c>
    </row>
    <row r="7" ht="18.75" customHeight="1" spans="3:11">
      <c r="C7" s="15" t="s">
        <v>562</v>
      </c>
      <c r="D7" s="16"/>
      <c r="E7" s="17">
        <v>3074160</v>
      </c>
      <c r="F7" s="14">
        <v>60310.2</v>
      </c>
      <c r="G7" s="17">
        <v>62455.1</v>
      </c>
      <c r="H7" s="17">
        <v>14454734.49</v>
      </c>
      <c r="I7" s="15" t="s">
        <v>568</v>
      </c>
      <c r="J7" s="28">
        <v>0.126</v>
      </c>
      <c r="K7" s="27" t="s">
        <v>564</v>
      </c>
    </row>
    <row r="8" ht="18.75" customHeight="1" spans="3:11">
      <c r="C8" s="11" t="s">
        <v>562</v>
      </c>
      <c r="D8" s="12"/>
      <c r="E8" s="13">
        <v>3022130</v>
      </c>
      <c r="F8" s="14">
        <v>61376.93</v>
      </c>
      <c r="G8" s="13">
        <v>184130.79</v>
      </c>
      <c r="H8" s="13">
        <v>14461021.58</v>
      </c>
      <c r="I8" s="11" t="s">
        <v>579</v>
      </c>
      <c r="J8" s="26">
        <v>0.126</v>
      </c>
      <c r="K8" s="27" t="s">
        <v>564</v>
      </c>
    </row>
    <row r="9" ht="18.75" customHeight="1" spans="3:11">
      <c r="C9" s="15" t="s">
        <v>562</v>
      </c>
      <c r="D9" s="16"/>
      <c r="E9" s="17">
        <v>3074160</v>
      </c>
      <c r="F9" s="14">
        <v>61807.44</v>
      </c>
      <c r="G9" s="17">
        <v>152744.49</v>
      </c>
      <c r="H9" s="17">
        <v>14833786.37</v>
      </c>
      <c r="I9" s="15" t="s">
        <v>565</v>
      </c>
      <c r="J9" s="28">
        <v>0.131</v>
      </c>
      <c r="K9" s="27" t="s">
        <v>564</v>
      </c>
    </row>
    <row r="10" ht="18.75" customHeight="1" spans="3:11">
      <c r="C10" s="11" t="s">
        <v>562</v>
      </c>
      <c r="D10" s="12"/>
      <c r="E10" s="13">
        <v>2830100</v>
      </c>
      <c r="F10" s="14">
        <v>62550.97</v>
      </c>
      <c r="G10" s="13">
        <v>208503.23</v>
      </c>
      <c r="H10" s="13">
        <v>14724987.11</v>
      </c>
      <c r="I10" s="11" t="s">
        <v>569</v>
      </c>
      <c r="J10" s="26">
        <v>0.131</v>
      </c>
      <c r="K10" s="27" t="s">
        <v>564</v>
      </c>
    </row>
    <row r="11" ht="18.75" customHeight="1" spans="3:11">
      <c r="C11" s="15" t="s">
        <v>562</v>
      </c>
      <c r="D11" s="16"/>
      <c r="E11" s="17">
        <v>3004190</v>
      </c>
      <c r="F11" s="14">
        <v>63947.58</v>
      </c>
      <c r="G11" s="17">
        <v>127902.6</v>
      </c>
      <c r="H11" s="17">
        <v>15071889.77</v>
      </c>
      <c r="I11" s="15" t="s">
        <v>570</v>
      </c>
      <c r="J11" s="28">
        <v>0.135</v>
      </c>
      <c r="K11" s="27" t="s">
        <v>564</v>
      </c>
    </row>
    <row r="12" ht="18.75" customHeight="1" spans="3:11">
      <c r="C12" s="11" t="s">
        <v>562</v>
      </c>
      <c r="D12" s="12"/>
      <c r="E12" s="13">
        <v>2933900</v>
      </c>
      <c r="F12" s="14">
        <v>65049.55</v>
      </c>
      <c r="G12" s="13">
        <v>185855.87</v>
      </c>
      <c r="H12" s="13">
        <v>15410270.57</v>
      </c>
      <c r="I12" s="11" t="s">
        <v>567</v>
      </c>
      <c r="J12" s="26">
        <v>0.14</v>
      </c>
      <c r="K12" s="27" t="s">
        <v>564</v>
      </c>
    </row>
    <row r="13" ht="18.75" customHeight="1" spans="3:11">
      <c r="C13" s="18" t="s">
        <v>562</v>
      </c>
      <c r="D13" s="19"/>
      <c r="E13" s="20">
        <v>3072400</v>
      </c>
      <c r="F13" s="21">
        <v>65791.77</v>
      </c>
      <c r="G13" s="20">
        <v>191172.8</v>
      </c>
      <c r="H13" s="20">
        <v>15530048.69</v>
      </c>
      <c r="I13" s="18" t="s">
        <v>575</v>
      </c>
      <c r="J13" s="29">
        <v>0.138</v>
      </c>
      <c r="K13" s="27" t="s">
        <v>564</v>
      </c>
    </row>
    <row r="14" ht="18.75" customHeight="1"/>
    <row r="15" ht="18.75" customHeight="1"/>
    <row r="16" ht="18.75" customHeight="1" spans="6:7">
      <c r="F16" s="22" t="s">
        <v>509</v>
      </c>
      <c r="G16" s="23">
        <f>AVERAGE(G4:G13)</f>
        <v>149478.873</v>
      </c>
    </row>
    <row r="17" ht="18.75" customHeight="1" spans="6:7">
      <c r="F17" s="22" t="s">
        <v>573</v>
      </c>
      <c r="G17" s="23">
        <f>MEDIAN(G4:G13)</f>
        <v>180094.905</v>
      </c>
    </row>
    <row r="18" ht="18.75" customHeight="1" spans="6:11">
      <c r="F18" s="22" t="s">
        <v>574</v>
      </c>
      <c r="G18" s="23">
        <f>MAX(G4:G13)</f>
        <v>208503.23</v>
      </c>
      <c r="K18" s="27"/>
    </row>
    <row r="19" ht="18.75" customHeight="1" spans="6:11">
      <c r="F19" s="22" t="s">
        <v>492</v>
      </c>
      <c r="G19" s="23">
        <f>MIN(G4:G13)</f>
        <v>21057.14</v>
      </c>
      <c r="K19" s="27"/>
    </row>
    <row r="20" ht="18.75" customHeight="1" spans="11:11">
      <c r="K20" s="27"/>
    </row>
    <row r="21" ht="18.75" customHeight="1" spans="11:11">
      <c r="K21" s="27"/>
    </row>
    <row r="22" ht="18.75" customHeight="1" spans="11:11">
      <c r="K22" s="27"/>
    </row>
    <row r="23" ht="18.75" customHeight="1" spans="11:11">
      <c r="K23" s="27"/>
    </row>
    <row r="24" ht="18.75" customHeight="1" spans="11:11">
      <c r="K24" s="27"/>
    </row>
    <row r="25" ht="18.75" customHeight="1" spans="11:11">
      <c r="K25" s="27"/>
    </row>
    <row r="26" ht="18.75" customHeight="1" spans="11:11">
      <c r="K26" s="27"/>
    </row>
    <row r="27" ht="18.75" customHeight="1" spans="11:11">
      <c r="K27" s="2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K971"/>
  <sheetViews>
    <sheetView tabSelected="1" workbookViewId="0">
      <selection activeCell="I5" sqref="I5"/>
    </sheetView>
  </sheetViews>
  <sheetFormatPr defaultColWidth="9" defaultRowHeight="14.4"/>
  <cols>
    <col min="1" max="1" width="13.5740740740741" style="1" customWidth="1"/>
    <col min="2" max="2" width="13.5740740740741" style="122" customWidth="1"/>
    <col min="3" max="4" width="13.5740740740741" style="123" customWidth="1"/>
    <col min="5" max="5" width="13.5740740740741" style="124" customWidth="1"/>
    <col min="6" max="6" width="13.5740740740741" style="123" customWidth="1"/>
    <col min="7" max="7" width="13.5740740740741" style="125" customWidth="1"/>
    <col min="8" max="8" width="18.1111111111111" style="125" customWidth="1"/>
    <col min="9" max="9" width="13.5740740740741" style="1" customWidth="1"/>
    <col min="10" max="10" width="13.5740740740741" style="3" customWidth="1"/>
    <col min="11" max="11" width="13.5740740740741" style="1" customWidth="1"/>
  </cols>
  <sheetData>
    <row r="1" ht="18.75" customHeight="1" spans="1:11">
      <c r="A1" s="39" t="s">
        <v>7</v>
      </c>
      <c r="B1" s="126" t="s">
        <v>11</v>
      </c>
      <c r="C1" s="127" t="s">
        <v>12</v>
      </c>
      <c r="D1" s="127" t="s">
        <v>16</v>
      </c>
      <c r="E1" s="128" t="s">
        <v>473</v>
      </c>
      <c r="F1" s="128" t="s">
        <v>474</v>
      </c>
      <c r="G1" s="129" t="s">
        <v>475</v>
      </c>
      <c r="H1" s="129" t="s">
        <v>476</v>
      </c>
      <c r="I1" s="6" t="s">
        <v>477</v>
      </c>
      <c r="J1" s="22" t="s">
        <v>478</v>
      </c>
      <c r="K1" s="6" t="s">
        <v>479</v>
      </c>
    </row>
    <row r="2" ht="18.75" customHeight="1" spans="1:11">
      <c r="A2" s="43" t="s">
        <v>235</v>
      </c>
      <c r="B2" s="130">
        <v>911</v>
      </c>
      <c r="C2" s="131">
        <v>3333.04061470911</v>
      </c>
      <c r="D2" s="131">
        <v>3333</v>
      </c>
      <c r="E2" s="131">
        <f t="shared" ref="E2:E65" si="0">D2-C2</f>
        <v>-0.0406147091107414</v>
      </c>
      <c r="F2" s="131">
        <f t="shared" ref="F2:F65" si="1">D2/C2</f>
        <v>0.999987814517191</v>
      </c>
      <c r="G2" s="132">
        <f t="shared" ref="G2:G65" si="2">MAX(C2,D2)</f>
        <v>3333.04061470911</v>
      </c>
      <c r="H2" s="132">
        <f t="shared" ref="H2:H65" si="3">G2*B2</f>
        <v>3036400</v>
      </c>
      <c r="I2" s="6" t="str">
        <f>IF(AND(G2&gt;=10,G2&lt;5000),"G",IF(AND(G2&gt;=5000,G2&lt;8000),"F",IF(AND(G2&gt;=8000,G2&lt;12000),"F1",IF(AND(G2&gt;=12000,G2&lt;16000),"E",IF(AND(G2&gt;=16000,G2&lt;20000),"E1",IF(AND(G2&gt;=20000,G2&lt;25000),"D",IF(AND(G2&gt;=25000,G2&lt;30000),"D1",IF(AND(G2&gt;=30000,G2&lt;35000),"C",IF(AND(G2&gt;=35000,G2&lt;40000),"C1",IF(AND(G2&gt;=40000,G2&lt;45000),"B",IF(AND(G2&gt;=45000,G2&lt;50000),"B1",IF(AND(G2&gt;=50000,G2&lt;55000),"A",IF(AND(G2&gt;=55000,G2&lt;60000),"A1",IF(AND(G2&gt;60000),"S"))))))))))))))</f>
        <v>G</v>
      </c>
      <c r="J2" s="23">
        <f t="shared" ref="J2:J65" si="4">PRODUCT(G2,1.69)</f>
        <v>5632.8386388584</v>
      </c>
      <c r="K2" s="6" t="str">
        <f>IF(AND(J2&gt;=10,J2&lt;5000),"G",IF(AND(J2&gt;=5000,J2&lt;8000),"F",IF(AND(J2&gt;=8000,J2&lt;12000),"F1",IF(AND(J2&gt;=12000,J2&lt;16000),"E",IF(AND(J2&gt;=16000,J2&lt;20000),"E1",IF(AND(J2&gt;=20000,J2&lt;25000),"D",IF(AND(J2&gt;=25000,J2&lt;30000),"D1",IF(AND(J2&gt;=30000,J2&lt;35000),"C",IF(AND(J2&gt;=35000,J2&lt;40000),"C1",IF(AND(J2&gt;=40000,J2&lt;45000),"B",IF(AND(J2&gt;=45000,J2&lt;50000),"B1",IF(AND(J2&gt;=50000,J2&lt;55000),"A",IF(AND(J2&gt;=55000,J2&lt;60000),"A1",IF(AND(J2&gt;60000),"S"))))))))))))))</f>
        <v>F</v>
      </c>
    </row>
    <row r="3" ht="18.75" customHeight="1" spans="1:11">
      <c r="A3" s="43" t="s">
        <v>297</v>
      </c>
      <c r="B3" s="130">
        <v>1703</v>
      </c>
      <c r="C3" s="131">
        <v>8279.33059307105</v>
      </c>
      <c r="D3" s="131">
        <v>8279</v>
      </c>
      <c r="E3" s="131">
        <f t="shared" si="0"/>
        <v>-0.330593071050316</v>
      </c>
      <c r="F3" s="131">
        <f t="shared" si="1"/>
        <v>0.999960070072413</v>
      </c>
      <c r="G3" s="132">
        <f t="shared" si="2"/>
        <v>8279.33059307105</v>
      </c>
      <c r="H3" s="132">
        <f>G3*B3</f>
        <v>14099700</v>
      </c>
      <c r="I3" s="6" t="str">
        <f>IF(AND(G3&gt;=10,G3&lt;5000),"G",IF(AND(G3&gt;=5000,G3&lt;8000),"F",IF(AND(G3&gt;=8000,G3&lt;12000),"F2",IF(AND(G3&gt;=12000,G3&lt;16000),"E",IF(AND(G3&gt;=16000,G3&lt;20000),"E2",IF(AND(G3&gt;=20000,G3&lt;25000),"D",IF(AND(G3&gt;=25000,G3&lt;30000),"D2",IF(AND(G3&gt;=30000,G3&lt;35000),"C",IF(AND(G3&gt;=35000,G3&lt;40000),"C2",IF(AND(G3&gt;=40000,G3&lt;45000),"B",IF(AND(G3&gt;=45000,G3&lt;50000),"B2",IF(AND(G3&gt;=50000,G3&lt;55000),"A",IF(AND(G3&gt;=55000,G3&lt;60000),"A2",IF(AND(G3&gt;60000),"S"))))))))))))))</f>
        <v>F2</v>
      </c>
      <c r="J3" s="23">
        <f t="shared" si="4"/>
        <v>13992.0687022901</v>
      </c>
      <c r="K3" s="6" t="str">
        <f>IF(AND(J3&gt;=10,J3&lt;5000),"G",IF(AND(J3&gt;=5000,J3&lt;8000),"F",IF(AND(J3&gt;=8000,J3&lt;12000),"F2",IF(AND(J3&gt;=12000,J3&lt;16000),"E",IF(AND(J3&gt;=16000,J3&lt;20000),"E2",IF(AND(J3&gt;=20000,J3&lt;25000),"D",IF(AND(J3&gt;=25000,J3&lt;30000),"D2",IF(AND(J3&gt;=30000,J3&lt;35000),"C",IF(AND(J3&gt;=35000,J3&lt;40000),"C2",IF(AND(J3&gt;=40000,J3&lt;45000),"B",IF(AND(J3&gt;=45000,J3&lt;50000),"B2",IF(AND(J3&gt;=50000,J3&lt;55000),"A",IF(AND(J3&gt;=55000,J3&lt;60000),"A2",IF(AND(J3&gt;60000),"S"))))))))))))))</f>
        <v>E</v>
      </c>
    </row>
    <row r="4" ht="18.75" customHeight="1" spans="1:11">
      <c r="A4" s="43" t="s">
        <v>405</v>
      </c>
      <c r="B4" s="130">
        <v>68</v>
      </c>
      <c r="C4" s="131">
        <v>6480</v>
      </c>
      <c r="D4" s="131">
        <v>6480</v>
      </c>
      <c r="E4" s="131">
        <f t="shared" si="0"/>
        <v>0</v>
      </c>
      <c r="F4" s="131">
        <f t="shared" si="1"/>
        <v>1</v>
      </c>
      <c r="G4" s="132">
        <f t="shared" si="2"/>
        <v>6480</v>
      </c>
      <c r="H4" s="132">
        <f t="shared" si="3"/>
        <v>440640</v>
      </c>
      <c r="I4" s="6" t="str">
        <f>IF(AND(G4&gt;=10,G4&lt;5000),"G",IF(AND(G4&gt;=5000,G4&lt;8000),"F",IF(AND(G4&gt;=8000,G4&lt;12000),"F3",IF(AND(G4&gt;=12000,G4&lt;16000),"E",IF(AND(G4&gt;=16000,G4&lt;20000),"E3",IF(AND(G4&gt;=20000,G4&lt;25000),"D",IF(AND(G4&gt;=25000,G4&lt;30000),"D3",IF(AND(G4&gt;=30000,G4&lt;35000),"C",IF(AND(G4&gt;=35000,G4&lt;40000),"C3",IF(AND(G4&gt;=40000,G4&lt;45000),"B",IF(AND(G4&gt;=45000,G4&lt;50000),"B3",IF(AND(G4&gt;=50000,G4&lt;55000),"A",IF(AND(G4&gt;=55000,G4&lt;60000),"A3",IF(AND(G4&gt;60000),"S"))))))))))))))</f>
        <v>F</v>
      </c>
      <c r="J4" s="23">
        <f t="shared" si="4"/>
        <v>10951.2</v>
      </c>
      <c r="K4" s="6" t="str">
        <f>IF(AND(J4&gt;=10,J4&lt;5000),"G",IF(AND(J4&gt;=5000,J4&lt;8000),"F",IF(AND(J4&gt;=8000,J4&lt;12000),"F3",IF(AND(J4&gt;=12000,J4&lt;16000),"E",IF(AND(J4&gt;=16000,J4&lt;20000),"E3",IF(AND(J4&gt;=20000,J4&lt;25000),"D",IF(AND(J4&gt;=25000,J4&lt;30000),"D3",IF(AND(J4&gt;=30000,J4&lt;35000),"C",IF(AND(J4&gt;=35000,J4&lt;40000),"C3",IF(AND(J4&gt;=40000,J4&lt;45000),"B",IF(AND(J4&gt;=45000,J4&lt;50000),"B3",IF(AND(J4&gt;=50000,J4&lt;55000),"A",IF(AND(J4&gt;=55000,J4&lt;60000),"A3",IF(AND(J4&gt;60000),"S"))))))))))))))</f>
        <v>F3</v>
      </c>
    </row>
    <row r="5" ht="18.75" customHeight="1" spans="1:11">
      <c r="A5" s="43" t="s">
        <v>82</v>
      </c>
      <c r="B5" s="130">
        <v>1797</v>
      </c>
      <c r="C5" s="131">
        <v>6449.80523094046</v>
      </c>
      <c r="D5" s="131">
        <v>6449</v>
      </c>
      <c r="E5" s="131">
        <f t="shared" si="0"/>
        <v>-0.805230940456568</v>
      </c>
      <c r="F5" s="131">
        <f t="shared" si="1"/>
        <v>0.999875154223791</v>
      </c>
      <c r="G5" s="132">
        <f t="shared" si="2"/>
        <v>6449.80523094046</v>
      </c>
      <c r="H5" s="132">
        <f t="shared" si="3"/>
        <v>11590300</v>
      </c>
      <c r="I5" s="6" t="str">
        <f>IF(AND(G5&gt;=10,G5&lt;5000),"G",IF(AND(G5&gt;=5000,G5&lt;8000),"F",IF(AND(G5&gt;=8000,G5&lt;12000),"F4",IF(AND(G5&gt;=12000,G5&lt;16000),"E",IF(AND(G5&gt;=16000,G5&lt;20000),"E4",IF(AND(G5&gt;=20000,G5&lt;25000),"D",IF(AND(G5&gt;=25000,G5&lt;30000),"D4",IF(AND(G5&gt;=30000,G5&lt;35000),"C",IF(AND(G5&gt;=35000,G5&lt;40000),"C4",IF(AND(G5&gt;=40000,G5&lt;45000),"B",IF(AND(G5&gt;=45000,G5&lt;50000),"B4",IF(AND(G5&gt;=50000,G5&lt;55000),"A",IF(AND(G5&gt;=55000,G5&lt;60000),"A4",IF(AND(G5&gt;60000),"S"))))))))))))))</f>
        <v>F</v>
      </c>
      <c r="J5" s="23">
        <f t="shared" si="4"/>
        <v>10900.1708402894</v>
      </c>
      <c r="K5" s="6" t="str">
        <f>IF(AND(J5&gt;=10,J5&lt;5000),"G",IF(AND(J5&gt;=5000,J5&lt;8000),"F",IF(AND(J5&gt;=8000,J5&lt;12000),"F4",IF(AND(J5&gt;=12000,J5&lt;16000),"E",IF(AND(J5&gt;=16000,J5&lt;20000),"E4",IF(AND(J5&gt;=20000,J5&lt;25000),"D",IF(AND(J5&gt;=25000,J5&lt;30000),"D4",IF(AND(J5&gt;=30000,J5&lt;35000),"C",IF(AND(J5&gt;=35000,J5&lt;40000),"C4",IF(AND(J5&gt;=40000,J5&lt;45000),"B",IF(AND(J5&gt;=45000,J5&lt;50000),"B4",IF(AND(J5&gt;=50000,J5&lt;55000),"A",IF(AND(J5&gt;=55000,J5&lt;60000),"A4",IF(AND(J5&gt;60000),"S"))))))))))))))</f>
        <v>F4</v>
      </c>
    </row>
    <row r="6" ht="18.75" customHeight="1" spans="1:11">
      <c r="A6" s="43" t="s">
        <v>190</v>
      </c>
      <c r="B6" s="130">
        <v>2944</v>
      </c>
      <c r="C6" s="131">
        <v>2786.08355978261</v>
      </c>
      <c r="D6" s="131">
        <v>2786</v>
      </c>
      <c r="E6" s="131">
        <f t="shared" si="0"/>
        <v>-0.0835597826085177</v>
      </c>
      <c r="F6" s="131">
        <f t="shared" si="1"/>
        <v>0.999970008156319</v>
      </c>
      <c r="G6" s="132">
        <f t="shared" si="2"/>
        <v>2786.08355978261</v>
      </c>
      <c r="H6" s="132">
        <f t="shared" si="3"/>
        <v>8202230</v>
      </c>
      <c r="I6" s="6" t="str">
        <f>IF(AND(G6&gt;=10,G6&lt;5000),"G",IF(AND(G6&gt;=5000,G6&lt;8000),"F",IF(AND(G6&gt;=8000,G6&lt;12000),"F5",IF(AND(G6&gt;=12000,G6&lt;16000),"E",IF(AND(G6&gt;=16000,G6&lt;20000),"E5",IF(AND(G6&gt;=20000,G6&lt;25000),"D",IF(AND(G6&gt;=25000,G6&lt;30000),"D5",IF(AND(G6&gt;=30000,G6&lt;35000),"C",IF(AND(G6&gt;=35000,G6&lt;40000),"C5",IF(AND(G6&gt;=40000,G6&lt;45000),"B",IF(AND(G6&gt;=45000,G6&lt;50000),"B5",IF(AND(G6&gt;=50000,G6&lt;55000),"A",IF(AND(G6&gt;=55000,G6&lt;60000),"A5",IF(AND(G6&gt;60000),"S"))))))))))))))</f>
        <v>G</v>
      </c>
      <c r="J6" s="23">
        <f t="shared" si="4"/>
        <v>4708.48121603261</v>
      </c>
      <c r="K6" s="6" t="str">
        <f>IF(AND(J6&gt;=10,J6&lt;5000),"G",IF(AND(J6&gt;=5000,J6&lt;8000),"F",IF(AND(J6&gt;=8000,J6&lt;12000),"F5",IF(AND(J6&gt;=12000,J6&lt;16000),"E",IF(AND(J6&gt;=16000,J6&lt;20000),"E5",IF(AND(J6&gt;=20000,J6&lt;25000),"D",IF(AND(J6&gt;=25000,J6&lt;30000),"D5",IF(AND(J6&gt;=30000,J6&lt;35000),"C",IF(AND(J6&gt;=35000,J6&lt;40000),"C5",IF(AND(J6&gt;=40000,J6&lt;45000),"B",IF(AND(J6&gt;=45000,J6&lt;50000),"B5",IF(AND(J6&gt;=50000,J6&lt;55000),"A",IF(AND(J6&gt;=55000,J6&lt;60000),"A5",IF(AND(J6&gt;60000),"S"))))))))))))))</f>
        <v>G</v>
      </c>
    </row>
    <row r="7" ht="18.75" customHeight="1" spans="1:11">
      <c r="A7" s="43" t="s">
        <v>308</v>
      </c>
      <c r="B7" s="130">
        <v>6227</v>
      </c>
      <c r="C7" s="131">
        <v>1390.90011241368</v>
      </c>
      <c r="D7" s="131">
        <v>1390</v>
      </c>
      <c r="E7" s="131">
        <f t="shared" si="0"/>
        <v>-0.900112413682336</v>
      </c>
      <c r="F7" s="131">
        <f t="shared" si="1"/>
        <v>0.99935285617878</v>
      </c>
      <c r="G7" s="132">
        <f t="shared" si="2"/>
        <v>1390.90011241368</v>
      </c>
      <c r="H7" s="132">
        <f t="shared" si="3"/>
        <v>8661135</v>
      </c>
      <c r="I7" s="6" t="str">
        <f>IF(AND(G7&gt;=10,G7&lt;5000),"G",IF(AND(G7&gt;=5000,G7&lt;8000),"F",IF(AND(G7&gt;=8000,G7&lt;12000),"F6",IF(AND(G7&gt;=12000,G7&lt;16000),"E",IF(AND(G7&gt;=16000,G7&lt;20000),"E6",IF(AND(G7&gt;=20000,G7&lt;25000),"D",IF(AND(G7&gt;=25000,G7&lt;30000),"D6",IF(AND(G7&gt;=30000,G7&lt;35000),"C",IF(AND(G7&gt;=35000,G7&lt;40000),"C6",IF(AND(G7&gt;=40000,G7&lt;45000),"B",IF(AND(G7&gt;=45000,G7&lt;50000),"B6",IF(AND(G7&gt;=50000,G7&lt;55000),"A",IF(AND(G7&gt;=55000,G7&lt;60000),"A6",IF(AND(G7&gt;60000),"S"))))))))))))))</f>
        <v>G</v>
      </c>
      <c r="J7" s="23">
        <f t="shared" si="4"/>
        <v>2350.62118997912</v>
      </c>
      <c r="K7" s="6" t="str">
        <f>IF(AND(J7&gt;=10,J7&lt;5000),"G",IF(AND(J7&gt;=5000,J7&lt;8000),"F",IF(AND(J7&gt;=8000,J7&lt;12000),"F6",IF(AND(J7&gt;=12000,J7&lt;16000),"E",IF(AND(J7&gt;=16000,J7&lt;20000),"E6",IF(AND(J7&gt;=20000,J7&lt;25000),"D",IF(AND(J7&gt;=25000,J7&lt;30000),"D6",IF(AND(J7&gt;=30000,J7&lt;35000),"C",IF(AND(J7&gt;=35000,J7&lt;40000),"C6",IF(AND(J7&gt;=40000,J7&lt;45000),"B",IF(AND(J7&gt;=45000,J7&lt;50000),"B6",IF(AND(J7&gt;=50000,J7&lt;55000),"A",IF(AND(J7&gt;=55000,J7&lt;60000),"A6",IF(AND(J7&gt;60000),"S"))))))))))))))</f>
        <v>G</v>
      </c>
    </row>
    <row r="8" ht="18.75" customHeight="1" spans="1:11">
      <c r="A8" s="43" t="s">
        <v>100</v>
      </c>
      <c r="B8" s="130">
        <v>547</v>
      </c>
      <c r="C8" s="131">
        <v>860</v>
      </c>
      <c r="D8" s="131">
        <v>860</v>
      </c>
      <c r="E8" s="131">
        <f t="shared" si="0"/>
        <v>0</v>
      </c>
      <c r="F8" s="131">
        <f t="shared" si="1"/>
        <v>1</v>
      </c>
      <c r="G8" s="132">
        <f t="shared" si="2"/>
        <v>860</v>
      </c>
      <c r="H8" s="132">
        <f t="shared" si="3"/>
        <v>470420</v>
      </c>
      <c r="I8" s="6" t="str">
        <f>IF(AND(G8&gt;=10,G8&lt;5000),"G",IF(AND(G8&gt;=5000,G8&lt;8000),"F",IF(AND(G8&gt;=8000,G8&lt;12000),"F7",IF(AND(G8&gt;=12000,G8&lt;16000),"E",IF(AND(G8&gt;=16000,G8&lt;20000),"E7",IF(AND(G8&gt;=20000,G8&lt;25000),"D",IF(AND(G8&gt;=25000,G8&lt;30000),"D7",IF(AND(G8&gt;=30000,G8&lt;35000),"C",IF(AND(G8&gt;=35000,G8&lt;40000),"C7",IF(AND(G8&gt;=40000,G8&lt;45000),"B",IF(AND(G8&gt;=45000,G8&lt;50000),"B7",IF(AND(G8&gt;=50000,G8&lt;55000),"A",IF(AND(G8&gt;=55000,G8&lt;60000),"A7",IF(AND(G8&gt;60000),"S"))))))))))))))</f>
        <v>G</v>
      </c>
      <c r="J8" s="23">
        <f t="shared" si="4"/>
        <v>1453.4</v>
      </c>
      <c r="K8" s="6" t="str">
        <f>IF(AND(J8&gt;=10,J8&lt;5000),"G",IF(AND(J8&gt;=5000,J8&lt;8000),"F",IF(AND(J8&gt;=8000,J8&lt;12000),"F7",IF(AND(J8&gt;=12000,J8&lt;16000),"E",IF(AND(J8&gt;=16000,J8&lt;20000),"E7",IF(AND(J8&gt;=20000,J8&lt;25000),"D",IF(AND(J8&gt;=25000,J8&lt;30000),"D7",IF(AND(J8&gt;=30000,J8&lt;35000),"C",IF(AND(J8&gt;=35000,J8&lt;40000),"C7",IF(AND(J8&gt;=40000,J8&lt;45000),"B",IF(AND(J8&gt;=45000,J8&lt;50000),"B7",IF(AND(J8&gt;=50000,J8&lt;55000),"A",IF(AND(J8&gt;=55000,J8&lt;60000),"A7",IF(AND(J8&gt;60000),"S"))))))))))))))</f>
        <v>G</v>
      </c>
    </row>
    <row r="9" ht="18.75" customHeight="1" spans="1:11">
      <c r="A9" s="43" t="s">
        <v>313</v>
      </c>
      <c r="B9" s="130">
        <v>181</v>
      </c>
      <c r="C9" s="131">
        <v>3440</v>
      </c>
      <c r="D9" s="131">
        <v>3440</v>
      </c>
      <c r="E9" s="131">
        <f t="shared" si="0"/>
        <v>0</v>
      </c>
      <c r="F9" s="131">
        <f t="shared" si="1"/>
        <v>1</v>
      </c>
      <c r="G9" s="132">
        <f t="shared" si="2"/>
        <v>3440</v>
      </c>
      <c r="H9" s="132">
        <f t="shared" si="3"/>
        <v>622640</v>
      </c>
      <c r="I9" s="6" t="str">
        <f>IF(AND(G9&gt;=10,G9&lt;5000),"G",IF(AND(G9&gt;=5000,G9&lt;8000),"F",IF(AND(G9&gt;=8000,G9&lt;12000),"F8",IF(AND(G9&gt;=12000,G9&lt;16000),"E",IF(AND(G9&gt;=16000,G9&lt;20000),"E8",IF(AND(G9&gt;=20000,G9&lt;25000),"D",IF(AND(G9&gt;=25000,G9&lt;30000),"D8",IF(AND(G9&gt;=30000,G9&lt;35000),"C",IF(AND(G9&gt;=35000,G9&lt;40000),"C8",IF(AND(G9&gt;=40000,G9&lt;45000),"B",IF(AND(G9&gt;=45000,G9&lt;50000),"B8",IF(AND(G9&gt;=50000,G9&lt;55000),"A",IF(AND(G9&gt;=55000,G9&lt;60000),"A8",IF(AND(G9&gt;60000),"S"))))))))))))))</f>
        <v>G</v>
      </c>
      <c r="J9" s="23">
        <f t="shared" si="4"/>
        <v>5813.6</v>
      </c>
      <c r="K9" s="6" t="str">
        <f>IF(AND(J9&gt;=10,J9&lt;5000),"G",IF(AND(J9&gt;=5000,J9&lt;8000),"F",IF(AND(J9&gt;=8000,J9&lt;12000),"F8",IF(AND(J9&gt;=12000,J9&lt;16000),"E",IF(AND(J9&gt;=16000,J9&lt;20000),"E8",IF(AND(J9&gt;=20000,J9&lt;25000),"D",IF(AND(J9&gt;=25000,J9&lt;30000),"D8",IF(AND(J9&gt;=30000,J9&lt;35000),"C",IF(AND(J9&gt;=35000,J9&lt;40000),"C8",IF(AND(J9&gt;=40000,J9&lt;45000),"B",IF(AND(J9&gt;=45000,J9&lt;50000),"B8",IF(AND(J9&gt;=50000,J9&lt;55000),"A",IF(AND(J9&gt;=55000,J9&lt;60000),"A8",IF(AND(J9&gt;60000),"S"))))))))))))))</f>
        <v>F</v>
      </c>
    </row>
    <row r="10" ht="18.75" customHeight="1" spans="1:11">
      <c r="A10" s="43" t="s">
        <v>326</v>
      </c>
      <c r="B10" s="130">
        <v>68</v>
      </c>
      <c r="C10" s="131">
        <v>7480</v>
      </c>
      <c r="D10" s="131">
        <v>7480</v>
      </c>
      <c r="E10" s="131">
        <f t="shared" si="0"/>
        <v>0</v>
      </c>
      <c r="F10" s="131">
        <f t="shared" si="1"/>
        <v>1</v>
      </c>
      <c r="G10" s="132">
        <f t="shared" si="2"/>
        <v>7480</v>
      </c>
      <c r="H10" s="132">
        <f t="shared" si="3"/>
        <v>508640</v>
      </c>
      <c r="I10" s="6" t="str">
        <f>IF(AND(G10&gt;=10,G10&lt;5000),"G",IF(AND(G10&gt;=5000,G10&lt;8000),"F",IF(AND(G10&gt;=8000,G10&lt;12000),"F9",IF(AND(G10&gt;=12000,G10&lt;16000),"E",IF(AND(G10&gt;=16000,G10&lt;20000),"E9",IF(AND(G10&gt;=20000,G10&lt;25000),"D",IF(AND(G10&gt;=25000,G10&lt;30000),"D9",IF(AND(G10&gt;=30000,G10&lt;35000),"C",IF(AND(G10&gt;=35000,G10&lt;40000),"C9",IF(AND(G10&gt;=40000,G10&lt;45000),"B",IF(AND(G10&gt;=45000,G10&lt;50000),"B9",IF(AND(G10&gt;=50000,G10&lt;55000),"A",IF(AND(G10&gt;=55000,G10&lt;60000),"A9",IF(AND(G10&gt;60000),"S"))))))))))))))</f>
        <v>F</v>
      </c>
      <c r="J10" s="23">
        <f t="shared" si="4"/>
        <v>12641.2</v>
      </c>
      <c r="K10" s="6" t="str">
        <f>IF(AND(J10&gt;=10,J10&lt;5000),"G",IF(AND(J10&gt;=5000,J10&lt;8000),"F",IF(AND(J10&gt;=8000,J10&lt;12000),"F9",IF(AND(J10&gt;=12000,J10&lt;16000),"E",IF(AND(J10&gt;=16000,J10&lt;20000),"E9",IF(AND(J10&gt;=20000,J10&lt;25000),"D",IF(AND(J10&gt;=25000,J10&lt;30000),"D9",IF(AND(J10&gt;=30000,J10&lt;35000),"C",IF(AND(J10&gt;=35000,J10&lt;40000),"C9",IF(AND(J10&gt;=40000,J10&lt;45000),"B",IF(AND(J10&gt;=45000,J10&lt;50000),"B9",IF(AND(J10&gt;=50000,J10&lt;55000),"A",IF(AND(J10&gt;=55000,J10&lt;60000),"A9",IF(AND(J10&gt;60000),"S"))))))))))))))</f>
        <v>E</v>
      </c>
    </row>
    <row r="11" ht="18.75" customHeight="1" spans="1:11">
      <c r="A11" s="43" t="s">
        <v>98</v>
      </c>
      <c r="B11" s="130">
        <v>68</v>
      </c>
      <c r="C11" s="131">
        <v>6710</v>
      </c>
      <c r="D11" s="131">
        <v>6710</v>
      </c>
      <c r="E11" s="131">
        <f t="shared" si="0"/>
        <v>0</v>
      </c>
      <c r="F11" s="131">
        <f t="shared" si="1"/>
        <v>1</v>
      </c>
      <c r="G11" s="132">
        <f t="shared" si="2"/>
        <v>6710</v>
      </c>
      <c r="H11" s="132">
        <f t="shared" si="3"/>
        <v>456280</v>
      </c>
      <c r="I11" s="6" t="str">
        <f>IF(AND(G11&gt;=10,G11&lt;5000),"G",IF(AND(G11&gt;=5000,G11&lt;8000),"F",IF(AND(G11&gt;=8000,G11&lt;12000),"F10",IF(AND(G11&gt;=12000,G11&lt;16000),"E",IF(AND(G11&gt;=16000,G11&lt;20000),"E10",IF(AND(G11&gt;=20000,G11&lt;25000),"D",IF(AND(G11&gt;=25000,G11&lt;30000),"D10",IF(AND(G11&gt;=30000,G11&lt;35000),"C",IF(AND(G11&gt;=35000,G11&lt;40000),"C10",IF(AND(G11&gt;=40000,G11&lt;45000),"B",IF(AND(G11&gt;=45000,G11&lt;50000),"B10",IF(AND(G11&gt;=50000,G11&lt;55000),"A",IF(AND(G11&gt;=55000,G11&lt;60000),"A10",IF(AND(G11&gt;60000),"S"))))))))))))))</f>
        <v>F</v>
      </c>
      <c r="J11" s="23">
        <f t="shared" si="4"/>
        <v>11339.9</v>
      </c>
      <c r="K11" s="6" t="str">
        <f>IF(AND(J11&gt;=10,J11&lt;5000),"G",IF(AND(J11&gt;=5000,J11&lt;8000),"F",IF(AND(J11&gt;=8000,J11&lt;12000),"F10",IF(AND(J11&gt;=12000,J11&lt;16000),"E",IF(AND(J11&gt;=16000,J11&lt;20000),"E10",IF(AND(J11&gt;=20000,J11&lt;25000),"D",IF(AND(J11&gt;=25000,J11&lt;30000),"D10",IF(AND(J11&gt;=30000,J11&lt;35000),"C",IF(AND(J11&gt;=35000,J11&lt;40000),"C10",IF(AND(J11&gt;=40000,J11&lt;45000),"B",IF(AND(J11&gt;=45000,J11&lt;50000),"B10",IF(AND(J11&gt;=50000,J11&lt;55000),"A",IF(AND(J11&gt;=55000,J11&lt;60000),"A10",IF(AND(J11&gt;60000),"S"))))))))))))))</f>
        <v>F10</v>
      </c>
    </row>
    <row r="12" ht="18.75" customHeight="1" spans="1:11">
      <c r="A12" s="43" t="s">
        <v>218</v>
      </c>
      <c r="B12" s="130">
        <v>3211</v>
      </c>
      <c r="C12" s="131">
        <v>5216.06976019932</v>
      </c>
      <c r="D12" s="131">
        <v>5200</v>
      </c>
      <c r="E12" s="131">
        <f t="shared" si="0"/>
        <v>-16.0697601993152</v>
      </c>
      <c r="F12" s="131">
        <f t="shared" si="1"/>
        <v>0.996919182269774</v>
      </c>
      <c r="G12" s="132">
        <f t="shared" si="2"/>
        <v>5216.06976019932</v>
      </c>
      <c r="H12" s="132">
        <f t="shared" si="3"/>
        <v>16748800</v>
      </c>
      <c r="I12" s="6" t="str">
        <f>IF(AND(G12&gt;=10,G12&lt;5000),"G",IF(AND(G12&gt;=5000,G12&lt;8000),"F",IF(AND(G12&gt;=8000,G12&lt;12000),"F11",IF(AND(G12&gt;=12000,G12&lt;16000),"E",IF(AND(G12&gt;=16000,G12&lt;20000),"E11",IF(AND(G12&gt;=20000,G12&lt;25000),"D",IF(AND(G12&gt;=25000,G12&lt;30000),"D11",IF(AND(G12&gt;=30000,G12&lt;35000),"C",IF(AND(G12&gt;=35000,G12&lt;40000),"C11",IF(AND(G12&gt;=40000,G12&lt;45000),"B",IF(AND(G12&gt;=45000,G12&lt;50000),"B11",IF(AND(G12&gt;=50000,G12&lt;55000),"A",IF(AND(G12&gt;=55000,G12&lt;60000),"A11",IF(AND(G12&gt;60000),"S"))))))))))))))</f>
        <v>F</v>
      </c>
      <c r="J12" s="23">
        <f t="shared" si="4"/>
        <v>8815.15789473684</v>
      </c>
      <c r="K12" s="6" t="str">
        <f>IF(AND(J12&gt;=10,J12&lt;5000),"G",IF(AND(J12&gt;=5000,J12&lt;8000),"F",IF(AND(J12&gt;=8000,J12&lt;12000),"F11",IF(AND(J12&gt;=12000,J12&lt;16000),"E",IF(AND(J12&gt;=16000,J12&lt;20000),"E11",IF(AND(J12&gt;=20000,J12&lt;25000),"D",IF(AND(J12&gt;=25000,J12&lt;30000),"D11",IF(AND(J12&gt;=30000,J12&lt;35000),"C",IF(AND(J12&gt;=35000,J12&lt;40000),"C11",IF(AND(J12&gt;=40000,J12&lt;45000),"B",IF(AND(J12&gt;=45000,J12&lt;50000),"B11",IF(AND(J12&gt;=50000,J12&lt;55000),"A",IF(AND(J12&gt;=55000,J12&lt;60000),"A11",IF(AND(J12&gt;60000),"S"))))))))))))))</f>
        <v>F11</v>
      </c>
    </row>
    <row r="13" ht="18.75" customHeight="1" spans="1:11">
      <c r="A13" s="43" t="s">
        <v>200</v>
      </c>
      <c r="B13" s="130">
        <v>227</v>
      </c>
      <c r="C13" s="131">
        <v>14007.6651982379</v>
      </c>
      <c r="D13" s="131">
        <v>14000</v>
      </c>
      <c r="E13" s="131">
        <f t="shared" si="0"/>
        <v>-7.66519823788622</v>
      </c>
      <c r="F13" s="131">
        <f t="shared" si="1"/>
        <v>0.999452785447867</v>
      </c>
      <c r="G13" s="132">
        <f t="shared" si="2"/>
        <v>14007.6651982379</v>
      </c>
      <c r="H13" s="132">
        <f t="shared" si="3"/>
        <v>3179740</v>
      </c>
      <c r="I13" s="6" t="str">
        <f>IF(AND(G13&gt;=10,G13&lt;5000),"G",IF(AND(G13&gt;=5000,G13&lt;8000),"F",IF(AND(G13&gt;=8000,G13&lt;12000),"F12",IF(AND(G13&gt;=12000,G13&lt;16000),"E",IF(AND(G13&gt;=16000,G13&lt;20000),"E12",IF(AND(G13&gt;=20000,G13&lt;25000),"D",IF(AND(G13&gt;=25000,G13&lt;30000),"D12",IF(AND(G13&gt;=30000,G13&lt;35000),"C",IF(AND(G13&gt;=35000,G13&lt;40000),"C12",IF(AND(G13&gt;=40000,G13&lt;45000),"B",IF(AND(G13&gt;=45000,G13&lt;50000),"B12",IF(AND(G13&gt;=50000,G13&lt;55000),"A",IF(AND(G13&gt;=55000,G13&lt;60000),"A12",IF(AND(G13&gt;60000),"S"))))))))))))))</f>
        <v>E</v>
      </c>
      <c r="J13" s="23">
        <f t="shared" si="4"/>
        <v>23672.954185022</v>
      </c>
      <c r="K13" s="6" t="str">
        <f>IF(AND(J13&gt;=10,J13&lt;5000),"G",IF(AND(J13&gt;=5000,J13&lt;8000),"F",IF(AND(J13&gt;=8000,J13&lt;12000),"F12",IF(AND(J13&gt;=12000,J13&lt;16000),"E",IF(AND(J13&gt;=16000,J13&lt;20000),"E12",IF(AND(J13&gt;=20000,J13&lt;25000),"D",IF(AND(J13&gt;=25000,J13&lt;30000),"D12",IF(AND(J13&gt;=30000,J13&lt;35000),"C",IF(AND(J13&gt;=35000,J13&lt;40000),"C12",IF(AND(J13&gt;=40000,J13&lt;45000),"B",IF(AND(J13&gt;=45000,J13&lt;50000),"B12",IF(AND(J13&gt;=50000,J13&lt;55000),"A",IF(AND(J13&gt;=55000,J13&lt;60000),"A12",IF(AND(J13&gt;60000),"S"))))))))))))))</f>
        <v>D</v>
      </c>
    </row>
    <row r="14" ht="18.75" customHeight="1" spans="1:11">
      <c r="A14" s="43" t="s">
        <v>353</v>
      </c>
      <c r="B14" s="130">
        <v>12432</v>
      </c>
      <c r="C14" s="131">
        <v>1102.18468468468</v>
      </c>
      <c r="D14" s="131">
        <v>1001.70346880663</v>
      </c>
      <c r="E14" s="131">
        <f t="shared" si="0"/>
        <v>-100.481215878058</v>
      </c>
      <c r="F14" s="131">
        <f t="shared" si="1"/>
        <v>0.908834501808739</v>
      </c>
      <c r="G14" s="132">
        <f t="shared" si="2"/>
        <v>1102.18468468468</v>
      </c>
      <c r="H14" s="132">
        <f t="shared" si="3"/>
        <v>13702360</v>
      </c>
      <c r="I14" s="6" t="str">
        <f>IF(AND(G14&gt;=10,G14&lt;5000),"G",IF(AND(G14&gt;=5000,G14&lt;8000),"F",IF(AND(G14&gt;=8000,G14&lt;12000),"F13",IF(AND(G14&gt;=12000,G14&lt;16000),"E",IF(AND(G14&gt;=16000,G14&lt;20000),"E13",IF(AND(G14&gt;=20000,G14&lt;25000),"D",IF(AND(G14&gt;=25000,G14&lt;30000),"D13",IF(AND(G14&gt;=30000,G14&lt;35000),"C",IF(AND(G14&gt;=35000,G14&lt;40000),"C13",IF(AND(G14&gt;=40000,G14&lt;45000),"B",IF(AND(G14&gt;=45000,G14&lt;50000),"B13",IF(AND(G14&gt;=50000,G14&lt;55000),"A",IF(AND(G14&gt;=55000,G14&lt;60000),"A13",IF(AND(G14&gt;60000),"S"))))))))))))))</f>
        <v>G</v>
      </c>
      <c r="J14" s="23">
        <f t="shared" si="4"/>
        <v>1862.69211711712</v>
      </c>
      <c r="K14" s="6" t="str">
        <f>IF(AND(J14&gt;=10,J14&lt;5000),"G",IF(AND(J14&gt;=5000,J14&lt;8000),"F",IF(AND(J14&gt;=8000,J14&lt;12000),"F13",IF(AND(J14&gt;=12000,J14&lt;16000),"E",IF(AND(J14&gt;=16000,J14&lt;20000),"E13",IF(AND(J14&gt;=20000,J14&lt;25000),"D",IF(AND(J14&gt;=25000,J14&lt;30000),"D13",IF(AND(J14&gt;=30000,J14&lt;35000),"C",IF(AND(J14&gt;=35000,J14&lt;40000),"C13",IF(AND(J14&gt;=40000,J14&lt;45000),"B",IF(AND(J14&gt;=45000,J14&lt;50000),"B13",IF(AND(J14&gt;=50000,J14&lt;55000),"A",IF(AND(J14&gt;=55000,J14&lt;60000),"A13",IF(AND(J14&gt;60000),"S"))))))))))))))</f>
        <v>G</v>
      </c>
    </row>
    <row r="15" ht="18.75" customHeight="1" spans="1:11">
      <c r="A15" s="43" t="s">
        <v>302</v>
      </c>
      <c r="B15" s="130">
        <v>4892</v>
      </c>
      <c r="C15" s="131">
        <v>3061.20196238757</v>
      </c>
      <c r="D15" s="131">
        <v>1129.35941320293</v>
      </c>
      <c r="E15" s="131">
        <f t="shared" si="0"/>
        <v>-1931.84254918464</v>
      </c>
      <c r="F15" s="131">
        <f t="shared" si="1"/>
        <v>0.368926789894677</v>
      </c>
      <c r="G15" s="132">
        <f t="shared" si="2"/>
        <v>3061.20196238757</v>
      </c>
      <c r="H15" s="132">
        <f t="shared" si="3"/>
        <v>14975400</v>
      </c>
      <c r="I15" s="6" t="str">
        <f>IF(AND(G15&gt;=10,G15&lt;5000),"G",IF(AND(G15&gt;=5000,G15&lt;8000),"F",IF(AND(G15&gt;=8000,G15&lt;12000),"F14",IF(AND(G15&gt;=12000,G15&lt;16000),"E",IF(AND(G15&gt;=16000,G15&lt;20000),"E14",IF(AND(G15&gt;=20000,G15&lt;25000),"D",IF(AND(G15&gt;=25000,G15&lt;30000),"D14",IF(AND(G15&gt;=30000,G15&lt;35000),"C",IF(AND(G15&gt;=35000,G15&lt;40000),"C14",IF(AND(G15&gt;=40000,G15&lt;45000),"B",IF(AND(G15&gt;=45000,G15&lt;50000),"B14",IF(AND(G15&gt;=50000,G15&lt;55000),"A",IF(AND(G15&gt;=55000,G15&lt;60000),"A14",IF(AND(G15&gt;60000),"S"))))))))))))))</f>
        <v>G</v>
      </c>
      <c r="J15" s="23">
        <f t="shared" si="4"/>
        <v>5173.431316435</v>
      </c>
      <c r="K15" s="6" t="str">
        <f>IF(AND(J15&gt;=10,J15&lt;5000),"G",IF(AND(J15&gt;=5000,J15&lt;8000),"F",IF(AND(J15&gt;=8000,J15&lt;12000),"F14",IF(AND(J15&gt;=12000,J15&lt;16000),"E",IF(AND(J15&gt;=16000,J15&lt;20000),"E14",IF(AND(J15&gt;=20000,J15&lt;25000),"D",IF(AND(J15&gt;=25000,J15&lt;30000),"D14",IF(AND(J15&gt;=30000,J15&lt;35000),"C",IF(AND(J15&gt;=35000,J15&lt;40000),"C14",IF(AND(J15&gt;=40000,J15&lt;45000),"B",IF(AND(J15&gt;=45000,J15&lt;50000),"B14",IF(AND(J15&gt;=50000,J15&lt;55000),"A",IF(AND(J15&gt;=55000,J15&lt;60000),"A14",IF(AND(J15&gt;60000),"S"))))))))))))))</f>
        <v>F</v>
      </c>
    </row>
    <row r="16" ht="18.75" customHeight="1" spans="1:11">
      <c r="A16" s="43" t="s">
        <v>296</v>
      </c>
      <c r="B16" s="130">
        <v>4197</v>
      </c>
      <c r="C16" s="131">
        <v>5412.58279723612</v>
      </c>
      <c r="D16" s="131">
        <v>1287.75989268947</v>
      </c>
      <c r="E16" s="131">
        <f t="shared" si="0"/>
        <v>-4124.82290454665</v>
      </c>
      <c r="F16" s="131">
        <f t="shared" si="1"/>
        <v>0.237919666253799</v>
      </c>
      <c r="G16" s="132">
        <f t="shared" si="2"/>
        <v>5412.58279723612</v>
      </c>
      <c r="H16" s="132">
        <f t="shared" si="3"/>
        <v>22716610</v>
      </c>
      <c r="I16" s="6" t="str">
        <f>IF(AND(G16&gt;=10,G16&lt;5000),"G",IF(AND(G16&gt;=5000,G16&lt;8000),"F",IF(AND(G16&gt;=8000,G16&lt;12000),"F15",IF(AND(G16&gt;=12000,G16&lt;16000),"E",IF(AND(G16&gt;=16000,G16&lt;20000),"E15",IF(AND(G16&gt;=20000,G16&lt;25000),"D",IF(AND(G16&gt;=25000,G16&lt;30000),"D15",IF(AND(G16&gt;=30000,G16&lt;35000),"C",IF(AND(G16&gt;=35000,G16&lt;40000),"C15",IF(AND(G16&gt;=40000,G16&lt;45000),"B",IF(AND(G16&gt;=45000,G16&lt;50000),"B15",IF(AND(G16&gt;=50000,G16&lt;55000),"A",IF(AND(G16&gt;=55000,G16&lt;60000),"A15",IF(AND(G16&gt;60000),"S"))))))))))))))</f>
        <v>F</v>
      </c>
      <c r="J16" s="23">
        <f t="shared" si="4"/>
        <v>9147.26492732904</v>
      </c>
      <c r="K16" s="6" t="str">
        <f>IF(AND(J16&gt;=10,J16&lt;5000),"G",IF(AND(J16&gt;=5000,J16&lt;8000),"F",IF(AND(J16&gt;=8000,J16&lt;12000),"F15",IF(AND(J16&gt;=12000,J16&lt;16000),"E",IF(AND(J16&gt;=16000,J16&lt;20000),"E15",IF(AND(J16&gt;=20000,J16&lt;25000),"D",IF(AND(J16&gt;=25000,J16&lt;30000),"D15",IF(AND(J16&gt;=30000,J16&lt;35000),"C",IF(AND(J16&gt;=35000,J16&lt;40000),"C15",IF(AND(J16&gt;=40000,J16&lt;45000),"B",IF(AND(J16&gt;=45000,J16&lt;50000),"B15",IF(AND(J16&gt;=50000,J16&lt;55000),"A",IF(AND(J16&gt;=55000,J16&lt;60000),"A15",IF(AND(J16&gt;60000),"S"))))))))))))))</f>
        <v>F15</v>
      </c>
    </row>
    <row r="17" ht="18.75" customHeight="1" spans="1:11">
      <c r="A17" s="43" t="s">
        <v>294</v>
      </c>
      <c r="B17" s="130">
        <v>62741</v>
      </c>
      <c r="C17" s="131">
        <v>1506.27771313814</v>
      </c>
      <c r="D17" s="131">
        <v>1405.21151084177</v>
      </c>
      <c r="E17" s="131">
        <f t="shared" si="0"/>
        <v>-101.06620229637</v>
      </c>
      <c r="F17" s="131">
        <f t="shared" si="1"/>
        <v>0.932903340854847</v>
      </c>
      <c r="G17" s="132">
        <f t="shared" si="2"/>
        <v>1506.27771313814</v>
      </c>
      <c r="H17" s="132">
        <f t="shared" si="3"/>
        <v>94505370</v>
      </c>
      <c r="I17" s="6" t="str">
        <f>IF(AND(G17&gt;=10,G17&lt;5000),"G",IF(AND(G17&gt;=5000,G17&lt;8000),"F",IF(AND(G17&gt;=8000,G17&lt;12000),"F16",IF(AND(G17&gt;=12000,G17&lt;16000),"E",IF(AND(G17&gt;=16000,G17&lt;20000),"E16",IF(AND(G17&gt;=20000,G17&lt;25000),"D",IF(AND(G17&gt;=25000,G17&lt;30000),"D16",IF(AND(G17&gt;=30000,G17&lt;35000),"C",IF(AND(G17&gt;=35000,G17&lt;40000),"C16",IF(AND(G17&gt;=40000,G17&lt;45000),"B",IF(AND(G17&gt;=45000,G17&lt;50000),"B16",IF(AND(G17&gt;=50000,G17&lt;55000),"A",IF(AND(G17&gt;=55000,G17&lt;60000),"A16",IF(AND(G17&gt;60000),"S"))))))))))))))</f>
        <v>G</v>
      </c>
      <c r="J17" s="23">
        <f t="shared" si="4"/>
        <v>2545.60933520346</v>
      </c>
      <c r="K17" s="6" t="str">
        <f>IF(AND(J17&gt;=10,J17&lt;5000),"G",IF(AND(J17&gt;=5000,J17&lt;8000),"F",IF(AND(J17&gt;=8000,J17&lt;12000),"F16",IF(AND(J17&gt;=12000,J17&lt;16000),"E",IF(AND(J17&gt;=16000,J17&lt;20000),"E16",IF(AND(J17&gt;=20000,J17&lt;25000),"D",IF(AND(J17&gt;=25000,J17&lt;30000),"D16",IF(AND(J17&gt;=30000,J17&lt;35000),"C",IF(AND(J17&gt;=35000,J17&lt;40000),"C16",IF(AND(J17&gt;=40000,J17&lt;45000),"B",IF(AND(J17&gt;=45000,J17&lt;50000),"B16",IF(AND(J17&gt;=50000,J17&lt;55000),"A",IF(AND(J17&gt;=55000,J17&lt;60000),"A16",IF(AND(J17&gt;60000),"S"))))))))))))))</f>
        <v>G</v>
      </c>
    </row>
    <row r="18" ht="18.75" customHeight="1" spans="1:11">
      <c r="A18" s="43" t="s">
        <v>307</v>
      </c>
      <c r="B18" s="130">
        <v>70</v>
      </c>
      <c r="C18" s="131">
        <v>1470</v>
      </c>
      <c r="D18" s="131">
        <v>1470</v>
      </c>
      <c r="E18" s="131">
        <f t="shared" si="0"/>
        <v>0</v>
      </c>
      <c r="F18" s="131">
        <f t="shared" si="1"/>
        <v>1</v>
      </c>
      <c r="G18" s="132">
        <f t="shared" si="2"/>
        <v>1470</v>
      </c>
      <c r="H18" s="132">
        <f t="shared" si="3"/>
        <v>102900</v>
      </c>
      <c r="I18" s="6" t="str">
        <f>IF(AND(G18&gt;=10,G18&lt;5000),"G",IF(AND(G18&gt;=5000,G18&lt;8000),"F",IF(AND(G18&gt;=8000,G18&lt;12000),"F17",IF(AND(G18&gt;=12000,G18&lt;16000),"E",IF(AND(G18&gt;=16000,G18&lt;20000),"E17",IF(AND(G18&gt;=20000,G18&lt;25000),"D",IF(AND(G18&gt;=25000,G18&lt;30000),"D17",IF(AND(G18&gt;=30000,G18&lt;35000),"C",IF(AND(G18&gt;=35000,G18&lt;40000),"C17",IF(AND(G18&gt;=40000,G18&lt;45000),"B",IF(AND(G18&gt;=45000,G18&lt;50000),"B17",IF(AND(G18&gt;=50000,G18&lt;55000),"A",IF(AND(G18&gt;=55000,G18&lt;60000),"A17",IF(AND(G18&gt;60000),"S"))))))))))))))</f>
        <v>G</v>
      </c>
      <c r="J18" s="23">
        <f t="shared" si="4"/>
        <v>2484.3</v>
      </c>
      <c r="K18" s="6" t="str">
        <f>IF(AND(J18&gt;=10,J18&lt;5000),"G",IF(AND(J18&gt;=5000,J18&lt;8000),"F",IF(AND(J18&gt;=8000,J18&lt;12000),"F17",IF(AND(J18&gt;=12000,J18&lt;16000),"E",IF(AND(J18&gt;=16000,J18&lt;20000),"E17",IF(AND(J18&gt;=20000,J18&lt;25000),"D",IF(AND(J18&gt;=25000,J18&lt;30000),"D17",IF(AND(J18&gt;=30000,J18&lt;35000),"C",IF(AND(J18&gt;=35000,J18&lt;40000),"C17",IF(AND(J18&gt;=40000,J18&lt;45000),"B",IF(AND(J18&gt;=45000,J18&lt;50000),"B17",IF(AND(J18&gt;=50000,J18&lt;55000),"A",IF(AND(J18&gt;=55000,J18&lt;60000),"A17",IF(AND(J18&gt;60000),"S"))))))))))))))</f>
        <v>G</v>
      </c>
    </row>
    <row r="19" ht="18.75" customHeight="1" spans="1:11">
      <c r="A19" s="43" t="s">
        <v>93</v>
      </c>
      <c r="B19" s="130">
        <v>142</v>
      </c>
      <c r="C19" s="131">
        <v>1600</v>
      </c>
      <c r="D19" s="131">
        <v>1600</v>
      </c>
      <c r="E19" s="131">
        <f t="shared" si="0"/>
        <v>0</v>
      </c>
      <c r="F19" s="131">
        <f t="shared" si="1"/>
        <v>1</v>
      </c>
      <c r="G19" s="132">
        <f t="shared" si="2"/>
        <v>1600</v>
      </c>
      <c r="H19" s="132">
        <f t="shared" si="3"/>
        <v>227200</v>
      </c>
      <c r="I19" s="6" t="str">
        <f>IF(AND(G19&gt;=10,G19&lt;5000),"G",IF(AND(G19&gt;=5000,G19&lt;8000),"F",IF(AND(G19&gt;=8000,G19&lt;12000),"F18",IF(AND(G19&gt;=12000,G19&lt;16000),"E",IF(AND(G19&gt;=16000,G19&lt;20000),"E18",IF(AND(G19&gt;=20000,G19&lt;25000),"D",IF(AND(G19&gt;=25000,G19&lt;30000),"D18",IF(AND(G19&gt;=30000,G19&lt;35000),"C",IF(AND(G19&gt;=35000,G19&lt;40000),"C18",IF(AND(G19&gt;=40000,G19&lt;45000),"B",IF(AND(G19&gt;=45000,G19&lt;50000),"B18",IF(AND(G19&gt;=50000,G19&lt;55000),"A",IF(AND(G19&gt;=55000,G19&lt;60000),"A18",IF(AND(G19&gt;60000),"S"))))))))))))))</f>
        <v>G</v>
      </c>
      <c r="J19" s="23">
        <f t="shared" si="4"/>
        <v>2704</v>
      </c>
      <c r="K19" s="6" t="str">
        <f>IF(AND(J19&gt;=10,J19&lt;5000),"G",IF(AND(J19&gt;=5000,J19&lt;8000),"F",IF(AND(J19&gt;=8000,J19&lt;12000),"F18",IF(AND(J19&gt;=12000,J19&lt;16000),"E",IF(AND(J19&gt;=16000,J19&lt;20000),"E18",IF(AND(J19&gt;=20000,J19&lt;25000),"D",IF(AND(J19&gt;=25000,J19&lt;30000),"D18",IF(AND(J19&gt;=30000,J19&lt;35000),"C",IF(AND(J19&gt;=35000,J19&lt;40000),"C18",IF(AND(J19&gt;=40000,J19&lt;45000),"B",IF(AND(J19&gt;=45000,J19&lt;50000),"B18",IF(AND(J19&gt;=50000,J19&lt;55000),"A",IF(AND(J19&gt;=55000,J19&lt;60000),"A18",IF(AND(J19&gt;60000),"S"))))))))))))))</f>
        <v>G</v>
      </c>
    </row>
    <row r="20" ht="18.75" customHeight="1" spans="1:11">
      <c r="A20" s="43" t="s">
        <v>280</v>
      </c>
      <c r="B20" s="130">
        <v>674</v>
      </c>
      <c r="C20" s="131">
        <v>1231.45400593472</v>
      </c>
      <c r="D20" s="131">
        <v>1615.78014184397</v>
      </c>
      <c r="E20" s="131">
        <f t="shared" si="0"/>
        <v>384.326135909254</v>
      </c>
      <c r="F20" s="131">
        <f t="shared" si="1"/>
        <v>1.3120913440998</v>
      </c>
      <c r="G20" s="132">
        <f t="shared" si="2"/>
        <v>1615.78014184397</v>
      </c>
      <c r="H20" s="132">
        <f t="shared" si="3"/>
        <v>1089035.81560284</v>
      </c>
      <c r="I20" s="6" t="str">
        <f>IF(AND(G20&gt;=10,G20&lt;5000),"G",IF(AND(G20&gt;=5000,G20&lt;8000),"F",IF(AND(G20&gt;=8000,G20&lt;12000),"F19",IF(AND(G20&gt;=12000,G20&lt;16000),"E",IF(AND(G20&gt;=16000,G20&lt;20000),"E19",IF(AND(G20&gt;=20000,G20&lt;25000),"D",IF(AND(G20&gt;=25000,G20&lt;30000),"D19",IF(AND(G20&gt;=30000,G20&lt;35000),"C",IF(AND(G20&gt;=35000,G20&lt;40000),"C19",IF(AND(G20&gt;=40000,G20&lt;45000),"B",IF(AND(G20&gt;=45000,G20&lt;50000),"B19",IF(AND(G20&gt;=50000,G20&lt;55000),"A",IF(AND(G20&gt;=55000,G20&lt;60000),"A19",IF(AND(G20&gt;60000),"S"))))))))))))))</f>
        <v>G</v>
      </c>
      <c r="J20" s="23">
        <f t="shared" si="4"/>
        <v>2730.66843971631</v>
      </c>
      <c r="K20" s="6" t="str">
        <f>IF(AND(J20&gt;=10,J20&lt;5000),"G",IF(AND(J20&gt;=5000,J20&lt;8000),"F",IF(AND(J20&gt;=8000,J20&lt;12000),"F19",IF(AND(J20&gt;=12000,J20&lt;16000),"E",IF(AND(J20&gt;=16000,J20&lt;20000),"E19",IF(AND(J20&gt;=20000,J20&lt;25000),"D",IF(AND(J20&gt;=25000,J20&lt;30000),"D19",IF(AND(J20&gt;=30000,J20&lt;35000),"C",IF(AND(J20&gt;=35000,J20&lt;40000),"C19",IF(AND(J20&gt;=40000,J20&lt;45000),"B",IF(AND(J20&gt;=45000,J20&lt;50000),"B19",IF(AND(J20&gt;=50000,J20&lt;55000),"A",IF(AND(J20&gt;=55000,J20&lt;60000),"A19",IF(AND(J20&gt;60000),"S"))))))))))))))</f>
        <v>G</v>
      </c>
    </row>
    <row r="21" ht="18.75" customHeight="1" spans="1:11">
      <c r="A21" s="43" t="s">
        <v>462</v>
      </c>
      <c r="B21" s="130">
        <v>971</v>
      </c>
      <c r="C21" s="131">
        <v>1617</v>
      </c>
      <c r="D21" s="131">
        <v>1617.58084577114</v>
      </c>
      <c r="E21" s="131">
        <f t="shared" si="0"/>
        <v>0.580845771144368</v>
      </c>
      <c r="F21" s="131">
        <f t="shared" si="1"/>
        <v>1.00035921197968</v>
      </c>
      <c r="G21" s="132">
        <f t="shared" si="2"/>
        <v>1617.58084577114</v>
      </c>
      <c r="H21" s="132">
        <f t="shared" si="3"/>
        <v>1570671.00124378</v>
      </c>
      <c r="I21" s="6" t="str">
        <f>IF(AND(G21&gt;=10,G21&lt;5000),"G",IF(AND(G21&gt;=5000,G21&lt;8000),"F",IF(AND(G21&gt;=8000,G21&lt;12000),"F20",IF(AND(G21&gt;=12000,G21&lt;16000),"E",IF(AND(G21&gt;=16000,G21&lt;20000),"E20",IF(AND(G21&gt;=20000,G21&lt;25000),"D",IF(AND(G21&gt;=25000,G21&lt;30000),"D20",IF(AND(G21&gt;=30000,G21&lt;35000),"C",IF(AND(G21&gt;=35000,G21&lt;40000),"C20",IF(AND(G21&gt;=40000,G21&lt;45000),"B",IF(AND(G21&gt;=45000,G21&lt;50000),"B20",IF(AND(G21&gt;=50000,G21&lt;55000),"A",IF(AND(G21&gt;=55000,G21&lt;60000),"A20",IF(AND(G21&gt;60000),"S"))))))))))))))</f>
        <v>G</v>
      </c>
      <c r="J21" s="23">
        <f t="shared" si="4"/>
        <v>2733.71162935323</v>
      </c>
      <c r="K21" s="6" t="str">
        <f>IF(AND(J21&gt;=10,J21&lt;5000),"G",IF(AND(J21&gt;=5000,J21&lt;8000),"F",IF(AND(J21&gt;=8000,J21&lt;12000),"F20",IF(AND(J21&gt;=12000,J21&lt;16000),"E",IF(AND(J21&gt;=16000,J21&lt;20000),"E20",IF(AND(J21&gt;=20000,J21&lt;25000),"D",IF(AND(J21&gt;=25000,J21&lt;30000),"D20",IF(AND(J21&gt;=30000,J21&lt;35000),"C",IF(AND(J21&gt;=35000,J21&lt;40000),"C20",IF(AND(J21&gt;=40000,J21&lt;45000),"B",IF(AND(J21&gt;=45000,J21&lt;50000),"B20",IF(AND(J21&gt;=50000,J21&lt;55000),"A",IF(AND(J21&gt;=55000,J21&lt;60000),"A20",IF(AND(J21&gt;60000),"S"))))))))))))))</f>
        <v>G</v>
      </c>
    </row>
    <row r="22" ht="18.75" customHeight="1" spans="1:11">
      <c r="A22" s="43" t="s">
        <v>111</v>
      </c>
      <c r="B22" s="130">
        <v>816</v>
      </c>
      <c r="C22" s="131">
        <v>16446.0784313725</v>
      </c>
      <c r="D22" s="131">
        <v>1711.4552893045</v>
      </c>
      <c r="E22" s="131">
        <f t="shared" si="0"/>
        <v>-14734.623142068</v>
      </c>
      <c r="F22" s="131">
        <f t="shared" si="1"/>
        <v>0.104064643522539</v>
      </c>
      <c r="G22" s="132">
        <f t="shared" si="2"/>
        <v>16446.0784313725</v>
      </c>
      <c r="H22" s="132">
        <f t="shared" si="3"/>
        <v>13420000</v>
      </c>
      <c r="I22" s="6" t="str">
        <f>IF(AND(G22&gt;=10,G22&lt;5000),"G",IF(AND(G22&gt;=5000,G22&lt;8000),"F",IF(AND(G22&gt;=8000,G22&lt;12000),"F21",IF(AND(G22&gt;=12000,G22&lt;16000),"E",IF(AND(G22&gt;=16000,G22&lt;20000),"E21",IF(AND(G22&gt;=20000,G22&lt;25000),"D",IF(AND(G22&gt;=25000,G22&lt;30000),"D21",IF(AND(G22&gt;=30000,G22&lt;35000),"C",IF(AND(G22&gt;=35000,G22&lt;40000),"C21",IF(AND(G22&gt;=40000,G22&lt;45000),"B",IF(AND(G22&gt;=45000,G22&lt;50000),"B21",IF(AND(G22&gt;=50000,G22&lt;55000),"A",IF(AND(G22&gt;=55000,G22&lt;60000),"A21",IF(AND(G22&gt;60000),"S"))))))))))))))</f>
        <v>E21</v>
      </c>
      <c r="J22" s="23">
        <f t="shared" si="4"/>
        <v>27793.8725490196</v>
      </c>
      <c r="K22" s="6" t="str">
        <f>IF(AND(J22&gt;=10,J22&lt;5000),"G",IF(AND(J22&gt;=5000,J22&lt;8000),"F",IF(AND(J22&gt;=8000,J22&lt;12000),"F21",IF(AND(J22&gt;=12000,J22&lt;16000),"E",IF(AND(J22&gt;=16000,J22&lt;20000),"E21",IF(AND(J22&gt;=20000,J22&lt;25000),"D",IF(AND(J22&gt;=25000,J22&lt;30000),"D21",IF(AND(J22&gt;=30000,J22&lt;35000),"C",IF(AND(J22&gt;=35000,J22&lt;40000),"C21",IF(AND(J22&gt;=40000,J22&lt;45000),"B",IF(AND(J22&gt;=45000,J22&lt;50000),"B21",IF(AND(J22&gt;=50000,J22&lt;55000),"A",IF(AND(J22&gt;=55000,J22&lt;60000),"A21",IF(AND(J22&gt;60000),"S"))))))))))))))</f>
        <v>D21</v>
      </c>
    </row>
    <row r="23" ht="18.75" customHeight="1" spans="1:11">
      <c r="A23" s="43" t="s">
        <v>349</v>
      </c>
      <c r="B23" s="130">
        <v>1447</v>
      </c>
      <c r="C23" s="131">
        <v>1148.76434001382</v>
      </c>
      <c r="D23" s="131">
        <v>1739.6334376397</v>
      </c>
      <c r="E23" s="131">
        <f t="shared" si="0"/>
        <v>590.869097625874</v>
      </c>
      <c r="F23" s="131">
        <f t="shared" si="1"/>
        <v>1.51435187970647</v>
      </c>
      <c r="G23" s="132">
        <f t="shared" si="2"/>
        <v>1739.6334376397</v>
      </c>
      <c r="H23" s="132">
        <f t="shared" si="3"/>
        <v>2517249.58426464</v>
      </c>
      <c r="I23" s="6" t="str">
        <f>IF(AND(G23&gt;=10,G23&lt;5000),"G",IF(AND(G23&gt;=5000,G23&lt;8000),"F",IF(AND(G23&gt;=8000,G23&lt;12000),"F22",IF(AND(G23&gt;=12000,G23&lt;16000),"E",IF(AND(G23&gt;=16000,G23&lt;20000),"E22",IF(AND(G23&gt;=20000,G23&lt;25000),"D",IF(AND(G23&gt;=25000,G23&lt;30000),"D22",IF(AND(G23&gt;=30000,G23&lt;35000),"C",IF(AND(G23&gt;=35000,G23&lt;40000),"C22",IF(AND(G23&gt;=40000,G23&lt;45000),"B",IF(AND(G23&gt;=45000,G23&lt;50000),"B22",IF(AND(G23&gt;=50000,G23&lt;55000),"A",IF(AND(G23&gt;=55000,G23&lt;60000),"A22",IF(AND(G23&gt;60000),"S"))))))))))))))</f>
        <v>G</v>
      </c>
      <c r="J23" s="23">
        <f t="shared" si="4"/>
        <v>2939.98050961109</v>
      </c>
      <c r="K23" s="6" t="str">
        <f>IF(AND(J23&gt;=10,J23&lt;5000),"G",IF(AND(J23&gt;=5000,J23&lt;8000),"F",IF(AND(J23&gt;=8000,J23&lt;12000),"F22",IF(AND(J23&gt;=12000,J23&lt;16000),"E",IF(AND(J23&gt;=16000,J23&lt;20000),"E22",IF(AND(J23&gt;=20000,J23&lt;25000),"D",IF(AND(J23&gt;=25000,J23&lt;30000),"D22",IF(AND(J23&gt;=30000,J23&lt;35000),"C",IF(AND(J23&gt;=35000,J23&lt;40000),"C22",IF(AND(J23&gt;=40000,J23&lt;45000),"B",IF(AND(J23&gt;=45000,J23&lt;50000),"B22",IF(AND(J23&gt;=50000,J23&lt;55000),"A",IF(AND(J23&gt;=55000,J23&lt;60000),"A22",IF(AND(J23&gt;60000),"S"))))))))))))))</f>
        <v>G</v>
      </c>
    </row>
    <row r="24" ht="18.75" customHeight="1" spans="1:11">
      <c r="A24" s="43" t="s">
        <v>47</v>
      </c>
      <c r="B24" s="130">
        <v>156</v>
      </c>
      <c r="C24" s="131">
        <v>14000</v>
      </c>
      <c r="D24" s="131">
        <v>1781.65938864629</v>
      </c>
      <c r="E24" s="131">
        <f t="shared" si="0"/>
        <v>-12218.3406113537</v>
      </c>
      <c r="F24" s="131">
        <f t="shared" si="1"/>
        <v>0.127261384903306</v>
      </c>
      <c r="G24" s="132">
        <f t="shared" si="2"/>
        <v>14000</v>
      </c>
      <c r="H24" s="132">
        <f t="shared" si="3"/>
        <v>2184000</v>
      </c>
      <c r="I24" s="6" t="str">
        <f>IF(AND(G24&gt;=10,G24&lt;5000),"G",IF(AND(G24&gt;=5000,G24&lt;8000),"F",IF(AND(G24&gt;=8000,G24&lt;12000),"F23",IF(AND(G24&gt;=12000,G24&lt;16000),"E",IF(AND(G24&gt;=16000,G24&lt;20000),"E23",IF(AND(G24&gt;=20000,G24&lt;25000),"D",IF(AND(G24&gt;=25000,G24&lt;30000),"D23",IF(AND(G24&gt;=30000,G24&lt;35000),"C",IF(AND(G24&gt;=35000,G24&lt;40000),"C23",IF(AND(G24&gt;=40000,G24&lt;45000),"B",IF(AND(G24&gt;=45000,G24&lt;50000),"B23",IF(AND(G24&gt;=50000,G24&lt;55000),"A",IF(AND(G24&gt;=55000,G24&lt;60000),"A23",IF(AND(G24&gt;60000),"S"))))))))))))))</f>
        <v>E</v>
      </c>
      <c r="J24" s="23">
        <f t="shared" si="4"/>
        <v>23660</v>
      </c>
      <c r="K24" s="6" t="str">
        <f>IF(AND(J24&gt;=10,J24&lt;5000),"G",IF(AND(J24&gt;=5000,J24&lt;8000),"F",IF(AND(J24&gt;=8000,J24&lt;12000),"F23",IF(AND(J24&gt;=12000,J24&lt;16000),"E",IF(AND(J24&gt;=16000,J24&lt;20000),"E23",IF(AND(J24&gt;=20000,J24&lt;25000),"D",IF(AND(J24&gt;=25000,J24&lt;30000),"D23",IF(AND(J24&gt;=30000,J24&lt;35000),"C",IF(AND(J24&gt;=35000,J24&lt;40000),"C23",IF(AND(J24&gt;=40000,J24&lt;45000),"B",IF(AND(J24&gt;=45000,J24&lt;50000),"B23",IF(AND(J24&gt;=50000,J24&lt;55000),"A",IF(AND(J24&gt;=55000,J24&lt;60000),"A23",IF(AND(J24&gt;60000),"S"))))))))))))))</f>
        <v>D</v>
      </c>
    </row>
    <row r="25" ht="18.75" customHeight="1" spans="1:11">
      <c r="A25" s="43" t="s">
        <v>454</v>
      </c>
      <c r="B25" s="130">
        <v>227</v>
      </c>
      <c r="C25" s="131">
        <v>7190.66079295154</v>
      </c>
      <c r="D25" s="131">
        <v>1873.24840764331</v>
      </c>
      <c r="E25" s="131">
        <f t="shared" si="0"/>
        <v>-5317.41238530823</v>
      </c>
      <c r="F25" s="131">
        <f t="shared" si="1"/>
        <v>0.260511302310285</v>
      </c>
      <c r="G25" s="132">
        <f t="shared" si="2"/>
        <v>7190.66079295154</v>
      </c>
      <c r="H25" s="132">
        <f t="shared" si="3"/>
        <v>1632280</v>
      </c>
      <c r="I25" s="6" t="str">
        <f>IF(AND(G25&gt;=10,G25&lt;5000),"G",IF(AND(G25&gt;=5000,G25&lt;8000),"F",IF(AND(G25&gt;=8000,G25&lt;12000),"F24",IF(AND(G25&gt;=12000,G25&lt;16000),"E",IF(AND(G25&gt;=16000,G25&lt;20000),"E24",IF(AND(G25&gt;=20000,G25&lt;25000),"D",IF(AND(G25&gt;=25000,G25&lt;30000),"D24",IF(AND(G25&gt;=30000,G25&lt;35000),"C",IF(AND(G25&gt;=35000,G25&lt;40000),"C24",IF(AND(G25&gt;=40000,G25&lt;45000),"B",IF(AND(G25&gt;=45000,G25&lt;50000),"B24",IF(AND(G25&gt;=50000,G25&lt;55000),"A",IF(AND(G25&gt;=55000,G25&lt;60000),"A24",IF(AND(G25&gt;60000),"S"))))))))))))))</f>
        <v>F</v>
      </c>
      <c r="J25" s="23">
        <f t="shared" si="4"/>
        <v>12152.2167400881</v>
      </c>
      <c r="K25" s="6" t="str">
        <f>IF(AND(J25&gt;=10,J25&lt;5000),"G",IF(AND(J25&gt;=5000,J25&lt;8000),"F",IF(AND(J25&gt;=8000,J25&lt;12000),"F24",IF(AND(J25&gt;=12000,J25&lt;16000),"E",IF(AND(J25&gt;=16000,J25&lt;20000),"E24",IF(AND(J25&gt;=20000,J25&lt;25000),"D",IF(AND(J25&gt;=25000,J25&lt;30000),"D24",IF(AND(J25&gt;=30000,J25&lt;35000),"C",IF(AND(J25&gt;=35000,J25&lt;40000),"C24",IF(AND(J25&gt;=40000,J25&lt;45000),"B",IF(AND(J25&gt;=45000,J25&lt;50000),"B24",IF(AND(J25&gt;=50000,J25&lt;55000),"A",IF(AND(J25&gt;=55000,J25&lt;60000),"A24",IF(AND(J25&gt;60000),"S"))))))))))))))</f>
        <v>E</v>
      </c>
    </row>
    <row r="26" ht="18.75" customHeight="1" spans="1:11">
      <c r="A26" s="43" t="s">
        <v>251</v>
      </c>
      <c r="B26" s="130">
        <v>7168</v>
      </c>
      <c r="C26" s="131">
        <v>2515.72823660714</v>
      </c>
      <c r="D26" s="131">
        <v>1902.93185419968</v>
      </c>
      <c r="E26" s="131">
        <f t="shared" si="0"/>
        <v>-612.79638240746</v>
      </c>
      <c r="F26" s="131">
        <f t="shared" si="1"/>
        <v>0.756413918844465</v>
      </c>
      <c r="G26" s="132">
        <f t="shared" si="2"/>
        <v>2515.72823660714</v>
      </c>
      <c r="H26" s="132">
        <f t="shared" si="3"/>
        <v>18032740</v>
      </c>
      <c r="I26" s="6" t="str">
        <f>IF(AND(G26&gt;=10,G26&lt;5000),"G",IF(AND(G26&gt;=5000,G26&lt;8000),"F",IF(AND(G26&gt;=8000,G26&lt;12000),"F25",IF(AND(G26&gt;=12000,G26&lt;16000),"E",IF(AND(G26&gt;=16000,G26&lt;20000),"E25",IF(AND(G26&gt;=20000,G26&lt;25000),"D",IF(AND(G26&gt;=25000,G26&lt;30000),"D25",IF(AND(G26&gt;=30000,G26&lt;35000),"C",IF(AND(G26&gt;=35000,G26&lt;40000),"C25",IF(AND(G26&gt;=40000,G26&lt;45000),"B",IF(AND(G26&gt;=45000,G26&lt;50000),"B25",IF(AND(G26&gt;=50000,G26&lt;55000),"A",IF(AND(G26&gt;=55000,G26&lt;60000),"A25",IF(AND(G26&gt;60000),"S"))))))))))))))</f>
        <v>G</v>
      </c>
      <c r="J26" s="23">
        <f t="shared" si="4"/>
        <v>4251.58071986607</v>
      </c>
      <c r="K26" s="6" t="str">
        <f>IF(AND(J26&gt;=10,J26&lt;5000),"G",IF(AND(J26&gt;=5000,J26&lt;8000),"F",IF(AND(J26&gt;=8000,J26&lt;12000),"F25",IF(AND(J26&gt;=12000,J26&lt;16000),"E",IF(AND(J26&gt;=16000,J26&lt;20000),"E25",IF(AND(J26&gt;=20000,J26&lt;25000),"D",IF(AND(J26&gt;=25000,J26&lt;30000),"D25",IF(AND(J26&gt;=30000,J26&lt;35000),"C",IF(AND(J26&gt;=35000,J26&lt;40000),"C25",IF(AND(J26&gt;=40000,J26&lt;45000),"B",IF(AND(J26&gt;=45000,J26&lt;50000),"B25",IF(AND(J26&gt;=50000,J26&lt;55000),"A",IF(AND(J26&gt;=55000,J26&lt;60000),"A25",IF(AND(J26&gt;60000),"S"))))))))))))))</f>
        <v>G</v>
      </c>
    </row>
    <row r="27" ht="18.75" customHeight="1" spans="1:11">
      <c r="A27" s="43" t="s">
        <v>195</v>
      </c>
      <c r="B27" s="130">
        <v>1140</v>
      </c>
      <c r="C27" s="131">
        <v>1995</v>
      </c>
      <c r="D27" s="131">
        <v>1995.62834224599</v>
      </c>
      <c r="E27" s="131">
        <f t="shared" si="0"/>
        <v>0.628342245989415</v>
      </c>
      <c r="F27" s="131">
        <f t="shared" si="1"/>
        <v>1.00031495851929</v>
      </c>
      <c r="G27" s="132">
        <f t="shared" si="2"/>
        <v>1995.62834224599</v>
      </c>
      <c r="H27" s="132">
        <f t="shared" si="3"/>
        <v>2275016.31016043</v>
      </c>
      <c r="I27" s="6" t="str">
        <f>IF(AND(G27&gt;=10,G27&lt;5000),"G",IF(AND(G27&gt;=5000,G27&lt;8000),"F",IF(AND(G27&gt;=8000,G27&lt;12000),"F26",IF(AND(G27&gt;=12000,G27&lt;16000),"E",IF(AND(G27&gt;=16000,G27&lt;20000),"E26",IF(AND(G27&gt;=20000,G27&lt;25000),"D",IF(AND(G27&gt;=25000,G27&lt;30000),"D26",IF(AND(G27&gt;=30000,G27&lt;35000),"C",IF(AND(G27&gt;=35000,G27&lt;40000),"C26",IF(AND(G27&gt;=40000,G27&lt;45000),"B",IF(AND(G27&gt;=45000,G27&lt;50000),"B26",IF(AND(G27&gt;=50000,G27&lt;55000),"A",IF(AND(G27&gt;=55000,G27&lt;60000),"A26",IF(AND(G27&gt;60000),"S"))))))))))))))</f>
        <v>G</v>
      </c>
      <c r="J27" s="23">
        <f t="shared" si="4"/>
        <v>3372.61189839572</v>
      </c>
      <c r="K27" s="6" t="str">
        <f>IF(AND(J27&gt;=10,J27&lt;5000),"G",IF(AND(J27&gt;=5000,J27&lt;8000),"F",IF(AND(J27&gt;=8000,J27&lt;12000),"F26",IF(AND(J27&gt;=12000,J27&lt;16000),"E",IF(AND(J27&gt;=16000,J27&lt;20000),"E26",IF(AND(J27&gt;=20000,J27&lt;25000),"D",IF(AND(J27&gt;=25000,J27&lt;30000),"D26",IF(AND(J27&gt;=30000,J27&lt;35000),"C",IF(AND(J27&gt;=35000,J27&lt;40000),"C26",IF(AND(J27&gt;=40000,J27&lt;45000),"B",IF(AND(J27&gt;=45000,J27&lt;50000),"B26",IF(AND(J27&gt;=50000,J27&lt;55000),"A",IF(AND(J27&gt;=55000,J27&lt;60000),"A26",IF(AND(J27&gt;60000),"S"))))))))))))))</f>
        <v>G</v>
      </c>
    </row>
    <row r="28" ht="18.75" customHeight="1" spans="1:11">
      <c r="A28" s="43" t="s">
        <v>421</v>
      </c>
      <c r="B28" s="130">
        <v>275</v>
      </c>
      <c r="C28" s="131">
        <v>2060</v>
      </c>
      <c r="D28" s="131">
        <v>2060</v>
      </c>
      <c r="E28" s="131">
        <f t="shared" si="0"/>
        <v>0</v>
      </c>
      <c r="F28" s="131">
        <f t="shared" si="1"/>
        <v>1</v>
      </c>
      <c r="G28" s="132">
        <f t="shared" si="2"/>
        <v>2060</v>
      </c>
      <c r="H28" s="132">
        <f t="shared" si="3"/>
        <v>566500</v>
      </c>
      <c r="I28" s="6" t="str">
        <f>IF(AND(G28&gt;=10,G28&lt;5000),"G",IF(AND(G28&gt;=5000,G28&lt;8000),"F",IF(AND(G28&gt;=8000,G28&lt;12000),"F27",IF(AND(G28&gt;=12000,G28&lt;16000),"E",IF(AND(G28&gt;=16000,G28&lt;20000),"E27",IF(AND(G28&gt;=20000,G28&lt;25000),"D",IF(AND(G28&gt;=25000,G28&lt;30000),"D27",IF(AND(G28&gt;=30000,G28&lt;35000),"C",IF(AND(G28&gt;=35000,G28&lt;40000),"C27",IF(AND(G28&gt;=40000,G28&lt;45000),"B",IF(AND(G28&gt;=45000,G28&lt;50000),"B27",IF(AND(G28&gt;=50000,G28&lt;55000),"A",IF(AND(G28&gt;=55000,G28&lt;60000),"A27",IF(AND(G28&gt;60000),"S"))))))))))))))</f>
        <v>G</v>
      </c>
      <c r="J28" s="23">
        <f t="shared" si="4"/>
        <v>3481.4</v>
      </c>
      <c r="K28" s="6" t="str">
        <f>IF(AND(J28&gt;=10,J28&lt;5000),"G",IF(AND(J28&gt;=5000,J28&lt;8000),"F",IF(AND(J28&gt;=8000,J28&lt;12000),"F27",IF(AND(J28&gt;=12000,J28&lt;16000),"E",IF(AND(J28&gt;=16000,J28&lt;20000),"E27",IF(AND(J28&gt;=20000,J28&lt;25000),"D",IF(AND(J28&gt;=25000,J28&lt;30000),"D27",IF(AND(J28&gt;=30000,J28&lt;35000),"C",IF(AND(J28&gt;=35000,J28&lt;40000),"C27",IF(AND(J28&gt;=40000,J28&lt;45000),"B",IF(AND(J28&gt;=45000,J28&lt;50000),"B27",IF(AND(J28&gt;=50000,J28&lt;55000),"A",IF(AND(J28&gt;=55000,J28&lt;60000),"A27",IF(AND(J28&gt;60000),"S"))))))))))))))</f>
        <v>G</v>
      </c>
    </row>
    <row r="29" ht="18.75" customHeight="1" spans="1:11">
      <c r="A29" s="43" t="s">
        <v>209</v>
      </c>
      <c r="B29" s="130">
        <v>194</v>
      </c>
      <c r="C29" s="131">
        <v>4548.24742268041</v>
      </c>
      <c r="D29" s="131">
        <v>2107.94621026895</v>
      </c>
      <c r="E29" s="131">
        <f t="shared" si="0"/>
        <v>-2440.30121241146</v>
      </c>
      <c r="F29" s="131">
        <f t="shared" si="1"/>
        <v>0.463463399057274</v>
      </c>
      <c r="G29" s="132">
        <f t="shared" si="2"/>
        <v>4548.24742268041</v>
      </c>
      <c r="H29" s="132">
        <f t="shared" si="3"/>
        <v>882360</v>
      </c>
      <c r="I29" s="6" t="str">
        <f>IF(AND(G29&gt;=10,G29&lt;5000),"G",IF(AND(G29&gt;=5000,G29&lt;8000),"F",IF(AND(G29&gt;=8000,G29&lt;12000),"F28",IF(AND(G29&gt;=12000,G29&lt;16000),"E",IF(AND(G29&gt;=16000,G29&lt;20000),"E28",IF(AND(G29&gt;=20000,G29&lt;25000),"D",IF(AND(G29&gt;=25000,G29&lt;30000),"D28",IF(AND(G29&gt;=30000,G29&lt;35000),"C",IF(AND(G29&gt;=35000,G29&lt;40000),"C28",IF(AND(G29&gt;=40000,G29&lt;45000),"B",IF(AND(G29&gt;=45000,G29&lt;50000),"B28",IF(AND(G29&gt;=50000,G29&lt;55000),"A",IF(AND(G29&gt;=55000,G29&lt;60000),"A28",IF(AND(G29&gt;60000),"S"))))))))))))))</f>
        <v>G</v>
      </c>
      <c r="J29" s="23">
        <f t="shared" si="4"/>
        <v>7686.5381443299</v>
      </c>
      <c r="K29" s="6" t="str">
        <f>IF(AND(J29&gt;=10,J29&lt;5000),"G",IF(AND(J29&gt;=5000,J29&lt;8000),"F",IF(AND(J29&gt;=8000,J29&lt;12000),"F28",IF(AND(J29&gt;=12000,J29&lt;16000),"E",IF(AND(J29&gt;=16000,J29&lt;20000),"E28",IF(AND(J29&gt;=20000,J29&lt;25000),"D",IF(AND(J29&gt;=25000,J29&lt;30000),"D28",IF(AND(J29&gt;=30000,J29&lt;35000),"C",IF(AND(J29&gt;=35000,J29&lt;40000),"C28",IF(AND(J29&gt;=40000,J29&lt;45000),"B",IF(AND(J29&gt;=45000,J29&lt;50000),"B28",IF(AND(J29&gt;=50000,J29&lt;55000),"A",IF(AND(J29&gt;=55000,J29&lt;60000),"A28",IF(AND(J29&gt;60000),"S"))))))))))))))</f>
        <v>F</v>
      </c>
    </row>
    <row r="30" ht="18.75" customHeight="1" spans="1:11">
      <c r="A30" s="43" t="s">
        <v>457</v>
      </c>
      <c r="B30" s="130">
        <v>93</v>
      </c>
      <c r="C30" s="131">
        <v>2150</v>
      </c>
      <c r="D30" s="131">
        <v>2150</v>
      </c>
      <c r="E30" s="131">
        <f t="shared" si="0"/>
        <v>0</v>
      </c>
      <c r="F30" s="131">
        <f t="shared" si="1"/>
        <v>1</v>
      </c>
      <c r="G30" s="132">
        <f t="shared" si="2"/>
        <v>2150</v>
      </c>
      <c r="H30" s="132">
        <f t="shared" si="3"/>
        <v>199950</v>
      </c>
      <c r="I30" s="6" t="str">
        <f>IF(AND(G30&gt;=10,G30&lt;5000),"G",IF(AND(G30&gt;=5000,G30&lt;8000),"F",IF(AND(G30&gt;=8000,G30&lt;12000),"F29",IF(AND(G30&gt;=12000,G30&lt;16000),"E",IF(AND(G30&gt;=16000,G30&lt;20000),"E29",IF(AND(G30&gt;=20000,G30&lt;25000),"D",IF(AND(G30&gt;=25000,G30&lt;30000),"D29",IF(AND(G30&gt;=30000,G30&lt;35000),"C",IF(AND(G30&gt;=35000,G30&lt;40000),"C29",IF(AND(G30&gt;=40000,G30&lt;45000),"B",IF(AND(G30&gt;=45000,G30&lt;50000),"B29",IF(AND(G30&gt;=50000,G30&lt;55000),"A",IF(AND(G30&gt;=55000,G30&lt;60000),"A29",IF(AND(G30&gt;60000),"S"))))))))))))))</f>
        <v>G</v>
      </c>
      <c r="J30" s="23">
        <f t="shared" si="4"/>
        <v>3633.5</v>
      </c>
      <c r="K30" s="6" t="str">
        <f>IF(AND(J30&gt;=10,J30&lt;5000),"G",IF(AND(J30&gt;=5000,J30&lt;8000),"F",IF(AND(J30&gt;=8000,J30&lt;12000),"F29",IF(AND(J30&gt;=12000,J30&lt;16000),"E",IF(AND(J30&gt;=16000,J30&lt;20000),"E29",IF(AND(J30&gt;=20000,J30&lt;25000),"D",IF(AND(J30&gt;=25000,J30&lt;30000),"D29",IF(AND(J30&gt;=30000,J30&lt;35000),"C",IF(AND(J30&gt;=35000,J30&lt;40000),"C29",IF(AND(J30&gt;=40000,J30&lt;45000),"B",IF(AND(J30&gt;=45000,J30&lt;50000),"B29",IF(AND(J30&gt;=50000,J30&lt;55000),"A",IF(AND(J30&gt;=55000,J30&lt;60000),"A29",IF(AND(J30&gt;60000),"S"))))))))))))))</f>
        <v>G</v>
      </c>
    </row>
    <row r="31" ht="18.75" customHeight="1" spans="1:11">
      <c r="A31" s="43" t="s">
        <v>420</v>
      </c>
      <c r="B31" s="130">
        <v>9670</v>
      </c>
      <c r="C31" s="131">
        <v>3686.57476732161</v>
      </c>
      <c r="D31" s="131">
        <v>2157.44752252252</v>
      </c>
      <c r="E31" s="131">
        <f t="shared" si="0"/>
        <v>-1529.12724479909</v>
      </c>
      <c r="F31" s="131">
        <f t="shared" si="1"/>
        <v>0.585217351793996</v>
      </c>
      <c r="G31" s="132">
        <f t="shared" si="2"/>
        <v>3686.57476732161</v>
      </c>
      <c r="H31" s="132">
        <f t="shared" si="3"/>
        <v>35649178</v>
      </c>
      <c r="I31" s="6" t="str">
        <f>IF(AND(G31&gt;=10,G31&lt;5000),"G",IF(AND(G31&gt;=5000,G31&lt;8000),"F",IF(AND(G31&gt;=8000,G31&lt;12000),"F30",IF(AND(G31&gt;=12000,G31&lt;16000),"E",IF(AND(G31&gt;=16000,G31&lt;20000),"E30",IF(AND(G31&gt;=20000,G31&lt;25000),"D",IF(AND(G31&gt;=25000,G31&lt;30000),"D30",IF(AND(G31&gt;=30000,G31&lt;35000),"C",IF(AND(G31&gt;=35000,G31&lt;40000),"C30",IF(AND(G31&gt;=40000,G31&lt;45000),"B",IF(AND(G31&gt;=45000,G31&lt;50000),"B30",IF(AND(G31&gt;=50000,G31&lt;55000),"A",IF(AND(G31&gt;=55000,G31&lt;60000),"A30",IF(AND(G31&gt;60000),"S"))))))))))))))</f>
        <v>G</v>
      </c>
      <c r="J31" s="23">
        <f t="shared" si="4"/>
        <v>6230.31135677353</v>
      </c>
      <c r="K31" s="6" t="str">
        <f>IF(AND(J31&gt;=10,J31&lt;5000),"G",IF(AND(J31&gt;=5000,J31&lt;8000),"F",IF(AND(J31&gt;=8000,J31&lt;12000),"F30",IF(AND(J31&gt;=12000,J31&lt;16000),"E",IF(AND(J31&gt;=16000,J31&lt;20000),"E30",IF(AND(J31&gt;=20000,J31&lt;25000),"D",IF(AND(J31&gt;=25000,J31&lt;30000),"D30",IF(AND(J31&gt;=30000,J31&lt;35000),"C",IF(AND(J31&gt;=35000,J31&lt;40000),"C30",IF(AND(J31&gt;=40000,J31&lt;45000),"B",IF(AND(J31&gt;=45000,J31&lt;50000),"B30",IF(AND(J31&gt;=50000,J31&lt;55000),"A",IF(AND(J31&gt;=55000,J31&lt;60000),"A30",IF(AND(J31&gt;60000),"S"))))))))))))))</f>
        <v>F</v>
      </c>
    </row>
    <row r="32" ht="18.75" customHeight="1" spans="1:11">
      <c r="A32" s="43" t="s">
        <v>436</v>
      </c>
      <c r="B32" s="130">
        <v>3114</v>
      </c>
      <c r="C32" s="131">
        <v>3579.05266538215</v>
      </c>
      <c r="D32" s="131">
        <v>2211.20689655172</v>
      </c>
      <c r="E32" s="131">
        <f t="shared" si="0"/>
        <v>-1367.84576883042</v>
      </c>
      <c r="F32" s="131">
        <f t="shared" si="1"/>
        <v>0.617819044111671</v>
      </c>
      <c r="G32" s="132">
        <f t="shared" si="2"/>
        <v>3579.05266538215</v>
      </c>
      <c r="H32" s="132">
        <f t="shared" si="3"/>
        <v>11145170</v>
      </c>
      <c r="I32" s="6" t="str">
        <f>IF(AND(G32&gt;=10,G32&lt;5000),"G",IF(AND(G32&gt;=5000,G32&lt;8000),"F",IF(AND(G32&gt;=8000,G32&lt;12000),"F31",IF(AND(G32&gt;=12000,G32&lt;16000),"E",IF(AND(G32&gt;=16000,G32&lt;20000),"E31",IF(AND(G32&gt;=20000,G32&lt;25000),"D",IF(AND(G32&gt;=25000,G32&lt;30000),"D31",IF(AND(G32&gt;=30000,G32&lt;35000),"C",IF(AND(G32&gt;=35000,G32&lt;40000),"C31",IF(AND(G32&gt;=40000,G32&lt;45000),"B",IF(AND(G32&gt;=45000,G32&lt;50000),"B31",IF(AND(G32&gt;=50000,G32&lt;55000),"A",IF(AND(G32&gt;=55000,G32&lt;60000),"A31",IF(AND(G32&gt;60000),"S"))))))))))))))</f>
        <v>G</v>
      </c>
      <c r="J32" s="23">
        <f t="shared" si="4"/>
        <v>6048.59900449583</v>
      </c>
      <c r="K32" s="6" t="str">
        <f>IF(AND(J32&gt;=10,J32&lt;5000),"G",IF(AND(J32&gt;=5000,J32&lt;8000),"F",IF(AND(J32&gt;=8000,J32&lt;12000),"F31",IF(AND(J32&gt;=12000,J32&lt;16000),"E",IF(AND(J32&gt;=16000,J32&lt;20000),"E31",IF(AND(J32&gt;=20000,J32&lt;25000),"D",IF(AND(J32&gt;=25000,J32&lt;30000),"D31",IF(AND(J32&gt;=30000,J32&lt;35000),"C",IF(AND(J32&gt;=35000,J32&lt;40000),"C31",IF(AND(J32&gt;=40000,J32&lt;45000),"B",IF(AND(J32&gt;=45000,J32&lt;50000),"B31",IF(AND(J32&gt;=50000,J32&lt;55000),"A",IF(AND(J32&gt;=55000,J32&lt;60000),"A31",IF(AND(J32&gt;60000),"S"))))))))))))))</f>
        <v>F</v>
      </c>
    </row>
    <row r="33" ht="18.75" customHeight="1" spans="1:11">
      <c r="A33" s="43" t="s">
        <v>254</v>
      </c>
      <c r="B33" s="130">
        <v>639</v>
      </c>
      <c r="C33" s="131">
        <v>2350</v>
      </c>
      <c r="D33" s="131">
        <v>2350</v>
      </c>
      <c r="E33" s="131">
        <f t="shared" si="0"/>
        <v>0</v>
      </c>
      <c r="F33" s="131">
        <f t="shared" si="1"/>
        <v>1</v>
      </c>
      <c r="G33" s="132">
        <f t="shared" si="2"/>
        <v>2350</v>
      </c>
      <c r="H33" s="132">
        <f t="shared" si="3"/>
        <v>1501650</v>
      </c>
      <c r="I33" s="6" t="str">
        <f>IF(AND(G33&gt;=10,G33&lt;5000),"G",IF(AND(G33&gt;=5000,G33&lt;8000),"F",IF(AND(G33&gt;=8000,G33&lt;12000),"F32",IF(AND(G33&gt;=12000,G33&lt;16000),"E",IF(AND(G33&gt;=16000,G33&lt;20000),"E32",IF(AND(G33&gt;=20000,G33&lt;25000),"D",IF(AND(G33&gt;=25000,G33&lt;30000),"D32",IF(AND(G33&gt;=30000,G33&lt;35000),"C",IF(AND(G33&gt;=35000,G33&lt;40000),"C32",IF(AND(G33&gt;=40000,G33&lt;45000),"B",IF(AND(G33&gt;=45000,G33&lt;50000),"B32",IF(AND(G33&gt;=50000,G33&lt;55000),"A",IF(AND(G33&gt;=55000,G33&lt;60000),"A32",IF(AND(G33&gt;60000),"S"))))))))))))))</f>
        <v>G</v>
      </c>
      <c r="J33" s="23">
        <f t="shared" si="4"/>
        <v>3971.5</v>
      </c>
      <c r="K33" s="6" t="str">
        <f>IF(AND(J33&gt;=10,J33&lt;5000),"G",IF(AND(J33&gt;=5000,J33&lt;8000),"F",IF(AND(J33&gt;=8000,J33&lt;12000),"F32",IF(AND(J33&gt;=12000,J33&lt;16000),"E",IF(AND(J33&gt;=16000,J33&lt;20000),"E32",IF(AND(J33&gt;=20000,J33&lt;25000),"D",IF(AND(J33&gt;=25000,J33&lt;30000),"D32",IF(AND(J33&gt;=30000,J33&lt;35000),"C",IF(AND(J33&gt;=35000,J33&lt;40000),"C32",IF(AND(J33&gt;=40000,J33&lt;45000),"B",IF(AND(J33&gt;=45000,J33&lt;50000),"B32",IF(AND(J33&gt;=50000,J33&lt;55000),"A",IF(AND(J33&gt;=55000,J33&lt;60000),"A32",IF(AND(J33&gt;60000),"S"))))))))))))))</f>
        <v>G</v>
      </c>
    </row>
    <row r="34" ht="18.75" customHeight="1" spans="1:11">
      <c r="A34" s="43" t="s">
        <v>329</v>
      </c>
      <c r="B34" s="130">
        <v>2111</v>
      </c>
      <c r="C34" s="131">
        <v>2749.37233538607</v>
      </c>
      <c r="D34" s="131">
        <v>2386.1988884478</v>
      </c>
      <c r="E34" s="131">
        <f t="shared" si="0"/>
        <v>-363.173446938276</v>
      </c>
      <c r="F34" s="131">
        <f t="shared" si="1"/>
        <v>0.867906779207743</v>
      </c>
      <c r="G34" s="132">
        <f t="shared" si="2"/>
        <v>2749.37233538607</v>
      </c>
      <c r="H34" s="132">
        <f t="shared" si="3"/>
        <v>5803925</v>
      </c>
      <c r="I34" s="6" t="str">
        <f>IF(AND(G34&gt;=10,G34&lt;5000),"G",IF(AND(G34&gt;=5000,G34&lt;8000),"F",IF(AND(G34&gt;=8000,G34&lt;12000),"F33",IF(AND(G34&gt;=12000,G34&lt;16000),"E",IF(AND(G34&gt;=16000,G34&lt;20000),"E33",IF(AND(G34&gt;=20000,G34&lt;25000),"D",IF(AND(G34&gt;=25000,G34&lt;30000),"D33",IF(AND(G34&gt;=30000,G34&lt;35000),"C",IF(AND(G34&gt;=35000,G34&lt;40000),"C33",IF(AND(G34&gt;=40000,G34&lt;45000),"B",IF(AND(G34&gt;=45000,G34&lt;50000),"B33",IF(AND(G34&gt;=50000,G34&lt;55000),"A",IF(AND(G34&gt;=55000,G34&lt;60000),"A33",IF(AND(G34&gt;60000),"S"))))))))))))))</f>
        <v>G</v>
      </c>
      <c r="J34" s="23">
        <f t="shared" si="4"/>
        <v>4646.43924680246</v>
      </c>
      <c r="K34" s="6" t="str">
        <f>IF(AND(J34&gt;=10,J34&lt;5000),"G",IF(AND(J34&gt;=5000,J34&lt;8000),"F",IF(AND(J34&gt;=8000,J34&lt;12000),"F33",IF(AND(J34&gt;=12000,J34&lt;16000),"E",IF(AND(J34&gt;=16000,J34&lt;20000),"E33",IF(AND(J34&gt;=20000,J34&lt;25000),"D",IF(AND(J34&gt;=25000,J34&lt;30000),"D33",IF(AND(J34&gt;=30000,J34&lt;35000),"C",IF(AND(J34&gt;=35000,J34&lt;40000),"C33",IF(AND(J34&gt;=40000,J34&lt;45000),"B",IF(AND(J34&gt;=45000,J34&lt;50000),"B33",IF(AND(J34&gt;=50000,J34&lt;55000),"A",IF(AND(J34&gt;=55000,J34&lt;60000),"A33",IF(AND(J34&gt;60000),"S"))))))))))))))</f>
        <v>G</v>
      </c>
    </row>
    <row r="35" ht="18.75" customHeight="1" spans="1:11">
      <c r="A35" s="43" t="s">
        <v>273</v>
      </c>
      <c r="B35" s="130">
        <v>581</v>
      </c>
      <c r="C35" s="131">
        <v>1335.88640275387</v>
      </c>
      <c r="D35" s="131">
        <v>2387.93333333333</v>
      </c>
      <c r="E35" s="131">
        <f t="shared" si="0"/>
        <v>1052.04693057946</v>
      </c>
      <c r="F35" s="131">
        <f t="shared" si="1"/>
        <v>1.78752723915051</v>
      </c>
      <c r="G35" s="132">
        <f t="shared" si="2"/>
        <v>2387.93333333333</v>
      </c>
      <c r="H35" s="132">
        <f t="shared" si="3"/>
        <v>1387389.26666667</v>
      </c>
      <c r="I35" s="6" t="str">
        <f>IF(AND(G35&gt;=10,G35&lt;5000),"G",IF(AND(G35&gt;=5000,G35&lt;8000),"F",IF(AND(G35&gt;=8000,G35&lt;12000),"F34",IF(AND(G35&gt;=12000,G35&lt;16000),"E",IF(AND(G35&gt;=16000,G35&lt;20000),"E34",IF(AND(G35&gt;=20000,G35&lt;25000),"D",IF(AND(G35&gt;=25000,G35&lt;30000),"D34",IF(AND(G35&gt;=30000,G35&lt;35000),"C",IF(AND(G35&gt;=35000,G35&lt;40000),"C34",IF(AND(G35&gt;=40000,G35&lt;45000),"B",IF(AND(G35&gt;=45000,G35&lt;50000),"B34",IF(AND(G35&gt;=50000,G35&lt;55000),"A",IF(AND(G35&gt;=55000,G35&lt;60000),"A34",IF(AND(G35&gt;60000),"S"))))))))))))))</f>
        <v>G</v>
      </c>
      <c r="J35" s="23">
        <f t="shared" si="4"/>
        <v>4035.60733333333</v>
      </c>
      <c r="K35" s="6" t="str">
        <f>IF(AND(J35&gt;=10,J35&lt;5000),"G",IF(AND(J35&gt;=5000,J35&lt;8000),"F",IF(AND(J35&gt;=8000,J35&lt;12000),"F34",IF(AND(J35&gt;=12000,J35&lt;16000),"E",IF(AND(J35&gt;=16000,J35&lt;20000),"E34",IF(AND(J35&gt;=20000,J35&lt;25000),"D",IF(AND(J35&gt;=25000,J35&lt;30000),"D34",IF(AND(J35&gt;=30000,J35&lt;35000),"C",IF(AND(J35&gt;=35000,J35&lt;40000),"C34",IF(AND(J35&gt;=40000,J35&lt;45000),"B",IF(AND(J35&gt;=45000,J35&lt;50000),"B34",IF(AND(J35&gt;=50000,J35&lt;55000),"A",IF(AND(J35&gt;=55000,J35&lt;60000),"A34",IF(AND(J35&gt;60000),"S"))))))))))))))</f>
        <v>G</v>
      </c>
    </row>
    <row r="36" ht="18.75" customHeight="1" spans="1:11">
      <c r="A36" s="43" t="s">
        <v>299</v>
      </c>
      <c r="B36" s="130">
        <v>966</v>
      </c>
      <c r="C36" s="131">
        <v>2400</v>
      </c>
      <c r="D36" s="131">
        <v>2400</v>
      </c>
      <c r="E36" s="131">
        <f t="shared" si="0"/>
        <v>0</v>
      </c>
      <c r="F36" s="131">
        <f t="shared" si="1"/>
        <v>1</v>
      </c>
      <c r="G36" s="132">
        <f t="shared" si="2"/>
        <v>2400</v>
      </c>
      <c r="H36" s="132">
        <f t="shared" si="3"/>
        <v>2318400</v>
      </c>
      <c r="I36" s="6" t="str">
        <f>IF(AND(G36&gt;=10,G36&lt;5000),"G",IF(AND(G36&gt;=5000,G36&lt;8000),"F",IF(AND(G36&gt;=8000,G36&lt;12000),"F35",IF(AND(G36&gt;=12000,G36&lt;16000),"E",IF(AND(G36&gt;=16000,G36&lt;20000),"E35",IF(AND(G36&gt;=20000,G36&lt;25000),"D",IF(AND(G36&gt;=25000,G36&lt;30000),"D35",IF(AND(G36&gt;=30000,G36&lt;35000),"C",IF(AND(G36&gt;=35000,G36&lt;40000),"C35",IF(AND(G36&gt;=40000,G36&lt;45000),"B",IF(AND(G36&gt;=45000,G36&lt;50000),"B35",IF(AND(G36&gt;=50000,G36&lt;55000),"A",IF(AND(G36&gt;=55000,G36&lt;60000),"A35",IF(AND(G36&gt;60000),"S"))))))))))))))</f>
        <v>G</v>
      </c>
      <c r="J36" s="23">
        <f t="shared" si="4"/>
        <v>4056</v>
      </c>
      <c r="K36" s="6" t="str">
        <f>IF(AND(J36&gt;=10,J36&lt;5000),"G",IF(AND(J36&gt;=5000,J36&lt;8000),"F",IF(AND(J36&gt;=8000,J36&lt;12000),"F35",IF(AND(J36&gt;=12000,J36&lt;16000),"E",IF(AND(J36&gt;=16000,J36&lt;20000),"E35",IF(AND(J36&gt;=20000,J36&lt;25000),"D",IF(AND(J36&gt;=25000,J36&lt;30000),"D35",IF(AND(J36&gt;=30000,J36&lt;35000),"C",IF(AND(J36&gt;=35000,J36&lt;40000),"C35",IF(AND(J36&gt;=40000,J36&lt;45000),"B",IF(AND(J36&gt;=45000,J36&lt;50000),"B35",IF(AND(J36&gt;=50000,J36&lt;55000),"A",IF(AND(J36&gt;=55000,J36&lt;60000),"A35",IF(AND(J36&gt;60000),"S"))))))))))))))</f>
        <v>G</v>
      </c>
    </row>
    <row r="37" ht="18.75" customHeight="1" spans="1:11">
      <c r="A37" s="43" t="s">
        <v>298</v>
      </c>
      <c r="B37" s="130">
        <v>6140</v>
      </c>
      <c r="C37" s="131">
        <v>2295.34218241042</v>
      </c>
      <c r="D37" s="131">
        <v>2600.29386248269</v>
      </c>
      <c r="E37" s="131">
        <f t="shared" si="0"/>
        <v>304.951680072271</v>
      </c>
      <c r="F37" s="131">
        <f t="shared" si="1"/>
        <v>1.13285674023209</v>
      </c>
      <c r="G37" s="132">
        <f t="shared" si="2"/>
        <v>2600.29386248269</v>
      </c>
      <c r="H37" s="132">
        <f t="shared" si="3"/>
        <v>15965804.3156437</v>
      </c>
      <c r="I37" s="6" t="str">
        <f>IF(AND(G37&gt;=10,G37&lt;5000),"G",IF(AND(G37&gt;=5000,G37&lt;8000),"F",IF(AND(G37&gt;=8000,G37&lt;12000),"F36",IF(AND(G37&gt;=12000,G37&lt;16000),"E",IF(AND(G37&gt;=16000,G37&lt;20000),"E36",IF(AND(G37&gt;=20000,G37&lt;25000),"D",IF(AND(G37&gt;=25000,G37&lt;30000),"D36",IF(AND(G37&gt;=30000,G37&lt;35000),"C",IF(AND(G37&gt;=35000,G37&lt;40000),"C36",IF(AND(G37&gt;=40000,G37&lt;45000),"B",IF(AND(G37&gt;=45000,G37&lt;50000),"B36",IF(AND(G37&gt;=50000,G37&lt;55000),"A",IF(AND(G37&gt;=55000,G37&lt;60000),"A36",IF(AND(G37&gt;60000),"S"))))))))))))))</f>
        <v>G</v>
      </c>
      <c r="J37" s="23">
        <f t="shared" si="4"/>
        <v>4394.49662759575</v>
      </c>
      <c r="K37" s="6" t="str">
        <f>IF(AND(J37&gt;=10,J37&lt;5000),"G",IF(AND(J37&gt;=5000,J37&lt;8000),"F",IF(AND(J37&gt;=8000,J37&lt;12000),"F36",IF(AND(J37&gt;=12000,J37&lt;16000),"E",IF(AND(J37&gt;=16000,J37&lt;20000),"E36",IF(AND(J37&gt;=20000,J37&lt;25000),"D",IF(AND(J37&gt;=25000,J37&lt;30000),"D36",IF(AND(J37&gt;=30000,J37&lt;35000),"C",IF(AND(J37&gt;=35000,J37&lt;40000),"C36",IF(AND(J37&gt;=40000,J37&lt;45000),"B",IF(AND(J37&gt;=45000,J37&lt;50000),"B36",IF(AND(J37&gt;=50000,J37&lt;55000),"A",IF(AND(J37&gt;=55000,J37&lt;60000),"A36",IF(AND(J37&gt;60000),"S"))))))))))))))</f>
        <v>G</v>
      </c>
    </row>
    <row r="38" ht="18.75" customHeight="1" spans="1:11">
      <c r="A38" s="43" t="s">
        <v>175</v>
      </c>
      <c r="B38" s="130">
        <v>692</v>
      </c>
      <c r="C38" s="131">
        <v>10750</v>
      </c>
      <c r="D38" s="131">
        <v>2601.25570776256</v>
      </c>
      <c r="E38" s="131">
        <f t="shared" si="0"/>
        <v>-8148.74429223744</v>
      </c>
      <c r="F38" s="131">
        <f t="shared" si="1"/>
        <v>0.241977275140703</v>
      </c>
      <c r="G38" s="132">
        <f t="shared" si="2"/>
        <v>10750</v>
      </c>
      <c r="H38" s="132">
        <f t="shared" si="3"/>
        <v>7439000</v>
      </c>
      <c r="I38" s="6" t="str">
        <f>IF(AND(G38&gt;=10,G38&lt;5000),"G",IF(AND(G38&gt;=5000,G38&lt;8000),"F",IF(AND(G38&gt;=8000,G38&lt;12000),"F37",IF(AND(G38&gt;=12000,G38&lt;16000),"E",IF(AND(G38&gt;=16000,G38&lt;20000),"E37",IF(AND(G38&gt;=20000,G38&lt;25000),"D",IF(AND(G38&gt;=25000,G38&lt;30000),"D37",IF(AND(G38&gt;=30000,G38&lt;35000),"C",IF(AND(G38&gt;=35000,G38&lt;40000),"C37",IF(AND(G38&gt;=40000,G38&lt;45000),"B",IF(AND(G38&gt;=45000,G38&lt;50000),"B37",IF(AND(G38&gt;=50000,G38&lt;55000),"A",IF(AND(G38&gt;=55000,G38&lt;60000),"A37",IF(AND(G38&gt;60000),"S"))))))))))))))</f>
        <v>F37</v>
      </c>
      <c r="J38" s="23">
        <f t="shared" si="4"/>
        <v>18167.5</v>
      </c>
      <c r="K38" s="6" t="str">
        <f>IF(AND(J38&gt;=10,J38&lt;5000),"G",IF(AND(J38&gt;=5000,J38&lt;8000),"F",IF(AND(J38&gt;=8000,J38&lt;12000),"F37",IF(AND(J38&gt;=12000,J38&lt;16000),"E",IF(AND(J38&gt;=16000,J38&lt;20000),"E37",IF(AND(J38&gt;=20000,J38&lt;25000),"D",IF(AND(J38&gt;=25000,J38&lt;30000),"D37",IF(AND(J38&gt;=30000,J38&lt;35000),"C",IF(AND(J38&gt;=35000,J38&lt;40000),"C37",IF(AND(J38&gt;=40000,J38&lt;45000),"B",IF(AND(J38&gt;=45000,J38&lt;50000),"B37",IF(AND(J38&gt;=50000,J38&lt;55000),"A",IF(AND(J38&gt;=55000,J38&lt;60000),"A37",IF(AND(J38&gt;60000),"S"))))))))))))))</f>
        <v>E37</v>
      </c>
    </row>
    <row r="39" ht="18.75" customHeight="1" spans="1:11">
      <c r="A39" s="43" t="s">
        <v>424</v>
      </c>
      <c r="B39" s="130">
        <v>268</v>
      </c>
      <c r="C39" s="131">
        <v>2790</v>
      </c>
      <c r="D39" s="131">
        <v>2790</v>
      </c>
      <c r="E39" s="131">
        <f t="shared" si="0"/>
        <v>0</v>
      </c>
      <c r="F39" s="131">
        <f t="shared" si="1"/>
        <v>1</v>
      </c>
      <c r="G39" s="132">
        <f t="shared" si="2"/>
        <v>2790</v>
      </c>
      <c r="H39" s="132">
        <f t="shared" si="3"/>
        <v>747720</v>
      </c>
      <c r="I39" s="6" t="str">
        <f>IF(AND(G39&gt;=10,G39&lt;5000),"G",IF(AND(G39&gt;=5000,G39&lt;8000),"F",IF(AND(G39&gt;=8000,G39&lt;12000),"F38",IF(AND(G39&gt;=12000,G39&lt;16000),"E",IF(AND(G39&gt;=16000,G39&lt;20000),"E38",IF(AND(G39&gt;=20000,G39&lt;25000),"D",IF(AND(G39&gt;=25000,G39&lt;30000),"D38",IF(AND(G39&gt;=30000,G39&lt;35000),"C",IF(AND(G39&gt;=35000,G39&lt;40000),"C38",IF(AND(G39&gt;=40000,G39&lt;45000),"B",IF(AND(G39&gt;=45000,G39&lt;50000),"B38",IF(AND(G39&gt;=50000,G39&lt;55000),"A",IF(AND(G39&gt;=55000,G39&lt;60000),"A38",IF(AND(G39&gt;60000),"S"))))))))))))))</f>
        <v>G</v>
      </c>
      <c r="J39" s="23">
        <f t="shared" si="4"/>
        <v>4715.1</v>
      </c>
      <c r="K39" s="6" t="str">
        <f>IF(AND(J39&gt;=10,J39&lt;5000),"G",IF(AND(J39&gt;=5000,J39&lt;8000),"F",IF(AND(J39&gt;=8000,J39&lt;12000),"F38",IF(AND(J39&gt;=12000,J39&lt;16000),"E",IF(AND(J39&gt;=16000,J39&lt;20000),"E38",IF(AND(J39&gt;=20000,J39&lt;25000),"D",IF(AND(J39&gt;=25000,J39&lt;30000),"D38",IF(AND(J39&gt;=30000,J39&lt;35000),"C",IF(AND(J39&gt;=35000,J39&lt;40000),"C38",IF(AND(J39&gt;=40000,J39&lt;45000),"B",IF(AND(J39&gt;=45000,J39&lt;50000),"B38",IF(AND(J39&gt;=50000,J39&lt;55000),"A",IF(AND(J39&gt;=55000,J39&lt;60000),"A38",IF(AND(J39&gt;60000),"S"))))))))))))))</f>
        <v>G</v>
      </c>
    </row>
    <row r="40" ht="18.75" customHeight="1" spans="1:11">
      <c r="A40" s="43" t="s">
        <v>257</v>
      </c>
      <c r="B40" s="130">
        <v>3903</v>
      </c>
      <c r="C40" s="131">
        <v>6646.16961311811</v>
      </c>
      <c r="D40" s="131">
        <v>2936.46341463415</v>
      </c>
      <c r="E40" s="131">
        <f t="shared" si="0"/>
        <v>-3709.70619848397</v>
      </c>
      <c r="F40" s="131">
        <f t="shared" si="1"/>
        <v>0.441827937830265</v>
      </c>
      <c r="G40" s="132">
        <f t="shared" si="2"/>
        <v>6646.16961311811</v>
      </c>
      <c r="H40" s="132">
        <f t="shared" si="3"/>
        <v>25940000</v>
      </c>
      <c r="I40" s="6" t="str">
        <f>IF(AND(G40&gt;=10,G40&lt;5000),"G",IF(AND(G40&gt;=5000,G40&lt;8000),"F",IF(AND(G40&gt;=8000,G40&lt;12000),"F39",IF(AND(G40&gt;=12000,G40&lt;16000),"E",IF(AND(G40&gt;=16000,G40&lt;20000),"E39",IF(AND(G40&gt;=20000,G40&lt;25000),"D",IF(AND(G40&gt;=25000,G40&lt;30000),"D39",IF(AND(G40&gt;=30000,G40&lt;35000),"C",IF(AND(G40&gt;=35000,G40&lt;40000),"C39",IF(AND(G40&gt;=40000,G40&lt;45000),"B",IF(AND(G40&gt;=45000,G40&lt;50000),"B39",IF(AND(G40&gt;=50000,G40&lt;55000),"A",IF(AND(G40&gt;=55000,G40&lt;60000),"A39",IF(AND(G40&gt;60000),"S"))))))))))))))</f>
        <v>F</v>
      </c>
      <c r="J40" s="23">
        <f t="shared" si="4"/>
        <v>11232.0266461696</v>
      </c>
      <c r="K40" s="6" t="str">
        <f>IF(AND(J40&gt;=10,J40&lt;5000),"G",IF(AND(J40&gt;=5000,J40&lt;8000),"F",IF(AND(J40&gt;=8000,J40&lt;12000),"F39",IF(AND(J40&gt;=12000,J40&lt;16000),"E",IF(AND(J40&gt;=16000,J40&lt;20000),"E39",IF(AND(J40&gt;=20000,J40&lt;25000),"D",IF(AND(J40&gt;=25000,J40&lt;30000),"D39",IF(AND(J40&gt;=30000,J40&lt;35000),"C",IF(AND(J40&gt;=35000,J40&lt;40000),"C39",IF(AND(J40&gt;=40000,J40&lt;45000),"B",IF(AND(J40&gt;=45000,J40&lt;50000),"B39",IF(AND(J40&gt;=50000,J40&lt;55000),"A",IF(AND(J40&gt;=55000,J40&lt;60000),"A39",IF(AND(J40&gt;60000),"S"))))))))))))))</f>
        <v>F39</v>
      </c>
    </row>
    <row r="41" ht="18.75" customHeight="1" spans="1:11">
      <c r="A41" s="43" t="s">
        <v>198</v>
      </c>
      <c r="B41" s="130">
        <v>225</v>
      </c>
      <c r="C41" s="131">
        <v>10396.4444444444</v>
      </c>
      <c r="D41" s="131">
        <v>2950.22461814915</v>
      </c>
      <c r="E41" s="131">
        <f t="shared" si="0"/>
        <v>-7446.2198262953</v>
      </c>
      <c r="F41" s="131">
        <f t="shared" si="1"/>
        <v>0.283772460278539</v>
      </c>
      <c r="G41" s="132">
        <f t="shared" si="2"/>
        <v>10396.4444444444</v>
      </c>
      <c r="H41" s="132">
        <f t="shared" si="3"/>
        <v>2339200</v>
      </c>
      <c r="I41" s="6" t="str">
        <f>IF(AND(G41&gt;=10,G41&lt;5000),"G",IF(AND(G41&gt;=5000,G41&lt;8000),"F",IF(AND(G41&gt;=8000,G41&lt;12000),"F40",IF(AND(G41&gt;=12000,G41&lt;16000),"E",IF(AND(G41&gt;=16000,G41&lt;20000),"E40",IF(AND(G41&gt;=20000,G41&lt;25000),"D",IF(AND(G41&gt;=25000,G41&lt;30000),"D40",IF(AND(G41&gt;=30000,G41&lt;35000),"C",IF(AND(G41&gt;=35000,G41&lt;40000),"C40",IF(AND(G41&gt;=40000,G41&lt;45000),"B",IF(AND(G41&gt;=45000,G41&lt;50000),"B40",IF(AND(G41&gt;=50000,G41&lt;55000),"A",IF(AND(G41&gt;=55000,G41&lt;60000),"A40",IF(AND(G41&gt;60000),"S"))))))))))))))</f>
        <v>F40</v>
      </c>
      <c r="J41" s="23">
        <f t="shared" si="4"/>
        <v>17569.9911111111</v>
      </c>
      <c r="K41" s="6" t="str">
        <f>IF(AND(J41&gt;=10,J41&lt;5000),"G",IF(AND(J41&gt;=5000,J41&lt;8000),"F",IF(AND(J41&gt;=8000,J41&lt;12000),"F40",IF(AND(J41&gt;=12000,J41&lt;16000),"E",IF(AND(J41&gt;=16000,J41&lt;20000),"E40",IF(AND(J41&gt;=20000,J41&lt;25000),"D",IF(AND(J41&gt;=25000,J41&lt;30000),"D40",IF(AND(J41&gt;=30000,J41&lt;35000),"C",IF(AND(J41&gt;=35000,J41&lt;40000),"C40",IF(AND(J41&gt;=40000,J41&lt;45000),"B",IF(AND(J41&gt;=45000,J41&lt;50000),"B40",IF(AND(J41&gt;=50000,J41&lt;55000),"A",IF(AND(J41&gt;=55000,J41&lt;60000),"A40",IF(AND(J41&gt;60000),"S"))))))))))))))</f>
        <v>E40</v>
      </c>
    </row>
    <row r="42" ht="18.75" customHeight="1" spans="1:11">
      <c r="A42" s="43" t="s">
        <v>281</v>
      </c>
      <c r="B42" s="130">
        <v>3939</v>
      </c>
      <c r="C42" s="131">
        <v>1577.97664381823</v>
      </c>
      <c r="D42" s="131">
        <v>2951.29562043796</v>
      </c>
      <c r="E42" s="131">
        <f t="shared" si="0"/>
        <v>1373.31897661973</v>
      </c>
      <c r="F42" s="131">
        <f t="shared" si="1"/>
        <v>1.87030374118638</v>
      </c>
      <c r="G42" s="132">
        <f t="shared" si="2"/>
        <v>2951.29562043796</v>
      </c>
      <c r="H42" s="132">
        <f t="shared" si="3"/>
        <v>11625153.4489051</v>
      </c>
      <c r="I42" s="6" t="str">
        <f>IF(AND(G42&gt;=10,G42&lt;5000),"G",IF(AND(G42&gt;=5000,G42&lt;8000),"F",IF(AND(G42&gt;=8000,G42&lt;12000),"F41",IF(AND(G42&gt;=12000,G42&lt;16000),"E",IF(AND(G42&gt;=16000,G42&lt;20000),"E41",IF(AND(G42&gt;=20000,G42&lt;25000),"D",IF(AND(G42&gt;=25000,G42&lt;30000),"D41",IF(AND(G42&gt;=30000,G42&lt;35000),"C",IF(AND(G42&gt;=35000,G42&lt;40000),"C41",IF(AND(G42&gt;=40000,G42&lt;45000),"B",IF(AND(G42&gt;=45000,G42&lt;50000),"B41",IF(AND(G42&gt;=50000,G42&lt;55000),"A",IF(AND(G42&gt;=55000,G42&lt;60000),"A41",IF(AND(G42&gt;60000),"S"))))))))))))))</f>
        <v>G</v>
      </c>
      <c r="J42" s="23">
        <f t="shared" si="4"/>
        <v>4987.68959854015</v>
      </c>
      <c r="K42" s="6" t="str">
        <f>IF(AND(J42&gt;=10,J42&lt;5000),"G",IF(AND(J42&gt;=5000,J42&lt;8000),"F",IF(AND(J42&gt;=8000,J42&lt;12000),"F41",IF(AND(J42&gt;=12000,J42&lt;16000),"E",IF(AND(J42&gt;=16000,J42&lt;20000),"E41",IF(AND(J42&gt;=20000,J42&lt;25000),"D",IF(AND(J42&gt;=25000,J42&lt;30000),"D41",IF(AND(J42&gt;=30000,J42&lt;35000),"C",IF(AND(J42&gt;=35000,J42&lt;40000),"C41",IF(AND(J42&gt;=40000,J42&lt;45000),"B",IF(AND(J42&gt;=45000,J42&lt;50000),"B41",IF(AND(J42&gt;=50000,J42&lt;55000),"A",IF(AND(J42&gt;=55000,J42&lt;60000),"A41",IF(AND(J42&gt;60000),"S"))))))))))))))</f>
        <v>G</v>
      </c>
    </row>
    <row r="43" ht="18.75" customHeight="1" spans="1:11">
      <c r="A43" s="43" t="s">
        <v>243</v>
      </c>
      <c r="B43" s="130">
        <v>92052</v>
      </c>
      <c r="C43" s="131">
        <v>3955.10934037283</v>
      </c>
      <c r="D43" s="131">
        <v>3008.27070280418</v>
      </c>
      <c r="E43" s="131">
        <f t="shared" si="0"/>
        <v>-946.838637568656</v>
      </c>
      <c r="F43" s="131">
        <f t="shared" si="1"/>
        <v>0.760603675882346</v>
      </c>
      <c r="G43" s="132">
        <f t="shared" si="2"/>
        <v>3955.10934037283</v>
      </c>
      <c r="H43" s="132">
        <f t="shared" si="3"/>
        <v>364075725</v>
      </c>
      <c r="I43" s="6" t="str">
        <f>IF(AND(G43&gt;=10,G43&lt;5000),"G",IF(AND(G43&gt;=5000,G43&lt;8000),"F",IF(AND(G43&gt;=8000,G43&lt;12000),"F42",IF(AND(G43&gt;=12000,G43&lt;16000),"E",IF(AND(G43&gt;=16000,G43&lt;20000),"E42",IF(AND(G43&gt;=20000,G43&lt;25000),"D",IF(AND(G43&gt;=25000,G43&lt;30000),"D42",IF(AND(G43&gt;=30000,G43&lt;35000),"C",IF(AND(G43&gt;=35000,G43&lt;40000),"C42",IF(AND(G43&gt;=40000,G43&lt;45000),"B",IF(AND(G43&gt;=45000,G43&lt;50000),"B42",IF(AND(G43&gt;=50000,G43&lt;55000),"A",IF(AND(G43&gt;=55000,G43&lt;60000),"A42",IF(AND(G43&gt;60000),"S"))))))))))))))</f>
        <v>G</v>
      </c>
      <c r="J43" s="23">
        <f t="shared" si="4"/>
        <v>6684.13478523009</v>
      </c>
      <c r="K43" s="6" t="str">
        <f>IF(AND(J43&gt;=10,J43&lt;5000),"G",IF(AND(J43&gt;=5000,J43&lt;8000),"F",IF(AND(J43&gt;=8000,J43&lt;12000),"F42",IF(AND(J43&gt;=12000,J43&lt;16000),"E",IF(AND(J43&gt;=16000,J43&lt;20000),"E42",IF(AND(J43&gt;=20000,J43&lt;25000),"D",IF(AND(J43&gt;=25000,J43&lt;30000),"D42",IF(AND(J43&gt;=30000,J43&lt;35000),"C",IF(AND(J43&gt;=35000,J43&lt;40000),"C42",IF(AND(J43&gt;=40000,J43&lt;45000),"B",IF(AND(J43&gt;=45000,J43&lt;50000),"B42",IF(AND(J43&gt;=50000,J43&lt;55000),"A",IF(AND(J43&gt;=55000,J43&lt;60000),"A42",IF(AND(J43&gt;60000),"S"))))))))))))))</f>
        <v>F</v>
      </c>
    </row>
    <row r="44" ht="18.75" customHeight="1" spans="1:11">
      <c r="A44" s="43" t="s">
        <v>433</v>
      </c>
      <c r="B44" s="130">
        <v>4145</v>
      </c>
      <c r="C44" s="131">
        <v>4781.8697225573</v>
      </c>
      <c r="D44" s="131">
        <v>3022.81780751415</v>
      </c>
      <c r="E44" s="131">
        <f t="shared" si="0"/>
        <v>-1759.05191504314</v>
      </c>
      <c r="F44" s="131">
        <f t="shared" si="1"/>
        <v>0.632141397172481</v>
      </c>
      <c r="G44" s="132">
        <f t="shared" si="2"/>
        <v>4781.8697225573</v>
      </c>
      <c r="H44" s="132">
        <f t="shared" si="3"/>
        <v>19820850</v>
      </c>
      <c r="I44" s="6" t="str">
        <f>IF(AND(G44&gt;=10,G44&lt;5000),"G",IF(AND(G44&gt;=5000,G44&lt;8000),"F",IF(AND(G44&gt;=8000,G44&lt;12000),"F43",IF(AND(G44&gt;=12000,G44&lt;16000),"E",IF(AND(G44&gt;=16000,G44&lt;20000),"E43",IF(AND(G44&gt;=20000,G44&lt;25000),"D",IF(AND(G44&gt;=25000,G44&lt;30000),"D43",IF(AND(G44&gt;=30000,G44&lt;35000),"C",IF(AND(G44&gt;=35000,G44&lt;40000),"C43",IF(AND(G44&gt;=40000,G44&lt;45000),"B",IF(AND(G44&gt;=45000,G44&lt;50000),"B43",IF(AND(G44&gt;=50000,G44&lt;55000),"A",IF(AND(G44&gt;=55000,G44&lt;60000),"A43",IF(AND(G44&gt;60000),"S"))))))))))))))</f>
        <v>G</v>
      </c>
      <c r="J44" s="23">
        <f t="shared" si="4"/>
        <v>8081.35983112183</v>
      </c>
      <c r="K44" s="6" t="str">
        <f>IF(AND(J44&gt;=10,J44&lt;5000),"G",IF(AND(J44&gt;=5000,J44&lt;8000),"F",IF(AND(J44&gt;=8000,J44&lt;12000),"F43",IF(AND(J44&gt;=12000,J44&lt;16000),"E",IF(AND(J44&gt;=16000,J44&lt;20000),"E43",IF(AND(J44&gt;=20000,J44&lt;25000),"D",IF(AND(J44&gt;=25000,J44&lt;30000),"D43",IF(AND(J44&gt;=30000,J44&lt;35000),"C",IF(AND(J44&gt;=35000,J44&lt;40000),"C43",IF(AND(J44&gt;=40000,J44&lt;45000),"B",IF(AND(J44&gt;=45000,J44&lt;50000),"B43",IF(AND(J44&gt;=50000,J44&lt;55000),"A",IF(AND(J44&gt;=55000,J44&lt;60000),"A43",IF(AND(J44&gt;60000),"S"))))))))))))))</f>
        <v>F43</v>
      </c>
    </row>
    <row r="45" ht="18.75" customHeight="1" spans="1:11">
      <c r="A45" s="43" t="s">
        <v>371</v>
      </c>
      <c r="B45" s="130">
        <v>5017</v>
      </c>
      <c r="C45" s="131">
        <v>5232.10763404425</v>
      </c>
      <c r="D45" s="131">
        <v>3066.31543764362</v>
      </c>
      <c r="E45" s="131">
        <f t="shared" si="0"/>
        <v>-2165.79219640063</v>
      </c>
      <c r="F45" s="131">
        <f t="shared" si="1"/>
        <v>0.586057407858304</v>
      </c>
      <c r="G45" s="132">
        <f t="shared" si="2"/>
        <v>5232.10763404425</v>
      </c>
      <c r="H45" s="132">
        <f t="shared" si="3"/>
        <v>26249484</v>
      </c>
      <c r="I45" s="6" t="str">
        <f>IF(AND(G45&gt;=10,G45&lt;5000),"G",IF(AND(G45&gt;=5000,G45&lt;8000),"F",IF(AND(G45&gt;=8000,G45&lt;12000),"F44",IF(AND(G45&gt;=12000,G45&lt;16000),"E",IF(AND(G45&gt;=16000,G45&lt;20000),"E44",IF(AND(G45&gt;=20000,G45&lt;25000),"D",IF(AND(G45&gt;=25000,G45&lt;30000),"D44",IF(AND(G45&gt;=30000,G45&lt;35000),"C",IF(AND(G45&gt;=35000,G45&lt;40000),"C44",IF(AND(G45&gt;=40000,G45&lt;45000),"B",IF(AND(G45&gt;=45000,G45&lt;50000),"B44",IF(AND(G45&gt;=50000,G45&lt;55000),"A",IF(AND(G45&gt;=55000,G45&lt;60000),"A44",IF(AND(G45&gt;60000),"S"))))))))))))))</f>
        <v>F</v>
      </c>
      <c r="J45" s="23">
        <f t="shared" si="4"/>
        <v>8842.26190153478</v>
      </c>
      <c r="K45" s="6" t="str">
        <f>IF(AND(J45&gt;=10,J45&lt;5000),"G",IF(AND(J45&gt;=5000,J45&lt;8000),"F",IF(AND(J45&gt;=8000,J45&lt;12000),"F44",IF(AND(J45&gt;=12000,J45&lt;16000),"E",IF(AND(J45&gt;=16000,J45&lt;20000),"E44",IF(AND(J45&gt;=20000,J45&lt;25000),"D",IF(AND(J45&gt;=25000,J45&lt;30000),"D44",IF(AND(J45&gt;=30000,J45&lt;35000),"C",IF(AND(J45&gt;=35000,J45&lt;40000),"C44",IF(AND(J45&gt;=40000,J45&lt;45000),"B",IF(AND(J45&gt;=45000,J45&lt;50000),"B44",IF(AND(J45&gt;=50000,J45&lt;55000),"A",IF(AND(J45&gt;=55000,J45&lt;60000),"A44",IF(AND(J45&gt;60000),"S"))))))))))))))</f>
        <v>F44</v>
      </c>
    </row>
    <row r="46" ht="18.75" customHeight="1" spans="1:11">
      <c r="A46" s="43" t="s">
        <v>346</v>
      </c>
      <c r="B46" s="130">
        <v>439</v>
      </c>
      <c r="C46" s="131">
        <v>7535.53530751708</v>
      </c>
      <c r="D46" s="131">
        <v>3082.43243243243</v>
      </c>
      <c r="E46" s="131">
        <f t="shared" si="0"/>
        <v>-4453.10287508465</v>
      </c>
      <c r="F46" s="131">
        <f t="shared" si="1"/>
        <v>0.40905288166556</v>
      </c>
      <c r="G46" s="132">
        <f t="shared" si="2"/>
        <v>7535.53530751708</v>
      </c>
      <c r="H46" s="132">
        <f t="shared" si="3"/>
        <v>3308100</v>
      </c>
      <c r="I46" s="6" t="str">
        <f>IF(AND(G46&gt;=10,G46&lt;5000),"G",IF(AND(G46&gt;=5000,G46&lt;8000),"F",IF(AND(G46&gt;=8000,G46&lt;12000),"F45",IF(AND(G46&gt;=12000,G46&lt;16000),"E",IF(AND(G46&gt;=16000,G46&lt;20000),"E45",IF(AND(G46&gt;=20000,G46&lt;25000),"D",IF(AND(G46&gt;=25000,G46&lt;30000),"D45",IF(AND(G46&gt;=30000,G46&lt;35000),"C",IF(AND(G46&gt;=35000,G46&lt;40000),"C45",IF(AND(G46&gt;=40000,G46&lt;45000),"B",IF(AND(G46&gt;=45000,G46&lt;50000),"B45",IF(AND(G46&gt;=50000,G46&lt;55000),"A",IF(AND(G46&gt;=55000,G46&lt;60000),"A45",IF(AND(G46&gt;60000),"S"))))))))))))))</f>
        <v>F</v>
      </c>
      <c r="J46" s="23">
        <f t="shared" si="4"/>
        <v>12735.0546697039</v>
      </c>
      <c r="K46" s="6" t="str">
        <f>IF(AND(J46&gt;=10,J46&lt;5000),"G",IF(AND(J46&gt;=5000,J46&lt;8000),"F",IF(AND(J46&gt;=8000,J46&lt;12000),"F45",IF(AND(J46&gt;=12000,J46&lt;16000),"E",IF(AND(J46&gt;=16000,J46&lt;20000),"E45",IF(AND(J46&gt;=20000,J46&lt;25000),"D",IF(AND(J46&gt;=25000,J46&lt;30000),"D45",IF(AND(J46&gt;=30000,J46&lt;35000),"C",IF(AND(J46&gt;=35000,J46&lt;40000),"C45",IF(AND(J46&gt;=40000,J46&lt;45000),"B",IF(AND(J46&gt;=45000,J46&lt;50000),"B45",IF(AND(J46&gt;=50000,J46&lt;55000),"A",IF(AND(J46&gt;=55000,J46&lt;60000),"A45",IF(AND(J46&gt;60000),"S"))))))))))))))</f>
        <v>E</v>
      </c>
    </row>
    <row r="47" ht="18.75" customHeight="1" spans="1:11">
      <c r="A47" s="43" t="s">
        <v>103</v>
      </c>
      <c r="B47" s="130">
        <v>2152</v>
      </c>
      <c r="C47" s="131">
        <v>13698.3410780669</v>
      </c>
      <c r="D47" s="131">
        <v>3115.40012602395</v>
      </c>
      <c r="E47" s="131">
        <f t="shared" si="0"/>
        <v>-10582.940952043</v>
      </c>
      <c r="F47" s="131">
        <f t="shared" si="1"/>
        <v>0.227429008247733</v>
      </c>
      <c r="G47" s="132">
        <f t="shared" si="2"/>
        <v>13698.3410780669</v>
      </c>
      <c r="H47" s="132">
        <f t="shared" si="3"/>
        <v>29478830</v>
      </c>
      <c r="I47" s="6" t="str">
        <f>IF(AND(G47&gt;=10,G47&lt;5000),"G",IF(AND(G47&gt;=5000,G47&lt;8000),"F",IF(AND(G47&gt;=8000,G47&lt;12000),"F46",IF(AND(G47&gt;=12000,G47&lt;16000),"E",IF(AND(G47&gt;=16000,G47&lt;20000),"E46",IF(AND(G47&gt;=20000,G47&lt;25000),"D",IF(AND(G47&gt;=25000,G47&lt;30000),"D46",IF(AND(G47&gt;=30000,G47&lt;35000),"C",IF(AND(G47&gt;=35000,G47&lt;40000),"C46",IF(AND(G47&gt;=40000,G47&lt;45000),"B",IF(AND(G47&gt;=45000,G47&lt;50000),"B46",IF(AND(G47&gt;=50000,G47&lt;55000),"A",IF(AND(G47&gt;=55000,G47&lt;60000),"A46",IF(AND(G47&gt;60000),"S"))))))))))))))</f>
        <v>E</v>
      </c>
      <c r="J47" s="23">
        <f t="shared" si="4"/>
        <v>23150.1964219331</v>
      </c>
      <c r="K47" s="6" t="str">
        <f>IF(AND(J47&gt;=10,J47&lt;5000),"G",IF(AND(J47&gt;=5000,J47&lt;8000),"F",IF(AND(J47&gt;=8000,J47&lt;12000),"F46",IF(AND(J47&gt;=12000,J47&lt;16000),"E",IF(AND(J47&gt;=16000,J47&lt;20000),"E46",IF(AND(J47&gt;=20000,J47&lt;25000),"D",IF(AND(J47&gt;=25000,J47&lt;30000),"D46",IF(AND(J47&gt;=30000,J47&lt;35000),"C",IF(AND(J47&gt;=35000,J47&lt;40000),"C46",IF(AND(J47&gt;=40000,J47&lt;45000),"B",IF(AND(J47&gt;=45000,J47&lt;50000),"B46",IF(AND(J47&gt;=50000,J47&lt;55000),"A",IF(AND(J47&gt;=55000,J47&lt;60000),"A46",IF(AND(J47&gt;60000),"S"))))))))))))))</f>
        <v>D</v>
      </c>
    </row>
    <row r="48" ht="18.75" customHeight="1" spans="1:11">
      <c r="A48" s="43" t="s">
        <v>55</v>
      </c>
      <c r="B48" s="130">
        <v>390</v>
      </c>
      <c r="C48" s="131">
        <v>15102.5641025641</v>
      </c>
      <c r="D48" s="131">
        <v>3168.1537405628</v>
      </c>
      <c r="E48" s="131">
        <f t="shared" si="0"/>
        <v>-11934.4103620013</v>
      </c>
      <c r="F48" s="131">
        <f t="shared" si="1"/>
        <v>0.209775884349659</v>
      </c>
      <c r="G48" s="132">
        <f t="shared" si="2"/>
        <v>15102.5641025641</v>
      </c>
      <c r="H48" s="132">
        <f t="shared" si="3"/>
        <v>5890000</v>
      </c>
      <c r="I48" s="86" t="str">
        <f>IF(AND(G48&gt;=10,G48&lt;5000),"G",IF(AND(G48&gt;=5000,G48&lt;8000),"F",IF(AND(G48&gt;=8000,G48&lt;12000),"F47",IF(AND(G48&gt;=12000,G48&lt;16000),"E",IF(AND(G48&gt;=16000,G48&lt;20000),"E47",IF(AND(G48&gt;=20000,G48&lt;25000),"D",IF(AND(G48&gt;=25000,G48&lt;30000),"D47",IF(AND(G48&gt;=30000,G48&lt;35000),"C",IF(AND(G48&gt;=35000,G48&lt;40000),"C47",IF(AND(G48&gt;=40000,G48&lt;45000),"B",IF(AND(G48&gt;=45000,G48&lt;50000),"B47",IF(AND(G48&gt;=50000,G48&lt;55000),"A",IF(AND(G48&gt;=55000,G48&lt;60000),"A47",IF(AND(G48&gt;60000),"S"))))))))))))))</f>
        <v>E</v>
      </c>
      <c r="J48" s="23">
        <f t="shared" si="4"/>
        <v>25523.3333333333</v>
      </c>
      <c r="K48" s="86" t="str">
        <f>IF(AND(J48&gt;=10,J48&lt;5000),"G",IF(AND(J48&gt;=5000,J48&lt;8000),"F",IF(AND(J48&gt;=8000,J48&lt;12000),"F47",IF(AND(J48&gt;=12000,J48&lt;16000),"E",IF(AND(J48&gt;=16000,J48&lt;20000),"E47",IF(AND(J48&gt;=20000,J48&lt;25000),"D",IF(AND(J48&gt;=25000,J48&lt;30000),"D47",IF(AND(J48&gt;=30000,J48&lt;35000),"C",IF(AND(J48&gt;=35000,J48&lt;40000),"C47",IF(AND(J48&gt;=40000,J48&lt;45000),"B",IF(AND(J48&gt;=45000,J48&lt;50000),"B47",IF(AND(J48&gt;=50000,J48&lt;55000),"A",IF(AND(J48&gt;=55000,J48&lt;60000),"A47",IF(AND(J48&gt;60000),"S"))))))))))))))</f>
        <v>D47</v>
      </c>
    </row>
    <row r="49" ht="18.75" customHeight="1" spans="1:11">
      <c r="A49" s="43" t="s">
        <v>423</v>
      </c>
      <c r="B49" s="130">
        <v>625</v>
      </c>
      <c r="C49" s="131">
        <v>1505</v>
      </c>
      <c r="D49" s="131">
        <v>3196.49935649936</v>
      </c>
      <c r="E49" s="131">
        <f t="shared" si="0"/>
        <v>1691.49935649936</v>
      </c>
      <c r="F49" s="131">
        <f t="shared" si="1"/>
        <v>2.12391983820555</v>
      </c>
      <c r="G49" s="132">
        <f t="shared" si="2"/>
        <v>3196.49935649936</v>
      </c>
      <c r="H49" s="132">
        <f t="shared" si="3"/>
        <v>1997812.0978121</v>
      </c>
      <c r="I49" s="6" t="str">
        <f>IF(AND(G49&gt;=10,G49&lt;5000),"G",IF(AND(G49&gt;=5000,G49&lt;8000),"F",IF(AND(G49&gt;=8000,G49&lt;12000),"F48",IF(AND(G49&gt;=12000,G49&lt;16000),"E",IF(AND(G49&gt;=16000,G49&lt;20000),"E48",IF(AND(G49&gt;=20000,G49&lt;25000),"D",IF(AND(G49&gt;=25000,G49&lt;30000),"D48",IF(AND(G49&gt;=30000,G49&lt;35000),"C",IF(AND(G49&gt;=35000,G49&lt;40000),"C48",IF(AND(G49&gt;=40000,G49&lt;45000),"B",IF(AND(G49&gt;=45000,G49&lt;50000),"B48",IF(AND(G49&gt;=50000,G49&lt;55000),"A",IF(AND(G49&gt;=55000,G49&lt;60000),"A48",IF(AND(G49&gt;60000),"S"))))))))))))))</f>
        <v>G</v>
      </c>
      <c r="J49" s="23">
        <f t="shared" si="4"/>
        <v>5402.08391248391</v>
      </c>
      <c r="K49" s="6" t="str">
        <f>IF(AND(J49&gt;=10,J49&lt;5000),"G",IF(AND(J49&gt;=5000,J49&lt;8000),"F",IF(AND(J49&gt;=8000,J49&lt;12000),"F48",IF(AND(J49&gt;=12000,J49&lt;16000),"E",IF(AND(J49&gt;=16000,J49&lt;20000),"E48",IF(AND(J49&gt;=20000,J49&lt;25000),"D",IF(AND(J49&gt;=25000,J49&lt;30000),"D48",IF(AND(J49&gt;=30000,J49&lt;35000),"C",IF(AND(J49&gt;=35000,J49&lt;40000),"C48",IF(AND(J49&gt;=40000,J49&lt;45000),"B",IF(AND(J49&gt;=45000,J49&lt;50000),"B48",IF(AND(J49&gt;=50000,J49&lt;55000),"A",IF(AND(J49&gt;=55000,J49&lt;60000),"A48",IF(AND(J49&gt;60000),"S"))))))))))))))</f>
        <v>F</v>
      </c>
    </row>
    <row r="50" ht="18.75" customHeight="1" spans="1:11">
      <c r="A50" s="43" t="s">
        <v>441</v>
      </c>
      <c r="B50" s="130">
        <v>16173</v>
      </c>
      <c r="C50" s="131">
        <v>2607.80374698572</v>
      </c>
      <c r="D50" s="131">
        <v>3219.38819762788</v>
      </c>
      <c r="E50" s="131">
        <f t="shared" si="0"/>
        <v>611.584450642166</v>
      </c>
      <c r="F50" s="131">
        <f t="shared" si="1"/>
        <v>1.23452088806494</v>
      </c>
      <c r="G50" s="132">
        <f t="shared" si="2"/>
        <v>3219.38819762788</v>
      </c>
      <c r="H50" s="132">
        <f t="shared" si="3"/>
        <v>52067165.3202358</v>
      </c>
      <c r="I50" s="6" t="str">
        <f>IF(AND(G50&gt;=10,G50&lt;5000),"G",IF(AND(G50&gt;=5000,G50&lt;8000),"F",IF(AND(G50&gt;=8000,G50&lt;12000),"F49",IF(AND(G50&gt;=12000,G50&lt;16000),"E",IF(AND(G50&gt;=16000,G50&lt;20000),"E49",IF(AND(G50&gt;=20000,G50&lt;25000),"D",IF(AND(G50&gt;=25000,G50&lt;30000),"D49",IF(AND(G50&gt;=30000,G50&lt;35000),"C",IF(AND(G50&gt;=35000,G50&lt;40000),"C49",IF(AND(G50&gt;=40000,G50&lt;45000),"B",IF(AND(G50&gt;=45000,G50&lt;50000),"B49",IF(AND(G50&gt;=50000,G50&lt;55000),"A",IF(AND(G50&gt;=55000,G50&lt;60000),"A49",IF(AND(G50&gt;60000),"S"))))))))))))))</f>
        <v>G</v>
      </c>
      <c r="J50" s="23">
        <f t="shared" si="4"/>
        <v>5440.76605399112</v>
      </c>
      <c r="K50" s="6" t="str">
        <f>IF(AND(J50&gt;=10,J50&lt;5000),"G",IF(AND(J50&gt;=5000,J50&lt;8000),"F",IF(AND(J50&gt;=8000,J50&lt;12000),"F49",IF(AND(J50&gt;=12000,J50&lt;16000),"E",IF(AND(J50&gt;=16000,J50&lt;20000),"E49",IF(AND(J50&gt;=20000,J50&lt;25000),"D",IF(AND(J50&gt;=25000,J50&lt;30000),"D49",IF(AND(J50&gt;=30000,J50&lt;35000),"C",IF(AND(J50&gt;=35000,J50&lt;40000),"C49",IF(AND(J50&gt;=40000,J50&lt;45000),"B",IF(AND(J50&gt;=45000,J50&lt;50000),"B49",IF(AND(J50&gt;=50000,J50&lt;55000),"A",IF(AND(J50&gt;=55000,J50&lt;60000),"A49",IF(AND(J50&gt;60000),"S"))))))))))))))</f>
        <v>F</v>
      </c>
    </row>
    <row r="51" ht="18.75" customHeight="1" spans="1:11">
      <c r="A51" s="43" t="s">
        <v>460</v>
      </c>
      <c r="B51" s="130">
        <v>1888</v>
      </c>
      <c r="C51" s="131">
        <v>5146.79025423729</v>
      </c>
      <c r="D51" s="131">
        <v>3252.50176678445</v>
      </c>
      <c r="E51" s="131">
        <f t="shared" si="0"/>
        <v>-1894.28848745284</v>
      </c>
      <c r="F51" s="131">
        <f t="shared" si="1"/>
        <v>0.631947603480967</v>
      </c>
      <c r="G51" s="132">
        <f t="shared" si="2"/>
        <v>5146.79025423729</v>
      </c>
      <c r="H51" s="132">
        <f t="shared" si="3"/>
        <v>9717140</v>
      </c>
      <c r="I51" s="6" t="str">
        <f>IF(AND(G51&gt;=10,G51&lt;5000),"G",IF(AND(G51&gt;=5000,G51&lt;8000),"F",IF(AND(G51&gt;=8000,G51&lt;12000),"F50",IF(AND(G51&gt;=12000,G51&lt;16000),"E",IF(AND(G51&gt;=16000,G51&lt;20000),"E50",IF(AND(G51&gt;=20000,G51&lt;25000),"D",IF(AND(G51&gt;=25000,G51&lt;30000),"D50",IF(AND(G51&gt;=30000,G51&lt;35000),"C",IF(AND(G51&gt;=35000,G51&lt;40000),"C50",IF(AND(G51&gt;=40000,G51&lt;45000),"B",IF(AND(G51&gt;=45000,G51&lt;50000),"B50",IF(AND(G51&gt;=50000,G51&lt;55000),"A",IF(AND(G51&gt;=55000,G51&lt;60000),"A50",IF(AND(G51&gt;60000),"S"))))))))))))))</f>
        <v>F</v>
      </c>
      <c r="J51" s="23">
        <f t="shared" si="4"/>
        <v>8698.07552966102</v>
      </c>
      <c r="K51" s="6" t="str">
        <f>IF(AND(J51&gt;=10,J51&lt;5000),"G",IF(AND(J51&gt;=5000,J51&lt;8000),"F",IF(AND(J51&gt;=8000,J51&lt;12000),"F50",IF(AND(J51&gt;=12000,J51&lt;16000),"E",IF(AND(J51&gt;=16000,J51&lt;20000),"E50",IF(AND(J51&gt;=20000,J51&lt;25000),"D",IF(AND(J51&gt;=25000,J51&lt;30000),"D50",IF(AND(J51&gt;=30000,J51&lt;35000),"C",IF(AND(J51&gt;=35000,J51&lt;40000),"C50",IF(AND(J51&gt;=40000,J51&lt;45000),"B",IF(AND(J51&gt;=45000,J51&lt;50000),"B50",IF(AND(J51&gt;=50000,J51&lt;55000),"A",IF(AND(J51&gt;=55000,J51&lt;60000),"A50",IF(AND(J51&gt;60000),"S"))))))))))))))</f>
        <v>F50</v>
      </c>
    </row>
    <row r="52" ht="18.75" customHeight="1" spans="1:11">
      <c r="A52" s="43" t="s">
        <v>122</v>
      </c>
      <c r="B52" s="130">
        <v>4820</v>
      </c>
      <c r="C52" s="131">
        <v>5728.63070539419</v>
      </c>
      <c r="D52" s="131">
        <v>3392.80510018215</v>
      </c>
      <c r="E52" s="131">
        <f t="shared" si="0"/>
        <v>-2335.82560521204</v>
      </c>
      <c r="F52" s="131">
        <f t="shared" si="1"/>
        <v>0.592254113533173</v>
      </c>
      <c r="G52" s="132">
        <f t="shared" si="2"/>
        <v>5728.63070539419</v>
      </c>
      <c r="H52" s="132">
        <f t="shared" si="3"/>
        <v>27612000</v>
      </c>
      <c r="I52" s="6" t="str">
        <f>IF(AND(G52&gt;=10,G52&lt;5000),"G",IF(AND(G52&gt;=5000,G52&lt;8000),"F",IF(AND(G52&gt;=8000,G52&lt;12000),"F51",IF(AND(G52&gt;=12000,G52&lt;16000),"E",IF(AND(G52&gt;=16000,G52&lt;20000),"E51",IF(AND(G52&gt;=20000,G52&lt;25000),"D",IF(AND(G52&gt;=25000,G52&lt;30000),"D51",IF(AND(G52&gt;=30000,G52&lt;35000),"C",IF(AND(G52&gt;=35000,G52&lt;40000),"C51",IF(AND(G52&gt;=40000,G52&lt;45000),"B",IF(AND(G52&gt;=45000,G52&lt;50000),"B51",IF(AND(G52&gt;=50000,G52&lt;55000),"A",IF(AND(G52&gt;=55000,G52&lt;60000),"A51",IF(AND(G52&gt;60000),"S"))))))))))))))</f>
        <v>F</v>
      </c>
      <c r="J52" s="23">
        <f t="shared" si="4"/>
        <v>9681.38589211618</v>
      </c>
      <c r="K52" s="6" t="str">
        <f>IF(AND(J52&gt;=10,J52&lt;5000),"G",IF(AND(J52&gt;=5000,J52&lt;8000),"F",IF(AND(J52&gt;=8000,J52&lt;12000),"F51",IF(AND(J52&gt;=12000,J52&lt;16000),"E",IF(AND(J52&gt;=16000,J52&lt;20000),"E51",IF(AND(J52&gt;=20000,J52&lt;25000),"D",IF(AND(J52&gt;=25000,J52&lt;30000),"D51",IF(AND(J52&gt;=30000,J52&lt;35000),"C",IF(AND(J52&gt;=35000,J52&lt;40000),"C51",IF(AND(J52&gt;=40000,J52&lt;45000),"B",IF(AND(J52&gt;=45000,J52&lt;50000),"B51",IF(AND(J52&gt;=50000,J52&lt;55000),"A",IF(AND(J52&gt;=55000,J52&lt;60000),"A51",IF(AND(J52&gt;60000),"S"))))))))))))))</f>
        <v>F51</v>
      </c>
    </row>
    <row r="53" ht="18.75" customHeight="1" spans="1:11">
      <c r="A53" s="43" t="s">
        <v>306</v>
      </c>
      <c r="B53" s="130">
        <v>1311</v>
      </c>
      <c r="C53" s="131">
        <v>3347.70404271548</v>
      </c>
      <c r="D53" s="131">
        <v>3447.53507951356</v>
      </c>
      <c r="E53" s="131">
        <f t="shared" si="0"/>
        <v>99.8310367980798</v>
      </c>
      <c r="F53" s="131">
        <f t="shared" si="1"/>
        <v>1.02982074745087</v>
      </c>
      <c r="G53" s="132">
        <f t="shared" si="2"/>
        <v>3447.53507951356</v>
      </c>
      <c r="H53" s="132">
        <f t="shared" si="3"/>
        <v>4519718.48924228</v>
      </c>
      <c r="I53" s="6" t="str">
        <f>IF(AND(G53&gt;=10,G53&lt;5000),"G",IF(AND(G53&gt;=5000,G53&lt;8000),"F",IF(AND(G53&gt;=8000,G53&lt;12000),"F52",IF(AND(G53&gt;=12000,G53&lt;16000),"E",IF(AND(G53&gt;=16000,G53&lt;20000),"E52",IF(AND(G53&gt;=20000,G53&lt;25000),"D",IF(AND(G53&gt;=25000,G53&lt;30000),"D52",IF(AND(G53&gt;=30000,G53&lt;35000),"C",IF(AND(G53&gt;=35000,G53&lt;40000),"C52",IF(AND(G53&gt;=40000,G53&lt;45000),"B",IF(AND(G53&gt;=45000,G53&lt;50000),"B52",IF(AND(G53&gt;=50000,G53&lt;55000),"A",IF(AND(G53&gt;=55000,G53&lt;60000),"A52",IF(AND(G53&gt;60000),"S"))))))))))))))</f>
        <v>G</v>
      </c>
      <c r="J53" s="23">
        <f t="shared" si="4"/>
        <v>5826.33428437792</v>
      </c>
      <c r="K53" s="6" t="str">
        <f>IF(AND(J53&gt;=10,J53&lt;5000),"G",IF(AND(J53&gt;=5000,J53&lt;8000),"F",IF(AND(J53&gt;=8000,J53&lt;12000),"F52",IF(AND(J53&gt;=12000,J53&lt;16000),"E",IF(AND(J53&gt;=16000,J53&lt;20000),"E52",IF(AND(J53&gt;=20000,J53&lt;25000),"D",IF(AND(J53&gt;=25000,J53&lt;30000),"D52",IF(AND(J53&gt;=30000,J53&lt;35000),"C",IF(AND(J53&gt;=35000,J53&lt;40000),"C52",IF(AND(J53&gt;=40000,J53&lt;45000),"B",IF(AND(J53&gt;=45000,J53&lt;50000),"B52",IF(AND(J53&gt;=50000,J53&lt;55000),"A",IF(AND(J53&gt;=55000,J53&lt;60000),"A52",IF(AND(J53&gt;60000),"S"))))))))))))))</f>
        <v>F</v>
      </c>
    </row>
    <row r="54" ht="18.75" customHeight="1" spans="1:11">
      <c r="A54" s="43" t="s">
        <v>274</v>
      </c>
      <c r="B54" s="130">
        <v>6530</v>
      </c>
      <c r="C54" s="131">
        <v>4744.33307810107</v>
      </c>
      <c r="D54" s="131">
        <v>3484.42837837838</v>
      </c>
      <c r="E54" s="131">
        <f t="shared" si="0"/>
        <v>-1259.90469972269</v>
      </c>
      <c r="F54" s="131">
        <f t="shared" si="1"/>
        <v>0.734440082729821</v>
      </c>
      <c r="G54" s="132">
        <f t="shared" si="2"/>
        <v>4744.33307810107</v>
      </c>
      <c r="H54" s="132">
        <f t="shared" si="3"/>
        <v>30980495</v>
      </c>
      <c r="I54" s="6" t="str">
        <f>IF(AND(G54&gt;=10,G54&lt;5000),"G",IF(AND(G54&gt;=5000,G54&lt;8000),"F",IF(AND(G54&gt;=8000,G54&lt;12000),"F53",IF(AND(G54&gt;=12000,G54&lt;16000),"E",IF(AND(G54&gt;=16000,G54&lt;20000),"E53",IF(AND(G54&gt;=20000,G54&lt;25000),"D",IF(AND(G54&gt;=25000,G54&lt;30000),"D53",IF(AND(G54&gt;=30000,G54&lt;35000),"C",IF(AND(G54&gt;=35000,G54&lt;40000),"C53",IF(AND(G54&gt;=40000,G54&lt;45000),"B",IF(AND(G54&gt;=45000,G54&lt;50000),"B53",IF(AND(G54&gt;=50000,G54&lt;55000),"A",IF(AND(G54&gt;=55000,G54&lt;60000),"A53",IF(AND(G54&gt;60000),"S"))))))))))))))</f>
        <v>G</v>
      </c>
      <c r="J54" s="23">
        <f t="shared" si="4"/>
        <v>8017.92290199081</v>
      </c>
      <c r="K54" s="6" t="str">
        <f>IF(AND(J54&gt;=10,J54&lt;5000),"G",IF(AND(J54&gt;=5000,J54&lt;8000),"F",IF(AND(J54&gt;=8000,J54&lt;12000),"F53",IF(AND(J54&gt;=12000,J54&lt;16000),"E",IF(AND(J54&gt;=16000,J54&lt;20000),"E53",IF(AND(J54&gt;=20000,J54&lt;25000),"D",IF(AND(J54&gt;=25000,J54&lt;30000),"D53",IF(AND(J54&gt;=30000,J54&lt;35000),"C",IF(AND(J54&gt;=35000,J54&lt;40000),"C53",IF(AND(J54&gt;=40000,J54&lt;45000),"B",IF(AND(J54&gt;=45000,J54&lt;50000),"B53",IF(AND(J54&gt;=50000,J54&lt;55000),"A",IF(AND(J54&gt;=55000,J54&lt;60000),"A53",IF(AND(J54&gt;60000),"S"))))))))))))))</f>
        <v>F53</v>
      </c>
    </row>
    <row r="55" ht="18.75" customHeight="1" spans="1:11">
      <c r="A55" s="43" t="s">
        <v>221</v>
      </c>
      <c r="B55" s="130">
        <v>8220</v>
      </c>
      <c r="C55" s="131">
        <v>5690.50851581509</v>
      </c>
      <c r="D55" s="131">
        <v>3520.08869850069</v>
      </c>
      <c r="E55" s="131">
        <f t="shared" si="0"/>
        <v>-2170.41981731439</v>
      </c>
      <c r="F55" s="131">
        <f t="shared" si="1"/>
        <v>0.61858947908041</v>
      </c>
      <c r="G55" s="132">
        <f t="shared" si="2"/>
        <v>5690.50851581509</v>
      </c>
      <c r="H55" s="132">
        <f t="shared" si="3"/>
        <v>46775980</v>
      </c>
      <c r="I55" s="6" t="str">
        <f>IF(AND(G55&gt;=10,G55&lt;5000),"G",IF(AND(G55&gt;=5000,G55&lt;8000),"F",IF(AND(G55&gt;=8000,G55&lt;12000),"F54",IF(AND(G55&gt;=12000,G55&lt;16000),"E",IF(AND(G55&gt;=16000,G55&lt;20000),"E54",IF(AND(G55&gt;=20000,G55&lt;25000),"D",IF(AND(G55&gt;=25000,G55&lt;30000),"D54",IF(AND(G55&gt;=30000,G55&lt;35000),"C",IF(AND(G55&gt;=35000,G55&lt;40000),"C54",IF(AND(G55&gt;=40000,G55&lt;45000),"B",IF(AND(G55&gt;=45000,G55&lt;50000),"B54",IF(AND(G55&gt;=50000,G55&lt;55000),"A",IF(AND(G55&gt;=55000,G55&lt;60000),"A54",IF(AND(G55&gt;60000),"S"))))))))))))))</f>
        <v>F</v>
      </c>
      <c r="J55" s="23">
        <f t="shared" si="4"/>
        <v>9616.95939172749</v>
      </c>
      <c r="K55" s="6" t="str">
        <f>IF(AND(J55&gt;=10,J55&lt;5000),"G",IF(AND(J55&gt;=5000,J55&lt;8000),"F",IF(AND(J55&gt;=8000,J55&lt;12000),"F54",IF(AND(J55&gt;=12000,J55&lt;16000),"E",IF(AND(J55&gt;=16000,J55&lt;20000),"E54",IF(AND(J55&gt;=20000,J55&lt;25000),"D",IF(AND(J55&gt;=25000,J55&lt;30000),"D54",IF(AND(J55&gt;=30000,J55&lt;35000),"C",IF(AND(J55&gt;=35000,J55&lt;40000),"C54",IF(AND(J55&gt;=40000,J55&lt;45000),"B",IF(AND(J55&gt;=45000,J55&lt;50000),"B54",IF(AND(J55&gt;=50000,J55&lt;55000),"A",IF(AND(J55&gt;=55000,J55&lt;60000),"A54",IF(AND(J55&gt;60000),"S"))))))))))))))</f>
        <v>F54</v>
      </c>
    </row>
    <row r="56" ht="18.75" customHeight="1" spans="1:11">
      <c r="A56" s="43" t="s">
        <v>186</v>
      </c>
      <c r="B56" s="130">
        <v>1100</v>
      </c>
      <c r="C56" s="131">
        <v>2008.4</v>
      </c>
      <c r="D56" s="131">
        <v>3534.88372093023</v>
      </c>
      <c r="E56" s="131">
        <f t="shared" si="0"/>
        <v>1526.48372093023</v>
      </c>
      <c r="F56" s="131">
        <f t="shared" si="1"/>
        <v>1.76004965192702</v>
      </c>
      <c r="G56" s="132">
        <f t="shared" si="2"/>
        <v>3534.88372093023</v>
      </c>
      <c r="H56" s="132">
        <f t="shared" si="3"/>
        <v>3888372.09302326</v>
      </c>
      <c r="I56" s="6" t="str">
        <f>IF(AND(G56&gt;=10,G56&lt;5000),"G",IF(AND(G56&gt;=5000,G56&lt;8000),"F",IF(AND(G56&gt;=8000,G56&lt;12000),"F55",IF(AND(G56&gt;=12000,G56&lt;16000),"E",IF(AND(G56&gt;=16000,G56&lt;20000),"E55",IF(AND(G56&gt;=20000,G56&lt;25000),"D",IF(AND(G56&gt;=25000,G56&lt;30000),"D55",IF(AND(G56&gt;=30000,G56&lt;35000),"C",IF(AND(G56&gt;=35000,G56&lt;40000),"C55",IF(AND(G56&gt;=40000,G56&lt;45000),"B",IF(AND(G56&gt;=45000,G56&lt;50000),"B55",IF(AND(G56&gt;=50000,G56&lt;55000),"A",IF(AND(G56&gt;=55000,G56&lt;60000),"A55",IF(AND(G56&gt;60000),"S"))))))))))))))</f>
        <v>G</v>
      </c>
      <c r="J56" s="23">
        <f t="shared" si="4"/>
        <v>5973.95348837209</v>
      </c>
      <c r="K56" s="6" t="str">
        <f>IF(AND(J56&gt;=10,J56&lt;5000),"G",IF(AND(J56&gt;=5000,J56&lt;8000),"F",IF(AND(J56&gt;=8000,J56&lt;12000),"F55",IF(AND(J56&gt;=12000,J56&lt;16000),"E",IF(AND(J56&gt;=16000,J56&lt;20000),"E55",IF(AND(J56&gt;=20000,J56&lt;25000),"D",IF(AND(J56&gt;=25000,J56&lt;30000),"D55",IF(AND(J56&gt;=30000,J56&lt;35000),"C",IF(AND(J56&gt;=35000,J56&lt;40000),"C55",IF(AND(J56&gt;=40000,J56&lt;45000),"B",IF(AND(J56&gt;=45000,J56&lt;50000),"B55",IF(AND(J56&gt;=50000,J56&lt;55000),"A",IF(AND(J56&gt;=55000,J56&lt;60000),"A55",IF(AND(J56&gt;60000),"S"))))))))))))))</f>
        <v>F</v>
      </c>
    </row>
    <row r="57" ht="18.75" customHeight="1" spans="1:11">
      <c r="A57" s="43" t="s">
        <v>419</v>
      </c>
      <c r="B57" s="130">
        <v>105451</v>
      </c>
      <c r="C57" s="131">
        <v>3541.36943224815</v>
      </c>
      <c r="D57" s="131">
        <v>3611.95005851585</v>
      </c>
      <c r="E57" s="131">
        <f t="shared" si="0"/>
        <v>70.5806262676938</v>
      </c>
      <c r="F57" s="131">
        <f t="shared" si="1"/>
        <v>1.01993032006912</v>
      </c>
      <c r="G57" s="132">
        <f t="shared" si="2"/>
        <v>3611.95005851585</v>
      </c>
      <c r="H57" s="132">
        <f t="shared" si="3"/>
        <v>380883745.620555</v>
      </c>
      <c r="I57" s="6" t="str">
        <f>IF(AND(G57&gt;=10,G57&lt;5000),"G",IF(AND(G57&gt;=5000,G57&lt;8000),"F",IF(AND(G57&gt;=8000,G57&lt;12000),"F56",IF(AND(G57&gt;=12000,G57&lt;16000),"E",IF(AND(G57&gt;=16000,G57&lt;20000),"E56",IF(AND(G57&gt;=20000,G57&lt;25000),"D",IF(AND(G57&gt;=25000,G57&lt;30000),"D56",IF(AND(G57&gt;=30000,G57&lt;35000),"C",IF(AND(G57&gt;=35000,G57&lt;40000),"C56",IF(AND(G57&gt;=40000,G57&lt;45000),"B",IF(AND(G57&gt;=45000,G57&lt;50000),"B56",IF(AND(G57&gt;=50000,G57&lt;55000),"A",IF(AND(G57&gt;=55000,G57&lt;60000),"A56",IF(AND(G57&gt;60000),"S"))))))))))))))</f>
        <v>G</v>
      </c>
      <c r="J57" s="23">
        <f t="shared" si="4"/>
        <v>6104.19559889178</v>
      </c>
      <c r="K57" s="6" t="str">
        <f>IF(AND(J57&gt;=10,J57&lt;5000),"G",IF(AND(J57&gt;=5000,J57&lt;8000),"F",IF(AND(J57&gt;=8000,J57&lt;12000),"F56",IF(AND(J57&gt;=12000,J57&lt;16000),"E",IF(AND(J57&gt;=16000,J57&lt;20000),"E56",IF(AND(J57&gt;=20000,J57&lt;25000),"D",IF(AND(J57&gt;=25000,J57&lt;30000),"D56",IF(AND(J57&gt;=30000,J57&lt;35000),"C",IF(AND(J57&gt;=35000,J57&lt;40000),"C56",IF(AND(J57&gt;=40000,J57&lt;45000),"B",IF(AND(J57&gt;=45000,J57&lt;50000),"B56",IF(AND(J57&gt;=50000,J57&lt;55000),"A",IF(AND(J57&gt;=55000,J57&lt;60000),"A56",IF(AND(J57&gt;60000),"S"))))))))))))))</f>
        <v>F</v>
      </c>
    </row>
    <row r="58" ht="18.75" customHeight="1" spans="1:11">
      <c r="A58" s="43" t="s">
        <v>206</v>
      </c>
      <c r="B58" s="130">
        <v>762</v>
      </c>
      <c r="C58" s="131">
        <v>21397.1784776903</v>
      </c>
      <c r="D58" s="131">
        <v>3621.24430955994</v>
      </c>
      <c r="E58" s="131">
        <f t="shared" si="0"/>
        <v>-17775.9341681303</v>
      </c>
      <c r="F58" s="131">
        <f t="shared" si="1"/>
        <v>0.169239337482539</v>
      </c>
      <c r="G58" s="132">
        <f t="shared" si="2"/>
        <v>21397.1784776903</v>
      </c>
      <c r="H58" s="132">
        <f t="shared" si="3"/>
        <v>16304650</v>
      </c>
      <c r="I58" s="6" t="str">
        <f>IF(AND(G58&gt;=10,G58&lt;5000),"G",IF(AND(G58&gt;=5000,G58&lt;8000),"F",IF(AND(G58&gt;=8000,G58&lt;12000),"F57",IF(AND(G58&gt;=12000,G58&lt;16000),"E",IF(AND(G58&gt;=16000,G58&lt;20000),"E57",IF(AND(G58&gt;=20000,G58&lt;25000),"D",IF(AND(G58&gt;=25000,G58&lt;30000),"D57",IF(AND(G58&gt;=30000,G58&lt;35000),"C",IF(AND(G58&gt;=35000,G58&lt;40000),"C57",IF(AND(G58&gt;=40000,G58&lt;45000),"B",IF(AND(G58&gt;=45000,G58&lt;50000),"B57",IF(AND(G58&gt;=50000,G58&lt;55000),"A",IF(AND(G58&gt;=55000,G58&lt;60000),"A57",IF(AND(G58&gt;60000),"S"))))))))))))))</f>
        <v>D</v>
      </c>
      <c r="J58" s="23">
        <f t="shared" si="4"/>
        <v>36161.2316272966</v>
      </c>
      <c r="K58" s="6" t="str">
        <f>IF(AND(J58&gt;=10,J58&lt;5000),"G",IF(AND(J58&gt;=5000,J58&lt;8000),"F",IF(AND(J58&gt;=8000,J58&lt;12000),"F57",IF(AND(J58&gt;=12000,J58&lt;16000),"E",IF(AND(J58&gt;=16000,J58&lt;20000),"E57",IF(AND(J58&gt;=20000,J58&lt;25000),"D",IF(AND(J58&gt;=25000,J58&lt;30000),"D57",IF(AND(J58&gt;=30000,J58&lt;35000),"C",IF(AND(J58&gt;=35000,J58&lt;40000),"C57",IF(AND(J58&gt;=40000,J58&lt;45000),"B",IF(AND(J58&gt;=45000,J58&lt;50000),"B57",IF(AND(J58&gt;=50000,J58&lt;55000),"A",IF(AND(J58&gt;=55000,J58&lt;60000),"A57",IF(AND(J58&gt;60000),"S"))))))))))))))</f>
        <v>C57</v>
      </c>
    </row>
    <row r="59" ht="18.75" customHeight="1" spans="1:11">
      <c r="A59" s="43" t="s">
        <v>304</v>
      </c>
      <c r="B59" s="130">
        <v>12418</v>
      </c>
      <c r="C59" s="131">
        <v>1273.59510388146</v>
      </c>
      <c r="D59" s="131">
        <v>3623.50591391294</v>
      </c>
      <c r="E59" s="131">
        <f t="shared" si="0"/>
        <v>2349.91081003148</v>
      </c>
      <c r="F59" s="131">
        <f t="shared" si="1"/>
        <v>2.8451003799165</v>
      </c>
      <c r="G59" s="132">
        <f t="shared" si="2"/>
        <v>3623.50591391294</v>
      </c>
      <c r="H59" s="132">
        <f t="shared" si="3"/>
        <v>44996696.4389709</v>
      </c>
      <c r="I59" s="6" t="str">
        <f>IF(AND(G59&gt;=10,G59&lt;5000),"G",IF(AND(G59&gt;=5000,G59&lt;8000),"F",IF(AND(G59&gt;=8000,G59&lt;12000),"F58",IF(AND(G59&gt;=12000,G59&lt;16000),"E",IF(AND(G59&gt;=16000,G59&lt;20000),"E58",IF(AND(G59&gt;=20000,G59&lt;25000),"D",IF(AND(G59&gt;=25000,G59&lt;30000),"D58",IF(AND(G59&gt;=30000,G59&lt;35000),"C",IF(AND(G59&gt;=35000,G59&lt;40000),"C58",IF(AND(G59&gt;=40000,G59&lt;45000),"B",IF(AND(G59&gt;=45000,G59&lt;50000),"B58",IF(AND(G59&gt;=50000,G59&lt;55000),"A",IF(AND(G59&gt;=55000,G59&lt;60000),"A58",IF(AND(G59&gt;60000),"S"))))))))))))))</f>
        <v>G</v>
      </c>
      <c r="J59" s="23">
        <f t="shared" si="4"/>
        <v>6123.72499451286</v>
      </c>
      <c r="K59" s="6" t="str">
        <f>IF(AND(J59&gt;=10,J59&lt;5000),"G",IF(AND(J59&gt;=5000,J59&lt;8000),"F",IF(AND(J59&gt;=8000,J59&lt;12000),"F58",IF(AND(J59&gt;=12000,J59&lt;16000),"E",IF(AND(J59&gt;=16000,J59&lt;20000),"E58",IF(AND(J59&gt;=20000,J59&lt;25000),"D",IF(AND(J59&gt;=25000,J59&lt;30000),"D58",IF(AND(J59&gt;=30000,J59&lt;35000),"C",IF(AND(J59&gt;=35000,J59&lt;40000),"C58",IF(AND(J59&gt;=40000,J59&lt;45000),"B",IF(AND(J59&gt;=45000,J59&lt;50000),"B58",IF(AND(J59&gt;=50000,J59&lt;55000),"A",IF(AND(J59&gt;=55000,J59&lt;60000),"A58",IF(AND(J59&gt;60000),"S"))))))))))))))</f>
        <v>F</v>
      </c>
    </row>
    <row r="60" ht="18.75" customHeight="1" spans="1:11">
      <c r="A60" s="43" t="s">
        <v>449</v>
      </c>
      <c r="B60" s="130">
        <v>54846</v>
      </c>
      <c r="C60" s="131">
        <v>3671.07641395909</v>
      </c>
      <c r="D60" s="131">
        <v>3650.38786523027</v>
      </c>
      <c r="E60" s="131">
        <f t="shared" si="0"/>
        <v>-20.6885487288114</v>
      </c>
      <c r="F60" s="131">
        <f t="shared" si="1"/>
        <v>0.994364446174385</v>
      </c>
      <c r="G60" s="132">
        <f t="shared" si="2"/>
        <v>3671.07641395909</v>
      </c>
      <c r="H60" s="132">
        <f t="shared" si="3"/>
        <v>201343857</v>
      </c>
      <c r="I60" s="6" t="str">
        <f>IF(AND(G60&gt;=10,G60&lt;5000),"G",IF(AND(G60&gt;=5000,G60&lt;8000),"F",IF(AND(G60&gt;=8000,G60&lt;12000),"F59",IF(AND(G60&gt;=12000,G60&lt;16000),"E",IF(AND(G60&gt;=16000,G60&lt;20000),"E59",IF(AND(G60&gt;=20000,G60&lt;25000),"D",IF(AND(G60&gt;=25000,G60&lt;30000),"D59",IF(AND(G60&gt;=30000,G60&lt;35000),"C",IF(AND(G60&gt;=35000,G60&lt;40000),"C59",IF(AND(G60&gt;=40000,G60&lt;45000),"B",IF(AND(G60&gt;=45000,G60&lt;50000),"B59",IF(AND(G60&gt;=50000,G60&lt;55000),"A",IF(AND(G60&gt;=55000,G60&lt;60000),"A59",IF(AND(G60&gt;60000),"S"))))))))))))))</f>
        <v>G</v>
      </c>
      <c r="J60" s="23">
        <f t="shared" si="4"/>
        <v>6204.11913959085</v>
      </c>
      <c r="K60" s="6" t="str">
        <f>IF(AND(J60&gt;=10,J60&lt;5000),"G",IF(AND(J60&gt;=5000,J60&lt;8000),"F",IF(AND(J60&gt;=8000,J60&lt;12000),"F59",IF(AND(J60&gt;=12000,J60&lt;16000),"E",IF(AND(J60&gt;=16000,J60&lt;20000),"E59",IF(AND(J60&gt;=20000,J60&lt;25000),"D",IF(AND(J60&gt;=25000,J60&lt;30000),"D59",IF(AND(J60&gt;=30000,J60&lt;35000),"C",IF(AND(J60&gt;=35000,J60&lt;40000),"C59",IF(AND(J60&gt;=40000,J60&lt;45000),"B",IF(AND(J60&gt;=45000,J60&lt;50000),"B59",IF(AND(J60&gt;=50000,J60&lt;55000),"A",IF(AND(J60&gt;=55000,J60&lt;60000),"A59",IF(AND(J60&gt;60000),"S"))))))))))))))</f>
        <v>F</v>
      </c>
    </row>
    <row r="61" ht="18.75" customHeight="1" spans="1:11">
      <c r="A61" s="43" t="s">
        <v>432</v>
      </c>
      <c r="B61" s="130">
        <v>3898</v>
      </c>
      <c r="C61" s="131">
        <v>7148.38891739353</v>
      </c>
      <c r="D61" s="131">
        <v>3728.24367088608</v>
      </c>
      <c r="E61" s="131">
        <f t="shared" si="0"/>
        <v>-3420.14524650746</v>
      </c>
      <c r="F61" s="131">
        <f t="shared" si="1"/>
        <v>0.521550200187692</v>
      </c>
      <c r="G61" s="132">
        <f t="shared" si="2"/>
        <v>7148.38891739353</v>
      </c>
      <c r="H61" s="132">
        <f t="shared" si="3"/>
        <v>27864420</v>
      </c>
      <c r="I61" s="6" t="str">
        <f>IF(AND(G61&gt;=10,G61&lt;5000),"G",IF(AND(G61&gt;=5000,G61&lt;8000),"F",IF(AND(G61&gt;=8000,G61&lt;12000),"F60",IF(AND(G61&gt;=12000,G61&lt;16000),"E",IF(AND(G61&gt;=16000,G61&lt;20000),"E60",IF(AND(G61&gt;=20000,G61&lt;25000),"D",IF(AND(G61&gt;=25000,G61&lt;30000),"D60",IF(AND(G61&gt;=30000,G61&lt;35000),"C",IF(AND(G61&gt;=35000,G61&lt;40000),"C60",IF(AND(G61&gt;=40000,G61&lt;45000),"B",IF(AND(G61&gt;=45000,G61&lt;50000),"B60",IF(AND(G61&gt;=50000,G61&lt;55000),"A",IF(AND(G61&gt;=55000,G61&lt;60000),"A60",IF(AND(G61&gt;60000),"S"))))))))))))))</f>
        <v>F</v>
      </c>
      <c r="J61" s="23">
        <f t="shared" si="4"/>
        <v>12080.7772703951</v>
      </c>
      <c r="K61" s="6" t="str">
        <f>IF(AND(J61&gt;=10,J61&lt;5000),"G",IF(AND(J61&gt;=5000,J61&lt;8000),"F",IF(AND(J61&gt;=8000,J61&lt;12000),"F60",IF(AND(J61&gt;=12000,J61&lt;16000),"E",IF(AND(J61&gt;=16000,J61&lt;20000),"E60",IF(AND(J61&gt;=20000,J61&lt;25000),"D",IF(AND(J61&gt;=25000,J61&lt;30000),"D60",IF(AND(J61&gt;=30000,J61&lt;35000),"C",IF(AND(J61&gt;=35000,J61&lt;40000),"C60",IF(AND(J61&gt;=40000,J61&lt;45000),"B",IF(AND(J61&gt;=45000,J61&lt;50000),"B60",IF(AND(J61&gt;=50000,J61&lt;55000),"A",IF(AND(J61&gt;=55000,J61&lt;60000),"A60",IF(AND(J61&gt;60000),"S"))))))))))))))</f>
        <v>E</v>
      </c>
    </row>
    <row r="62" ht="18.75" customHeight="1" spans="1:11">
      <c r="A62" s="43" t="s">
        <v>463</v>
      </c>
      <c r="B62" s="130">
        <v>727</v>
      </c>
      <c r="C62" s="131">
        <v>3730</v>
      </c>
      <c r="D62" s="131">
        <v>3730</v>
      </c>
      <c r="E62" s="131">
        <f t="shared" si="0"/>
        <v>0</v>
      </c>
      <c r="F62" s="131">
        <f t="shared" si="1"/>
        <v>1</v>
      </c>
      <c r="G62" s="132">
        <f t="shared" si="2"/>
        <v>3730</v>
      </c>
      <c r="H62" s="132">
        <f t="shared" si="3"/>
        <v>2711710</v>
      </c>
      <c r="I62" s="6" t="str">
        <f>IF(AND(G62&gt;=10,G62&lt;5000),"G",IF(AND(G62&gt;=5000,G62&lt;8000),"F",IF(AND(G62&gt;=8000,G62&lt;12000),"F61",IF(AND(G62&gt;=12000,G62&lt;16000),"E",IF(AND(G62&gt;=16000,G62&lt;20000),"E61",IF(AND(G62&gt;=20000,G62&lt;25000),"D",IF(AND(G62&gt;=25000,G62&lt;30000),"D61",IF(AND(G62&gt;=30000,G62&lt;35000),"C",IF(AND(G62&gt;=35000,G62&lt;40000),"C61",IF(AND(G62&gt;=40000,G62&lt;45000),"B",IF(AND(G62&gt;=45000,G62&lt;50000),"B61",IF(AND(G62&gt;=50000,G62&lt;55000),"A",IF(AND(G62&gt;=55000,G62&lt;60000),"A61",IF(AND(G62&gt;60000),"S"))))))))))))))</f>
        <v>G</v>
      </c>
      <c r="J62" s="23">
        <f t="shared" si="4"/>
        <v>6303.7</v>
      </c>
      <c r="K62" s="6" t="str">
        <f>IF(AND(J62&gt;=10,J62&lt;5000),"G",IF(AND(J62&gt;=5000,J62&lt;8000),"F",IF(AND(J62&gt;=8000,J62&lt;12000),"F61",IF(AND(J62&gt;=12000,J62&lt;16000),"E",IF(AND(J62&gt;=16000,J62&lt;20000),"E61",IF(AND(J62&gt;=20000,J62&lt;25000),"D",IF(AND(J62&gt;=25000,J62&lt;30000),"D61",IF(AND(J62&gt;=30000,J62&lt;35000),"C",IF(AND(J62&gt;=35000,J62&lt;40000),"C61",IF(AND(J62&gt;=40000,J62&lt;45000),"B",IF(AND(J62&gt;=45000,J62&lt;50000),"B61",IF(AND(J62&gt;=50000,J62&lt;55000),"A",IF(AND(J62&gt;=55000,J62&lt;60000),"A61",IF(AND(J62&gt;60000),"S"))))))))))))))</f>
        <v>F</v>
      </c>
    </row>
    <row r="63" ht="18.75" customHeight="1" spans="1:11">
      <c r="A63" s="43" t="s">
        <v>295</v>
      </c>
      <c r="B63" s="130">
        <v>5013</v>
      </c>
      <c r="C63" s="131">
        <v>5276.61001396369</v>
      </c>
      <c r="D63" s="131">
        <v>3736.54040795249</v>
      </c>
      <c r="E63" s="131">
        <f t="shared" si="0"/>
        <v>-1540.0696060112</v>
      </c>
      <c r="F63" s="131">
        <f t="shared" si="1"/>
        <v>0.708132759113207</v>
      </c>
      <c r="G63" s="132">
        <f t="shared" si="2"/>
        <v>5276.61001396369</v>
      </c>
      <c r="H63" s="132">
        <f t="shared" si="3"/>
        <v>26451646</v>
      </c>
      <c r="I63" s="6" t="str">
        <f>IF(AND(G63&gt;=10,G63&lt;5000),"G",IF(AND(G63&gt;=5000,G63&lt;8000),"F",IF(AND(G63&gt;=8000,G63&lt;12000),"F62",IF(AND(G63&gt;=12000,G63&lt;16000),"E",IF(AND(G63&gt;=16000,G63&lt;20000),"E62",IF(AND(G63&gt;=20000,G63&lt;25000),"D",IF(AND(G63&gt;=25000,G63&lt;30000),"D62",IF(AND(G63&gt;=30000,G63&lt;35000),"C",IF(AND(G63&gt;=35000,G63&lt;40000),"C62",IF(AND(G63&gt;=40000,G63&lt;45000),"B",IF(AND(G63&gt;=45000,G63&lt;50000),"B62",IF(AND(G63&gt;=50000,G63&lt;55000),"A",IF(AND(G63&gt;=55000,G63&lt;60000),"A62",IF(AND(G63&gt;60000),"S"))))))))))))))</f>
        <v>F</v>
      </c>
      <c r="J63" s="23">
        <f t="shared" si="4"/>
        <v>8917.47092359864</v>
      </c>
      <c r="K63" s="6" t="str">
        <f>IF(AND(J63&gt;=10,J63&lt;5000),"G",IF(AND(J63&gt;=5000,J63&lt;8000),"F",IF(AND(J63&gt;=8000,J63&lt;12000),"F62",IF(AND(J63&gt;=12000,J63&lt;16000),"E",IF(AND(J63&gt;=16000,J63&lt;20000),"E62",IF(AND(J63&gt;=20000,J63&lt;25000),"D",IF(AND(J63&gt;=25000,J63&lt;30000),"D62",IF(AND(J63&gt;=30000,J63&lt;35000),"C",IF(AND(J63&gt;=35000,J63&lt;40000),"C62",IF(AND(J63&gt;=40000,J63&lt;45000),"B",IF(AND(J63&gt;=45000,J63&lt;50000),"B62",IF(AND(J63&gt;=50000,J63&lt;55000),"A",IF(AND(J63&gt;=55000,J63&lt;60000),"A62",IF(AND(J63&gt;60000),"S"))))))))))))))</f>
        <v>F62</v>
      </c>
    </row>
    <row r="64" ht="18.75" customHeight="1" spans="1:11">
      <c r="A64" s="43" t="s">
        <v>244</v>
      </c>
      <c r="B64" s="130">
        <v>6375</v>
      </c>
      <c r="C64" s="131">
        <v>2933.10211764706</v>
      </c>
      <c r="D64" s="131">
        <v>3737.49638441801</v>
      </c>
      <c r="E64" s="131">
        <f t="shared" si="0"/>
        <v>804.394266770949</v>
      </c>
      <c r="F64" s="131">
        <f t="shared" si="1"/>
        <v>1.27424693532874</v>
      </c>
      <c r="G64" s="132">
        <f t="shared" si="2"/>
        <v>3737.49638441801</v>
      </c>
      <c r="H64" s="132">
        <f t="shared" si="3"/>
        <v>23826539.4506648</v>
      </c>
      <c r="I64" s="6" t="str">
        <f>IF(AND(G64&gt;=10,G64&lt;5000),"G",IF(AND(G64&gt;=5000,G64&lt;8000),"F",IF(AND(G64&gt;=8000,G64&lt;12000),"F63",IF(AND(G64&gt;=12000,G64&lt;16000),"E",IF(AND(G64&gt;=16000,G64&lt;20000),"E63",IF(AND(G64&gt;=20000,G64&lt;25000),"D",IF(AND(G64&gt;=25000,G64&lt;30000),"D63",IF(AND(G64&gt;=30000,G64&lt;35000),"C",IF(AND(G64&gt;=35000,G64&lt;40000),"C63",IF(AND(G64&gt;=40000,G64&lt;45000),"B",IF(AND(G64&gt;=45000,G64&lt;50000),"B63",IF(AND(G64&gt;=50000,G64&lt;55000),"A",IF(AND(G64&gt;=55000,G64&lt;60000),"A63",IF(AND(G64&gt;60000),"S"))))))))))))))</f>
        <v>G</v>
      </c>
      <c r="J64" s="23">
        <f t="shared" si="4"/>
        <v>6316.36888966643</v>
      </c>
      <c r="K64" s="6" t="str">
        <f>IF(AND(J64&gt;=10,J64&lt;5000),"G",IF(AND(J64&gt;=5000,J64&lt;8000),"F",IF(AND(J64&gt;=8000,J64&lt;12000),"F63",IF(AND(J64&gt;=12000,J64&lt;16000),"E",IF(AND(J64&gt;=16000,J64&lt;20000),"E63",IF(AND(J64&gt;=20000,J64&lt;25000),"D",IF(AND(J64&gt;=25000,J64&lt;30000),"D63",IF(AND(J64&gt;=30000,J64&lt;35000),"C",IF(AND(J64&gt;=35000,J64&lt;40000),"C63",IF(AND(J64&gt;=40000,J64&lt;45000),"B",IF(AND(J64&gt;=45000,J64&lt;50000),"B63",IF(AND(J64&gt;=50000,J64&lt;55000),"A",IF(AND(J64&gt;=55000,J64&lt;60000),"A63",IF(AND(J64&gt;60000),"S"))))))))))))))</f>
        <v>F</v>
      </c>
    </row>
    <row r="65" ht="18.75" customHeight="1" spans="1:11">
      <c r="A65" s="43" t="s">
        <v>215</v>
      </c>
      <c r="B65" s="130">
        <v>1117</v>
      </c>
      <c r="C65" s="131">
        <v>10953.9838854073</v>
      </c>
      <c r="D65" s="131">
        <v>3748.65725989986</v>
      </c>
      <c r="E65" s="131">
        <f t="shared" si="0"/>
        <v>-7205.32662550748</v>
      </c>
      <c r="F65" s="131">
        <f t="shared" si="1"/>
        <v>0.342218621016391</v>
      </c>
      <c r="G65" s="132">
        <f t="shared" si="2"/>
        <v>10953.9838854073</v>
      </c>
      <c r="H65" s="132">
        <f t="shared" si="3"/>
        <v>12235600</v>
      </c>
      <c r="I65" s="6" t="str">
        <f>IF(AND(G65&gt;=10,G65&lt;5000),"G",IF(AND(G65&gt;=5000,G65&lt;8000),"F",IF(AND(G65&gt;=8000,G65&lt;12000),"F64",IF(AND(G65&gt;=12000,G65&lt;16000),"E",IF(AND(G65&gt;=16000,G65&lt;20000),"E64",IF(AND(G65&gt;=20000,G65&lt;25000),"D",IF(AND(G65&gt;=25000,G65&lt;30000),"D64",IF(AND(G65&gt;=30000,G65&lt;35000),"C",IF(AND(G65&gt;=35000,G65&lt;40000),"C64",IF(AND(G65&gt;=40000,G65&lt;45000),"B",IF(AND(G65&gt;=45000,G65&lt;50000),"B64",IF(AND(G65&gt;=50000,G65&lt;55000),"A",IF(AND(G65&gt;=55000,G65&lt;60000),"A64",IF(AND(G65&gt;60000),"S"))))))))))))))</f>
        <v>F64</v>
      </c>
      <c r="J65" s="23">
        <f t="shared" si="4"/>
        <v>18512.2327663384</v>
      </c>
      <c r="K65" s="6" t="str">
        <f>IF(AND(J65&gt;=10,J65&lt;5000),"G",IF(AND(J65&gt;=5000,J65&lt;8000),"F",IF(AND(J65&gt;=8000,J65&lt;12000),"F64",IF(AND(J65&gt;=12000,J65&lt;16000),"E",IF(AND(J65&gt;=16000,J65&lt;20000),"E64",IF(AND(J65&gt;=20000,J65&lt;25000),"D",IF(AND(J65&gt;=25000,J65&lt;30000),"D64",IF(AND(J65&gt;=30000,J65&lt;35000),"C",IF(AND(J65&gt;=35000,J65&lt;40000),"C64",IF(AND(J65&gt;=40000,J65&lt;45000),"B",IF(AND(J65&gt;=45000,J65&lt;50000),"B64",IF(AND(J65&gt;=50000,J65&lt;55000),"A",IF(AND(J65&gt;=55000,J65&lt;60000),"A64",IF(AND(J65&gt;60000),"S"))))))))))))))</f>
        <v>E64</v>
      </c>
    </row>
    <row r="66" ht="18.75" customHeight="1" spans="1:11">
      <c r="A66" s="43" t="s">
        <v>269</v>
      </c>
      <c r="B66" s="130">
        <v>6679</v>
      </c>
      <c r="C66" s="131">
        <v>5432.89564306034</v>
      </c>
      <c r="D66" s="131">
        <v>3785.5093780849</v>
      </c>
      <c r="E66" s="131">
        <f t="shared" ref="E66:E129" si="5">D66-C66</f>
        <v>-1647.38626497544</v>
      </c>
      <c r="F66" s="131">
        <f t="shared" ref="F66:F129" si="6">D66/C66</f>
        <v>0.696775647240764</v>
      </c>
      <c r="G66" s="132">
        <f t="shared" ref="G66:G129" si="7">MAX(C66,D66)</f>
        <v>5432.89564306034</v>
      </c>
      <c r="H66" s="132">
        <f t="shared" ref="H66:H129" si="8">G66*B66</f>
        <v>36286310</v>
      </c>
      <c r="I66" s="6" t="str">
        <f>IF(AND(G66&gt;=10,G66&lt;5000),"G",IF(AND(G66&gt;=5000,G66&lt;8000),"F",IF(AND(G66&gt;=8000,G66&lt;12000),"F65",IF(AND(G66&gt;=12000,G66&lt;16000),"E",IF(AND(G66&gt;=16000,G66&lt;20000),"E65",IF(AND(G66&gt;=20000,G66&lt;25000),"D",IF(AND(G66&gt;=25000,G66&lt;30000),"D65",IF(AND(G66&gt;=30000,G66&lt;35000),"C",IF(AND(G66&gt;=35000,G66&lt;40000),"C65",IF(AND(G66&gt;=40000,G66&lt;45000),"B",IF(AND(G66&gt;=45000,G66&lt;50000),"B65",IF(AND(G66&gt;=50000,G66&lt;55000),"A",IF(AND(G66&gt;=55000,G66&lt;60000),"A65",IF(AND(G66&gt;60000),"S"))))))))))))))</f>
        <v>F</v>
      </c>
      <c r="J66" s="23">
        <f t="shared" ref="J66:J129" si="9">PRODUCT(G66,1.69)</f>
        <v>9181.59363677197</v>
      </c>
      <c r="K66" s="6" t="str">
        <f>IF(AND(J66&gt;=10,J66&lt;5000),"G",IF(AND(J66&gt;=5000,J66&lt;8000),"F",IF(AND(J66&gt;=8000,J66&lt;12000),"F65",IF(AND(J66&gt;=12000,J66&lt;16000),"E",IF(AND(J66&gt;=16000,J66&lt;20000),"E65",IF(AND(J66&gt;=20000,J66&lt;25000),"D",IF(AND(J66&gt;=25000,J66&lt;30000),"D65",IF(AND(J66&gt;=30000,J66&lt;35000),"C",IF(AND(J66&gt;=35000,J66&lt;40000),"C65",IF(AND(J66&gt;=40000,J66&lt;45000),"B",IF(AND(J66&gt;=45000,J66&lt;50000),"B65",IF(AND(J66&gt;=50000,J66&lt;55000),"A",IF(AND(J66&gt;=55000,J66&lt;60000),"A65",IF(AND(J66&gt;60000),"S"))))))))))))))</f>
        <v>F65</v>
      </c>
    </row>
    <row r="67" ht="18.75" customHeight="1" spans="1:11">
      <c r="A67" s="43" t="s">
        <v>49</v>
      </c>
      <c r="B67" s="130">
        <v>137</v>
      </c>
      <c r="C67" s="131">
        <v>8792.70072992701</v>
      </c>
      <c r="D67" s="131">
        <v>3814.75667189953</v>
      </c>
      <c r="E67" s="131">
        <f t="shared" si="5"/>
        <v>-4977.94405802748</v>
      </c>
      <c r="F67" s="131">
        <f t="shared" si="6"/>
        <v>0.433854942761278</v>
      </c>
      <c r="G67" s="132">
        <f t="shared" si="7"/>
        <v>8792.70072992701</v>
      </c>
      <c r="H67" s="132">
        <f t="shared" si="8"/>
        <v>1204600</v>
      </c>
      <c r="I67" s="86" t="str">
        <f>IF(AND(G67&gt;=10,G67&lt;5000),"G",IF(AND(G67&gt;=5000,G67&lt;8000),"F",IF(AND(G67&gt;=8000,G67&lt;12000),"F66",IF(AND(G67&gt;=12000,G67&lt;16000),"E",IF(AND(G67&gt;=16000,G67&lt;20000),"E66",IF(AND(G67&gt;=20000,G67&lt;25000),"D",IF(AND(G67&gt;=25000,G67&lt;30000),"D66",IF(AND(G67&gt;=30000,G67&lt;35000),"C",IF(AND(G67&gt;=35000,G67&lt;40000),"C66",IF(AND(G67&gt;=40000,G67&lt;45000),"B",IF(AND(G67&gt;=45000,G67&lt;50000),"B66",IF(AND(G67&gt;=50000,G67&lt;55000),"A",IF(AND(G67&gt;=55000,G67&lt;60000),"A66",IF(AND(G67&gt;60000),"S"))))))))))))))</f>
        <v>F66</v>
      </c>
      <c r="J67" s="23">
        <f t="shared" si="9"/>
        <v>14859.6642335766</v>
      </c>
      <c r="K67" s="86" t="str">
        <f>IF(AND(J67&gt;=10,J67&lt;5000),"G",IF(AND(J67&gt;=5000,J67&lt;8000),"F",IF(AND(J67&gt;=8000,J67&lt;12000),"F66",IF(AND(J67&gt;=12000,J67&lt;16000),"E",IF(AND(J67&gt;=16000,J67&lt;20000),"E66",IF(AND(J67&gt;=20000,J67&lt;25000),"D",IF(AND(J67&gt;=25000,J67&lt;30000),"D66",IF(AND(J67&gt;=30000,J67&lt;35000),"C",IF(AND(J67&gt;=35000,J67&lt;40000),"C66",IF(AND(J67&gt;=40000,J67&lt;45000),"B",IF(AND(J67&gt;=45000,J67&lt;50000),"B66",IF(AND(J67&gt;=50000,J67&lt;55000),"A",IF(AND(J67&gt;=55000,J67&lt;60000),"A66",IF(AND(J67&gt;60000),"S"))))))))))))))</f>
        <v>E</v>
      </c>
    </row>
    <row r="68" ht="18.75" customHeight="1" spans="1:11">
      <c r="A68" s="43" t="s">
        <v>178</v>
      </c>
      <c r="B68" s="130">
        <v>3726</v>
      </c>
      <c r="C68" s="131">
        <v>17140.1771336554</v>
      </c>
      <c r="D68" s="131">
        <v>3820.98226466576</v>
      </c>
      <c r="E68" s="131">
        <f t="shared" si="5"/>
        <v>-13319.1948689896</v>
      </c>
      <c r="F68" s="131">
        <f t="shared" si="6"/>
        <v>0.22292548290899</v>
      </c>
      <c r="G68" s="132">
        <f t="shared" si="7"/>
        <v>17140.1771336554</v>
      </c>
      <c r="H68" s="132">
        <f t="shared" si="8"/>
        <v>63864300</v>
      </c>
      <c r="I68" s="6" t="str">
        <f>IF(AND(G68&gt;=10,G68&lt;5000),"G",IF(AND(G68&gt;=5000,G68&lt;8000),"F",IF(AND(G68&gt;=8000,G68&lt;12000),"F67",IF(AND(G68&gt;=12000,G68&lt;16000),"E",IF(AND(G68&gt;=16000,G68&lt;20000),"E67",IF(AND(G68&gt;=20000,G68&lt;25000),"D",IF(AND(G68&gt;=25000,G68&lt;30000),"D67",IF(AND(G68&gt;=30000,G68&lt;35000),"C",IF(AND(G68&gt;=35000,G68&lt;40000),"C67",IF(AND(G68&gt;=40000,G68&lt;45000),"B",IF(AND(G68&gt;=45000,G68&lt;50000),"B67",IF(AND(G68&gt;=50000,G68&lt;55000),"A",IF(AND(G68&gt;=55000,G68&lt;60000),"A67",IF(AND(G68&gt;60000),"S"))))))))))))))</f>
        <v>E67</v>
      </c>
      <c r="J68" s="23">
        <f t="shared" si="9"/>
        <v>28966.8993558776</v>
      </c>
      <c r="K68" s="6" t="str">
        <f>IF(AND(J68&gt;=10,J68&lt;5000),"G",IF(AND(J68&gt;=5000,J68&lt;8000),"F",IF(AND(J68&gt;=8000,J68&lt;12000),"F67",IF(AND(J68&gt;=12000,J68&lt;16000),"E",IF(AND(J68&gt;=16000,J68&lt;20000),"E67",IF(AND(J68&gt;=20000,J68&lt;25000),"D",IF(AND(J68&gt;=25000,J68&lt;30000),"D67",IF(AND(J68&gt;=30000,J68&lt;35000),"C",IF(AND(J68&gt;=35000,J68&lt;40000),"C67",IF(AND(J68&gt;=40000,J68&lt;45000),"B",IF(AND(J68&gt;=45000,J68&lt;50000),"B67",IF(AND(J68&gt;=50000,J68&lt;55000),"A",IF(AND(J68&gt;=55000,J68&lt;60000),"A67",IF(AND(J68&gt;60000),"S"))))))))))))))</f>
        <v>D67</v>
      </c>
    </row>
    <row r="69" ht="18.75" customHeight="1" spans="1:11">
      <c r="A69" s="43" t="s">
        <v>367</v>
      </c>
      <c r="B69" s="130">
        <v>483</v>
      </c>
      <c r="C69" s="131">
        <v>6000</v>
      </c>
      <c r="D69" s="131">
        <v>3850.66616199849</v>
      </c>
      <c r="E69" s="131">
        <f t="shared" si="5"/>
        <v>-2149.33383800151</v>
      </c>
      <c r="F69" s="131">
        <f t="shared" si="6"/>
        <v>0.641777693666414</v>
      </c>
      <c r="G69" s="132">
        <f t="shared" si="7"/>
        <v>6000</v>
      </c>
      <c r="H69" s="132">
        <f t="shared" si="8"/>
        <v>2898000</v>
      </c>
      <c r="I69" s="6" t="str">
        <f>IF(AND(G69&gt;=10,G69&lt;5000),"G",IF(AND(G69&gt;=5000,G69&lt;8000),"F",IF(AND(G69&gt;=8000,G69&lt;12000),"F68",IF(AND(G69&gt;=12000,G69&lt;16000),"E",IF(AND(G69&gt;=16000,G69&lt;20000),"E68",IF(AND(G69&gt;=20000,G69&lt;25000),"D",IF(AND(G69&gt;=25000,G69&lt;30000),"D68",IF(AND(G69&gt;=30000,G69&lt;35000),"C",IF(AND(G69&gt;=35000,G69&lt;40000),"C68",IF(AND(G69&gt;=40000,G69&lt;45000),"B",IF(AND(G69&gt;=45000,G69&lt;50000),"B68",IF(AND(G69&gt;=50000,G69&lt;55000),"A",IF(AND(G69&gt;=55000,G69&lt;60000),"A68",IF(AND(G69&gt;60000),"S"))))))))))))))</f>
        <v>F</v>
      </c>
      <c r="J69" s="23">
        <f t="shared" si="9"/>
        <v>10140</v>
      </c>
      <c r="K69" s="6" t="str">
        <f>IF(AND(J69&gt;=10,J69&lt;5000),"G",IF(AND(J69&gt;=5000,J69&lt;8000),"F",IF(AND(J69&gt;=8000,J69&lt;12000),"F68",IF(AND(J69&gt;=12000,J69&lt;16000),"E",IF(AND(J69&gt;=16000,J69&lt;20000),"E68",IF(AND(J69&gt;=20000,J69&lt;25000),"D",IF(AND(J69&gt;=25000,J69&lt;30000),"D68",IF(AND(J69&gt;=30000,J69&lt;35000),"C",IF(AND(J69&gt;=35000,J69&lt;40000),"C68",IF(AND(J69&gt;=40000,J69&lt;45000),"B",IF(AND(J69&gt;=45000,J69&lt;50000),"B68",IF(AND(J69&gt;=50000,J69&lt;55000),"A",IF(AND(J69&gt;=55000,J69&lt;60000),"A68",IF(AND(J69&gt;60000),"S"))))))))))))))</f>
        <v>F68</v>
      </c>
    </row>
    <row r="70" ht="18.75" customHeight="1" spans="1:11">
      <c r="A70" s="43" t="s">
        <v>444</v>
      </c>
      <c r="B70" s="130">
        <v>22840</v>
      </c>
      <c r="C70" s="131">
        <v>3919.14041155867</v>
      </c>
      <c r="D70" s="131">
        <v>3902.46225254446</v>
      </c>
      <c r="E70" s="131">
        <f t="shared" si="5"/>
        <v>-16.6781590142109</v>
      </c>
      <c r="F70" s="131">
        <f t="shared" si="6"/>
        <v>0.995744434426227</v>
      </c>
      <c r="G70" s="132">
        <f t="shared" si="7"/>
        <v>3919.14041155867</v>
      </c>
      <c r="H70" s="132">
        <f t="shared" si="8"/>
        <v>89513167</v>
      </c>
      <c r="I70" s="6" t="str">
        <f>IF(AND(G70&gt;=10,G70&lt;5000),"G",IF(AND(G70&gt;=5000,G70&lt;8000),"F",IF(AND(G70&gt;=8000,G70&lt;12000),"F69",IF(AND(G70&gt;=12000,G70&lt;16000),"E",IF(AND(G70&gt;=16000,G70&lt;20000),"E69",IF(AND(G70&gt;=20000,G70&lt;25000),"D",IF(AND(G70&gt;=25000,G70&lt;30000),"D69",IF(AND(G70&gt;=30000,G70&lt;35000),"C",IF(AND(G70&gt;=35000,G70&lt;40000),"C69",IF(AND(G70&gt;=40000,G70&lt;45000),"B",IF(AND(G70&gt;=45000,G70&lt;50000),"B69",IF(AND(G70&gt;=50000,G70&lt;55000),"A",IF(AND(G70&gt;=55000,G70&lt;60000),"A69",IF(AND(G70&gt;60000),"S"))))))))))))))</f>
        <v>G</v>
      </c>
      <c r="J70" s="23">
        <f t="shared" si="9"/>
        <v>6623.34729553415</v>
      </c>
      <c r="K70" s="6" t="str">
        <f>IF(AND(J70&gt;=10,J70&lt;5000),"G",IF(AND(J70&gt;=5000,J70&lt;8000),"F",IF(AND(J70&gt;=8000,J70&lt;12000),"F69",IF(AND(J70&gt;=12000,J70&lt;16000),"E",IF(AND(J70&gt;=16000,J70&lt;20000),"E69",IF(AND(J70&gt;=20000,J70&lt;25000),"D",IF(AND(J70&gt;=25000,J70&lt;30000),"D69",IF(AND(J70&gt;=30000,J70&lt;35000),"C",IF(AND(J70&gt;=35000,J70&lt;40000),"C69",IF(AND(J70&gt;=40000,J70&lt;45000),"B",IF(AND(J70&gt;=45000,J70&lt;50000),"B69",IF(AND(J70&gt;=50000,J70&lt;55000),"A",IF(AND(J70&gt;=55000,J70&lt;60000),"A69",IF(AND(J70&gt;60000),"S"))))))))))))))</f>
        <v>F</v>
      </c>
    </row>
    <row r="71" ht="18.75" customHeight="1" spans="1:11">
      <c r="A71" s="43" t="s">
        <v>435</v>
      </c>
      <c r="B71" s="130">
        <v>22945</v>
      </c>
      <c r="C71" s="131">
        <v>3005.56962301155</v>
      </c>
      <c r="D71" s="131">
        <v>3935.27062455261</v>
      </c>
      <c r="E71" s="131">
        <f t="shared" si="5"/>
        <v>929.701001541063</v>
      </c>
      <c r="F71" s="131">
        <f t="shared" si="6"/>
        <v>1.30932605733801</v>
      </c>
      <c r="G71" s="132">
        <f t="shared" si="7"/>
        <v>3935.27062455261</v>
      </c>
      <c r="H71" s="132">
        <f t="shared" si="8"/>
        <v>90294784.4803597</v>
      </c>
      <c r="I71" s="6" t="str">
        <f>IF(AND(G71&gt;=10,G71&lt;5000),"G",IF(AND(G71&gt;=5000,G71&lt;8000),"F",IF(AND(G71&gt;=8000,G71&lt;12000),"F70",IF(AND(G71&gt;=12000,G71&lt;16000),"E",IF(AND(G71&gt;=16000,G71&lt;20000),"E70",IF(AND(G71&gt;=20000,G71&lt;25000),"D",IF(AND(G71&gt;=25000,G71&lt;30000),"D70",IF(AND(G71&gt;=30000,G71&lt;35000),"C",IF(AND(G71&gt;=35000,G71&lt;40000),"C70",IF(AND(G71&gt;=40000,G71&lt;45000),"B",IF(AND(G71&gt;=45000,G71&lt;50000),"B70",IF(AND(G71&gt;=50000,G71&lt;55000),"A",IF(AND(G71&gt;=55000,G71&lt;60000),"A70",IF(AND(G71&gt;60000),"S"))))))))))))))</f>
        <v>G</v>
      </c>
      <c r="J71" s="23">
        <f t="shared" si="9"/>
        <v>6650.60735549392</v>
      </c>
      <c r="K71" s="6" t="str">
        <f>IF(AND(J71&gt;=10,J71&lt;5000),"G",IF(AND(J71&gt;=5000,J71&lt;8000),"F",IF(AND(J71&gt;=8000,J71&lt;12000),"F70",IF(AND(J71&gt;=12000,J71&lt;16000),"E",IF(AND(J71&gt;=16000,J71&lt;20000),"E70",IF(AND(J71&gt;=20000,J71&lt;25000),"D",IF(AND(J71&gt;=25000,J71&lt;30000),"D70",IF(AND(J71&gt;=30000,J71&lt;35000),"C",IF(AND(J71&gt;=35000,J71&lt;40000),"C70",IF(AND(J71&gt;=40000,J71&lt;45000),"B",IF(AND(J71&gt;=45000,J71&lt;50000),"B70",IF(AND(J71&gt;=50000,J71&lt;55000),"A",IF(AND(J71&gt;=55000,J71&lt;60000),"A70",IF(AND(J71&gt;60000),"S"))))))))))))))</f>
        <v>F</v>
      </c>
    </row>
    <row r="72" ht="18.75" customHeight="1" spans="1:11">
      <c r="A72" s="43" t="s">
        <v>181</v>
      </c>
      <c r="B72" s="130">
        <v>292</v>
      </c>
      <c r="C72" s="131">
        <v>4000</v>
      </c>
      <c r="D72" s="131">
        <v>4000</v>
      </c>
      <c r="E72" s="131">
        <f t="shared" si="5"/>
        <v>0</v>
      </c>
      <c r="F72" s="131">
        <f t="shared" si="6"/>
        <v>1</v>
      </c>
      <c r="G72" s="132">
        <f t="shared" si="7"/>
        <v>4000</v>
      </c>
      <c r="H72" s="132">
        <f t="shared" si="8"/>
        <v>1168000</v>
      </c>
      <c r="I72" s="6" t="str">
        <f>IF(AND(G72&gt;=10,G72&lt;5000),"G",IF(AND(G72&gt;=5000,G72&lt;8000),"F",IF(AND(G72&gt;=8000,G72&lt;12000),"F71",IF(AND(G72&gt;=12000,G72&lt;16000),"E",IF(AND(G72&gt;=16000,G72&lt;20000),"E71",IF(AND(G72&gt;=20000,G72&lt;25000),"D",IF(AND(G72&gt;=25000,G72&lt;30000),"D71",IF(AND(G72&gt;=30000,G72&lt;35000),"C",IF(AND(G72&gt;=35000,G72&lt;40000),"C71",IF(AND(G72&gt;=40000,G72&lt;45000),"B",IF(AND(G72&gt;=45000,G72&lt;50000),"B71",IF(AND(G72&gt;=50000,G72&lt;55000),"A",IF(AND(G72&gt;=55000,G72&lt;60000),"A71",IF(AND(G72&gt;60000),"S"))))))))))))))</f>
        <v>G</v>
      </c>
      <c r="J72" s="23">
        <f t="shared" si="9"/>
        <v>6760</v>
      </c>
      <c r="K72" s="6" t="str">
        <f>IF(AND(J72&gt;=10,J72&lt;5000),"G",IF(AND(J72&gt;=5000,J72&lt;8000),"F",IF(AND(J72&gt;=8000,J72&lt;12000),"F71",IF(AND(J72&gt;=12000,J72&lt;16000),"E",IF(AND(J72&gt;=16000,J72&lt;20000),"E71",IF(AND(J72&gt;=20000,J72&lt;25000),"D",IF(AND(J72&gt;=25000,J72&lt;30000),"D71",IF(AND(J72&gt;=30000,J72&lt;35000),"C",IF(AND(J72&gt;=35000,J72&lt;40000),"C71",IF(AND(J72&gt;=40000,J72&lt;45000),"B",IF(AND(J72&gt;=45000,J72&lt;50000),"B71",IF(AND(J72&gt;=50000,J72&lt;55000),"A",IF(AND(J72&gt;=55000,J72&lt;60000),"A71",IF(AND(J72&gt;60000),"S"))))))))))))))</f>
        <v>F</v>
      </c>
    </row>
    <row r="73" ht="18.75" customHeight="1" spans="1:11">
      <c r="A73" s="43" t="s">
        <v>393</v>
      </c>
      <c r="B73" s="130">
        <v>287</v>
      </c>
      <c r="C73" s="131">
        <v>4000</v>
      </c>
      <c r="D73" s="131">
        <v>4000</v>
      </c>
      <c r="E73" s="131">
        <f t="shared" si="5"/>
        <v>0</v>
      </c>
      <c r="F73" s="131">
        <f t="shared" si="6"/>
        <v>1</v>
      </c>
      <c r="G73" s="132">
        <f t="shared" si="7"/>
        <v>4000</v>
      </c>
      <c r="H73" s="132">
        <f t="shared" si="8"/>
        <v>1148000</v>
      </c>
      <c r="I73" s="6" t="str">
        <f>IF(AND(G73&gt;=10,G73&lt;5000),"G",IF(AND(G73&gt;=5000,G73&lt;8000),"F",IF(AND(G73&gt;=8000,G73&lt;12000),"F72",IF(AND(G73&gt;=12000,G73&lt;16000),"E",IF(AND(G73&gt;=16000,G73&lt;20000),"E72",IF(AND(G73&gt;=20000,G73&lt;25000),"D",IF(AND(G73&gt;=25000,G73&lt;30000),"D72",IF(AND(G73&gt;=30000,G73&lt;35000),"C",IF(AND(G73&gt;=35000,G73&lt;40000),"C72",IF(AND(G73&gt;=40000,G73&lt;45000),"B",IF(AND(G73&gt;=45000,G73&lt;50000),"B72",IF(AND(G73&gt;=50000,G73&lt;55000),"A",IF(AND(G73&gt;=55000,G73&lt;60000),"A72",IF(AND(G73&gt;60000),"S"))))))))))))))</f>
        <v>G</v>
      </c>
      <c r="J73" s="23">
        <f t="shared" si="9"/>
        <v>6760</v>
      </c>
      <c r="K73" s="6" t="str">
        <f>IF(AND(J73&gt;=10,J73&lt;5000),"G",IF(AND(J73&gt;=5000,J73&lt;8000),"F",IF(AND(J73&gt;=8000,J73&lt;12000),"F72",IF(AND(J73&gt;=12000,J73&lt;16000),"E",IF(AND(J73&gt;=16000,J73&lt;20000),"E72",IF(AND(J73&gt;=20000,J73&lt;25000),"D",IF(AND(J73&gt;=25000,J73&lt;30000),"D72",IF(AND(J73&gt;=30000,J73&lt;35000),"C",IF(AND(J73&gt;=35000,J73&lt;40000),"C72",IF(AND(J73&gt;=40000,J73&lt;45000),"B",IF(AND(J73&gt;=45000,J73&lt;50000),"B72",IF(AND(J73&gt;=50000,J73&lt;55000),"A",IF(AND(J73&gt;=55000,J73&lt;60000),"A72",IF(AND(J73&gt;60000),"S"))))))))))))))</f>
        <v>F</v>
      </c>
    </row>
    <row r="74" ht="18.75" customHeight="1" spans="1:11">
      <c r="A74" s="43" t="s">
        <v>315</v>
      </c>
      <c r="B74" s="130">
        <v>51</v>
      </c>
      <c r="C74" s="131">
        <v>43000</v>
      </c>
      <c r="D74" s="131">
        <v>4026.03878116344</v>
      </c>
      <c r="E74" s="131">
        <f t="shared" si="5"/>
        <v>-38973.9612188366</v>
      </c>
      <c r="F74" s="131">
        <f t="shared" si="6"/>
        <v>0.0936288088642659</v>
      </c>
      <c r="G74" s="132">
        <f t="shared" si="7"/>
        <v>43000</v>
      </c>
      <c r="H74" s="132">
        <f t="shared" si="8"/>
        <v>2193000</v>
      </c>
      <c r="I74" s="6" t="str">
        <f>IF(AND(G74&gt;=10,G74&lt;5000),"G",IF(AND(G74&gt;=5000,G74&lt;8000),"F",IF(AND(G74&gt;=8000,G74&lt;12000),"F73",IF(AND(G74&gt;=12000,G74&lt;16000),"E",IF(AND(G74&gt;=16000,G74&lt;20000),"E73",IF(AND(G74&gt;=20000,G74&lt;25000),"D",IF(AND(G74&gt;=25000,G74&lt;30000),"D73",IF(AND(G74&gt;=30000,G74&lt;35000),"C",IF(AND(G74&gt;=35000,G74&lt;40000),"C73",IF(AND(G74&gt;=40000,G74&lt;45000),"B",IF(AND(G74&gt;=45000,G74&lt;50000),"B73",IF(AND(G74&gt;=50000,G74&lt;55000),"A",IF(AND(G74&gt;=55000,G74&lt;60000),"A73",IF(AND(G74&gt;60000),"S"))))))))))))))</f>
        <v>B</v>
      </c>
      <c r="J74" s="23">
        <f t="shared" si="9"/>
        <v>72670</v>
      </c>
      <c r="K74" s="6" t="str">
        <f>IF(AND(J74&gt;=10,J74&lt;5000),"G",IF(AND(J74&gt;=5000,J74&lt;8000),"F",IF(AND(J74&gt;=8000,J74&lt;12000),"F73",IF(AND(J74&gt;=12000,J74&lt;16000),"E",IF(AND(J74&gt;=16000,J74&lt;20000),"E73",IF(AND(J74&gt;=20000,J74&lt;25000),"D",IF(AND(J74&gt;=25000,J74&lt;30000),"D73",IF(AND(J74&gt;=30000,J74&lt;35000),"C",IF(AND(J74&gt;=35000,J74&lt;40000),"C73",IF(AND(J74&gt;=40000,J74&lt;45000),"B",IF(AND(J74&gt;=45000,J74&lt;50000),"B73",IF(AND(J74&gt;=50000,J74&lt;55000),"A",IF(AND(J74&gt;=55000,J74&lt;60000),"A73",IF(AND(J74&gt;60000),"S"))))))))))))))</f>
        <v>S</v>
      </c>
    </row>
    <row r="75" ht="18.75" customHeight="1" spans="1:11">
      <c r="A75" s="43" t="s">
        <v>456</v>
      </c>
      <c r="B75" s="130">
        <v>2804</v>
      </c>
      <c r="C75" s="131">
        <v>3036.46219686163</v>
      </c>
      <c r="D75" s="131">
        <v>4033.20486374986</v>
      </c>
      <c r="E75" s="131">
        <f t="shared" si="5"/>
        <v>996.742666888238</v>
      </c>
      <c r="F75" s="131">
        <f t="shared" si="6"/>
        <v>1.32825788772158</v>
      </c>
      <c r="G75" s="132">
        <f t="shared" si="7"/>
        <v>4033.20486374986</v>
      </c>
      <c r="H75" s="132">
        <f t="shared" si="8"/>
        <v>11309106.4379546</v>
      </c>
      <c r="I75" s="6" t="str">
        <f>IF(AND(G75&gt;=10,G75&lt;5000),"G",IF(AND(G75&gt;=5000,G75&lt;8000),"F",IF(AND(G75&gt;=8000,G75&lt;12000),"F74",IF(AND(G75&gt;=12000,G75&lt;16000),"E",IF(AND(G75&gt;=16000,G75&lt;20000),"E74",IF(AND(G75&gt;=20000,G75&lt;25000),"D",IF(AND(G75&gt;=25000,G75&lt;30000),"D74",IF(AND(G75&gt;=30000,G75&lt;35000),"C",IF(AND(G75&gt;=35000,G75&lt;40000),"C74",IF(AND(G75&gt;=40000,G75&lt;45000),"B",IF(AND(G75&gt;=45000,G75&lt;50000),"B74",IF(AND(G75&gt;=50000,G75&lt;55000),"A",IF(AND(G75&gt;=55000,G75&lt;60000),"A74",IF(AND(G75&gt;60000),"S"))))))))))))))</f>
        <v>G</v>
      </c>
      <c r="J75" s="23">
        <f t="shared" si="9"/>
        <v>6816.11621973727</v>
      </c>
      <c r="K75" s="6" t="str">
        <f>IF(AND(J75&gt;=10,J75&lt;5000),"G",IF(AND(J75&gt;=5000,J75&lt;8000),"F",IF(AND(J75&gt;=8000,J75&lt;12000),"F74",IF(AND(J75&gt;=12000,J75&lt;16000),"E",IF(AND(J75&gt;=16000,J75&lt;20000),"E74",IF(AND(J75&gt;=20000,J75&lt;25000),"D",IF(AND(J75&gt;=25000,J75&lt;30000),"D74",IF(AND(J75&gt;=30000,J75&lt;35000),"C",IF(AND(J75&gt;=35000,J75&lt;40000),"C74",IF(AND(J75&gt;=40000,J75&lt;45000),"B",IF(AND(J75&gt;=45000,J75&lt;50000),"B74",IF(AND(J75&gt;=50000,J75&lt;55000),"A",IF(AND(J75&gt;=55000,J75&lt;60000),"A74",IF(AND(J75&gt;60000),"S"))))))))))))))</f>
        <v>F</v>
      </c>
    </row>
    <row r="76" ht="18.75" customHeight="1" spans="1:11">
      <c r="A76" s="43" t="s">
        <v>334</v>
      </c>
      <c r="B76" s="130">
        <v>1207</v>
      </c>
      <c r="C76" s="131">
        <v>7947.34051367026</v>
      </c>
      <c r="D76" s="131">
        <v>4068.12877263582</v>
      </c>
      <c r="E76" s="131">
        <f t="shared" si="5"/>
        <v>-3879.21174103444</v>
      </c>
      <c r="F76" s="131">
        <f t="shared" si="6"/>
        <v>0.511885550347089</v>
      </c>
      <c r="G76" s="132">
        <f t="shared" si="7"/>
        <v>7947.34051367026</v>
      </c>
      <c r="H76" s="132">
        <f t="shared" si="8"/>
        <v>9592440</v>
      </c>
      <c r="I76" s="6" t="str">
        <f>IF(AND(G76&gt;=10,G76&lt;5000),"G",IF(AND(G76&gt;=5000,G76&lt;8000),"F",IF(AND(G76&gt;=8000,G76&lt;12000),"F75",IF(AND(G76&gt;=12000,G76&lt;16000),"E",IF(AND(G76&gt;=16000,G76&lt;20000),"E75",IF(AND(G76&gt;=20000,G76&lt;25000),"D",IF(AND(G76&gt;=25000,G76&lt;30000),"D75",IF(AND(G76&gt;=30000,G76&lt;35000),"C",IF(AND(G76&gt;=35000,G76&lt;40000),"C75",IF(AND(G76&gt;=40000,G76&lt;45000),"B",IF(AND(G76&gt;=45000,G76&lt;50000),"B75",IF(AND(G76&gt;=50000,G76&lt;55000),"A",IF(AND(G76&gt;=55000,G76&lt;60000),"A75",IF(AND(G76&gt;60000),"S"))))))))))))))</f>
        <v>F</v>
      </c>
      <c r="J76" s="23">
        <f t="shared" si="9"/>
        <v>13431.0054681027</v>
      </c>
      <c r="K76" s="6" t="str">
        <f>IF(AND(J76&gt;=10,J76&lt;5000),"G",IF(AND(J76&gt;=5000,J76&lt;8000),"F",IF(AND(J76&gt;=8000,J76&lt;12000),"F75",IF(AND(J76&gt;=12000,J76&lt;16000),"E",IF(AND(J76&gt;=16000,J76&lt;20000),"E75",IF(AND(J76&gt;=20000,J76&lt;25000),"D",IF(AND(J76&gt;=25000,J76&lt;30000),"D75",IF(AND(J76&gt;=30000,J76&lt;35000),"C",IF(AND(J76&gt;=35000,J76&lt;40000),"C75",IF(AND(J76&gt;=40000,J76&lt;45000),"B",IF(AND(J76&gt;=45000,J76&lt;50000),"B75",IF(AND(J76&gt;=50000,J76&lt;55000),"A",IF(AND(J76&gt;=55000,J76&lt;60000),"A75",IF(AND(J76&gt;60000),"S"))))))))))))))</f>
        <v>E</v>
      </c>
    </row>
    <row r="77" ht="18.75" customHeight="1" spans="1:11">
      <c r="A77" s="43" t="s">
        <v>154</v>
      </c>
      <c r="B77" s="130">
        <v>589</v>
      </c>
      <c r="C77" s="131">
        <v>15130.7300509338</v>
      </c>
      <c r="D77" s="131">
        <v>4078.21229050279</v>
      </c>
      <c r="E77" s="131">
        <f t="shared" si="5"/>
        <v>-11052.517760431</v>
      </c>
      <c r="F77" s="131">
        <f t="shared" si="6"/>
        <v>0.269531759325196</v>
      </c>
      <c r="G77" s="132">
        <f t="shared" si="7"/>
        <v>15130.7300509338</v>
      </c>
      <c r="H77" s="132">
        <f t="shared" si="8"/>
        <v>8912000</v>
      </c>
      <c r="I77" s="6" t="str">
        <f>IF(AND(G77&gt;=10,G77&lt;5000),"G",IF(AND(G77&gt;=5000,G77&lt;8000),"F",IF(AND(G77&gt;=8000,G77&lt;12000),"F76",IF(AND(G77&gt;=12000,G77&lt;16000),"E",IF(AND(G77&gt;=16000,G77&lt;20000),"E76",IF(AND(G77&gt;=20000,G77&lt;25000),"D",IF(AND(G77&gt;=25000,G77&lt;30000),"D76",IF(AND(G77&gt;=30000,G77&lt;35000),"C",IF(AND(G77&gt;=35000,G77&lt;40000),"C76",IF(AND(G77&gt;=40000,G77&lt;45000),"B",IF(AND(G77&gt;=45000,G77&lt;50000),"B76",IF(AND(G77&gt;=50000,G77&lt;55000),"A",IF(AND(G77&gt;=55000,G77&lt;60000),"A76",IF(AND(G77&gt;60000),"S"))))))))))))))</f>
        <v>E</v>
      </c>
      <c r="J77" s="23">
        <f t="shared" si="9"/>
        <v>25570.9337860781</v>
      </c>
      <c r="K77" s="6" t="str">
        <f>IF(AND(J77&gt;=10,J77&lt;5000),"G",IF(AND(J77&gt;=5000,J77&lt;8000),"F",IF(AND(J77&gt;=8000,J77&lt;12000),"F76",IF(AND(J77&gt;=12000,J77&lt;16000),"E",IF(AND(J77&gt;=16000,J77&lt;20000),"E76",IF(AND(J77&gt;=20000,J77&lt;25000),"D",IF(AND(J77&gt;=25000,J77&lt;30000),"D76",IF(AND(J77&gt;=30000,J77&lt;35000),"C",IF(AND(J77&gt;=35000,J77&lt;40000),"C76",IF(AND(J77&gt;=40000,J77&lt;45000),"B",IF(AND(J77&gt;=45000,J77&lt;50000),"B76",IF(AND(J77&gt;=50000,J77&lt;55000),"A",IF(AND(J77&gt;=55000,J77&lt;60000),"A76",IF(AND(J77&gt;60000),"S"))))))))))))))</f>
        <v>D76</v>
      </c>
    </row>
    <row r="78" ht="18.75" customHeight="1" spans="1:11">
      <c r="A78" s="43" t="s">
        <v>366</v>
      </c>
      <c r="B78" s="130">
        <v>29044</v>
      </c>
      <c r="C78" s="131">
        <v>6073.59340999862</v>
      </c>
      <c r="D78" s="131">
        <v>4078.34827812202</v>
      </c>
      <c r="E78" s="131">
        <f t="shared" si="5"/>
        <v>-1995.2451318766</v>
      </c>
      <c r="F78" s="131">
        <f t="shared" si="6"/>
        <v>0.671488524636513</v>
      </c>
      <c r="G78" s="132">
        <f t="shared" si="7"/>
        <v>6073.59340999862</v>
      </c>
      <c r="H78" s="132">
        <f t="shared" si="8"/>
        <v>176401447</v>
      </c>
      <c r="I78" s="6" t="str">
        <f>IF(AND(G78&gt;=10,G78&lt;5000),"G",IF(AND(G78&gt;=5000,G78&lt;8000),"F",IF(AND(G78&gt;=8000,G78&lt;12000),"F77",IF(AND(G78&gt;=12000,G78&lt;16000),"E",IF(AND(G78&gt;=16000,G78&lt;20000),"E77",IF(AND(G78&gt;=20000,G78&lt;25000),"D",IF(AND(G78&gt;=25000,G78&lt;30000),"D77",IF(AND(G78&gt;=30000,G78&lt;35000),"C",IF(AND(G78&gt;=35000,G78&lt;40000),"C77",IF(AND(G78&gt;=40000,G78&lt;45000),"B",IF(AND(G78&gt;=45000,G78&lt;50000),"B77",IF(AND(G78&gt;=50000,G78&lt;55000),"A",IF(AND(G78&gt;=55000,G78&lt;60000),"A77",IF(AND(G78&gt;60000),"S"))))))))))))))</f>
        <v>F</v>
      </c>
      <c r="J78" s="23">
        <f t="shared" si="9"/>
        <v>10264.3728628977</v>
      </c>
      <c r="K78" s="6" t="str">
        <f>IF(AND(J78&gt;=10,J78&lt;5000),"G",IF(AND(J78&gt;=5000,J78&lt;8000),"F",IF(AND(J78&gt;=8000,J78&lt;12000),"F77",IF(AND(J78&gt;=12000,J78&lt;16000),"E",IF(AND(J78&gt;=16000,J78&lt;20000),"E77",IF(AND(J78&gt;=20000,J78&lt;25000),"D",IF(AND(J78&gt;=25000,J78&lt;30000),"D77",IF(AND(J78&gt;=30000,J78&lt;35000),"C",IF(AND(J78&gt;=35000,J78&lt;40000),"C77",IF(AND(J78&gt;=40000,J78&lt;45000),"B",IF(AND(J78&gt;=45000,J78&lt;50000),"B77",IF(AND(J78&gt;=50000,J78&lt;55000),"A",IF(AND(J78&gt;=55000,J78&lt;60000),"A77",IF(AND(J78&gt;60000),"S"))))))))))))))</f>
        <v>F77</v>
      </c>
    </row>
    <row r="79" ht="18.75" customHeight="1" spans="1:11">
      <c r="A79" s="43" t="s">
        <v>446</v>
      </c>
      <c r="B79" s="130">
        <v>19366</v>
      </c>
      <c r="C79" s="131">
        <v>2755.11484044201</v>
      </c>
      <c r="D79" s="131">
        <v>4138.81972480532</v>
      </c>
      <c r="E79" s="131">
        <f t="shared" si="5"/>
        <v>1383.70488436331</v>
      </c>
      <c r="F79" s="131">
        <f t="shared" si="6"/>
        <v>1.50223129143369</v>
      </c>
      <c r="G79" s="132">
        <f t="shared" si="7"/>
        <v>4138.81972480532</v>
      </c>
      <c r="H79" s="132">
        <f t="shared" si="8"/>
        <v>80152382.7905799</v>
      </c>
      <c r="I79" s="6" t="str">
        <f>IF(AND(G79&gt;=10,G79&lt;5000),"G",IF(AND(G79&gt;=5000,G79&lt;8000),"F",IF(AND(G79&gt;=8000,G79&lt;12000),"F78",IF(AND(G79&gt;=12000,G79&lt;16000),"E",IF(AND(G79&gt;=16000,G79&lt;20000),"E78",IF(AND(G79&gt;=20000,G79&lt;25000),"D",IF(AND(G79&gt;=25000,G79&lt;30000),"D78",IF(AND(G79&gt;=30000,G79&lt;35000),"C",IF(AND(G79&gt;=35000,G79&lt;40000),"C78",IF(AND(G79&gt;=40000,G79&lt;45000),"B",IF(AND(G79&gt;=45000,G79&lt;50000),"B78",IF(AND(G79&gt;=50000,G79&lt;55000),"A",IF(AND(G79&gt;=55000,G79&lt;60000),"A78",IF(AND(G79&gt;60000),"S"))))))))))))))</f>
        <v>G</v>
      </c>
      <c r="J79" s="23">
        <f t="shared" si="9"/>
        <v>6994.60533492099</v>
      </c>
      <c r="K79" s="6" t="str">
        <f>IF(AND(J79&gt;=10,J79&lt;5000),"G",IF(AND(J79&gt;=5000,J79&lt;8000),"F",IF(AND(J79&gt;=8000,J79&lt;12000),"F78",IF(AND(J79&gt;=12000,J79&lt;16000),"E",IF(AND(J79&gt;=16000,J79&lt;20000),"E78",IF(AND(J79&gt;=20000,J79&lt;25000),"D",IF(AND(J79&gt;=25000,J79&lt;30000),"D78",IF(AND(J79&gt;=30000,J79&lt;35000),"C",IF(AND(J79&gt;=35000,J79&lt;40000),"C78",IF(AND(J79&gt;=40000,J79&lt;45000),"B",IF(AND(J79&gt;=45000,J79&lt;50000),"B78",IF(AND(J79&gt;=50000,J79&lt;55000),"A",IF(AND(J79&gt;=55000,J79&lt;60000),"A78",IF(AND(J79&gt;60000),"S"))))))))))))))</f>
        <v>F</v>
      </c>
    </row>
    <row r="80" ht="18.75" customHeight="1" spans="1:11">
      <c r="A80" s="43" t="s">
        <v>352</v>
      </c>
      <c r="B80" s="130">
        <v>146</v>
      </c>
      <c r="C80" s="131">
        <v>4933.21917808219</v>
      </c>
      <c r="D80" s="131">
        <v>4150.11267605634</v>
      </c>
      <c r="E80" s="131">
        <f t="shared" si="5"/>
        <v>-783.106502025854</v>
      </c>
      <c r="F80" s="131">
        <f t="shared" si="6"/>
        <v>0.841258522324506</v>
      </c>
      <c r="G80" s="132">
        <f t="shared" si="7"/>
        <v>4933.21917808219</v>
      </c>
      <c r="H80" s="132">
        <f t="shared" si="8"/>
        <v>720250</v>
      </c>
      <c r="I80" s="6" t="str">
        <f>IF(AND(G80&gt;=10,G80&lt;5000),"G",IF(AND(G80&gt;=5000,G80&lt;8000),"F",IF(AND(G80&gt;=8000,G80&lt;12000),"F79",IF(AND(G80&gt;=12000,G80&lt;16000),"E",IF(AND(G80&gt;=16000,G80&lt;20000),"E79",IF(AND(G80&gt;=20000,G80&lt;25000),"D",IF(AND(G80&gt;=25000,G80&lt;30000),"D79",IF(AND(G80&gt;=30000,G80&lt;35000),"C",IF(AND(G80&gt;=35000,G80&lt;40000),"C79",IF(AND(G80&gt;=40000,G80&lt;45000),"B",IF(AND(G80&gt;=45000,G80&lt;50000),"B79",IF(AND(G80&gt;=50000,G80&lt;55000),"A",IF(AND(G80&gt;=55000,G80&lt;60000),"A79",IF(AND(G80&gt;60000),"S"))))))))))))))</f>
        <v>G</v>
      </c>
      <c r="J80" s="23">
        <f t="shared" si="9"/>
        <v>8337.1404109589</v>
      </c>
      <c r="K80" s="6" t="str">
        <f>IF(AND(J80&gt;=10,J80&lt;5000),"G",IF(AND(J80&gt;=5000,J80&lt;8000),"F",IF(AND(J80&gt;=8000,J80&lt;12000),"F79",IF(AND(J80&gt;=12000,J80&lt;16000),"E",IF(AND(J80&gt;=16000,J80&lt;20000),"E79",IF(AND(J80&gt;=20000,J80&lt;25000),"D",IF(AND(J80&gt;=25000,J80&lt;30000),"D79",IF(AND(J80&gt;=30000,J80&lt;35000),"C",IF(AND(J80&gt;=35000,J80&lt;40000),"C79",IF(AND(J80&gt;=40000,J80&lt;45000),"B",IF(AND(J80&gt;=45000,J80&lt;50000),"B79",IF(AND(J80&gt;=50000,J80&lt;55000),"A",IF(AND(J80&gt;=55000,J80&lt;60000),"A79",IF(AND(J80&gt;60000),"S"))))))))))))))</f>
        <v>F79</v>
      </c>
    </row>
    <row r="81" ht="18.75" customHeight="1" spans="1:11">
      <c r="A81" s="43" t="s">
        <v>232</v>
      </c>
      <c r="B81" s="130">
        <v>783</v>
      </c>
      <c r="C81" s="131">
        <v>8066.74329501916</v>
      </c>
      <c r="D81" s="131">
        <v>4155.67251461988</v>
      </c>
      <c r="E81" s="131">
        <f t="shared" si="5"/>
        <v>-3911.07078039927</v>
      </c>
      <c r="F81" s="131">
        <f t="shared" si="6"/>
        <v>0.515161120496523</v>
      </c>
      <c r="G81" s="132">
        <f t="shared" si="7"/>
        <v>8066.74329501916</v>
      </c>
      <c r="H81" s="132">
        <f t="shared" si="8"/>
        <v>6316260</v>
      </c>
      <c r="I81" s="6" t="str">
        <f>IF(AND(G81&gt;=10,G81&lt;5000),"G",IF(AND(G81&gt;=5000,G81&lt;8000),"F",IF(AND(G81&gt;=8000,G81&lt;12000),"F80",IF(AND(G81&gt;=12000,G81&lt;16000),"E",IF(AND(G81&gt;=16000,G81&lt;20000),"E80",IF(AND(G81&gt;=20000,G81&lt;25000),"D",IF(AND(G81&gt;=25000,G81&lt;30000),"D80",IF(AND(G81&gt;=30000,G81&lt;35000),"C",IF(AND(G81&gt;=35000,G81&lt;40000),"C80",IF(AND(G81&gt;=40000,G81&lt;45000),"B",IF(AND(G81&gt;=45000,G81&lt;50000),"B80",IF(AND(G81&gt;=50000,G81&lt;55000),"A",IF(AND(G81&gt;=55000,G81&lt;60000),"A80",IF(AND(G81&gt;60000),"S"))))))))))))))</f>
        <v>F80</v>
      </c>
      <c r="J81" s="23">
        <f t="shared" si="9"/>
        <v>13632.7961685824</v>
      </c>
      <c r="K81" s="6" t="str">
        <f>IF(AND(J81&gt;=10,J81&lt;5000),"G",IF(AND(J81&gt;=5000,J81&lt;8000),"F",IF(AND(J81&gt;=8000,J81&lt;12000),"F80",IF(AND(J81&gt;=12000,J81&lt;16000),"E",IF(AND(J81&gt;=16000,J81&lt;20000),"E80",IF(AND(J81&gt;=20000,J81&lt;25000),"D",IF(AND(J81&gt;=25000,J81&lt;30000),"D80",IF(AND(J81&gt;=30000,J81&lt;35000),"C",IF(AND(J81&gt;=35000,J81&lt;40000),"C80",IF(AND(J81&gt;=40000,J81&lt;45000),"B",IF(AND(J81&gt;=45000,J81&lt;50000),"B80",IF(AND(J81&gt;=50000,J81&lt;55000),"A",IF(AND(J81&gt;=55000,J81&lt;60000),"A80",IF(AND(J81&gt;60000),"S"))))))))))))))</f>
        <v>E</v>
      </c>
    </row>
    <row r="82" ht="18.75" customHeight="1" spans="1:11">
      <c r="A82" s="43" t="s">
        <v>369</v>
      </c>
      <c r="B82" s="130">
        <v>1459</v>
      </c>
      <c r="C82" s="131">
        <v>4187.41603838245</v>
      </c>
      <c r="D82" s="131">
        <v>4187.41603838245</v>
      </c>
      <c r="E82" s="131">
        <f t="shared" si="5"/>
        <v>0</v>
      </c>
      <c r="F82" s="131">
        <f t="shared" si="6"/>
        <v>1</v>
      </c>
      <c r="G82" s="132">
        <f t="shared" si="7"/>
        <v>4187.41603838245</v>
      </c>
      <c r="H82" s="132">
        <f t="shared" si="8"/>
        <v>6109440</v>
      </c>
      <c r="I82" s="6" t="str">
        <f>IF(AND(G82&gt;=10,G82&lt;5000),"G",IF(AND(G82&gt;=5000,G82&lt;8000),"F",IF(AND(G82&gt;=8000,G82&lt;12000),"F81",IF(AND(G82&gt;=12000,G82&lt;16000),"E",IF(AND(G82&gt;=16000,G82&lt;20000),"E81",IF(AND(G82&gt;=20000,G82&lt;25000),"D",IF(AND(G82&gt;=25000,G82&lt;30000),"D81",IF(AND(G82&gt;=30000,G82&lt;35000),"C",IF(AND(G82&gt;=35000,G82&lt;40000),"C81",IF(AND(G82&gt;=40000,G82&lt;45000),"B",IF(AND(G82&gt;=45000,G82&lt;50000),"B81",IF(AND(G82&gt;=50000,G82&lt;55000),"A",IF(AND(G82&gt;=55000,G82&lt;60000),"A81",IF(AND(G82&gt;60000),"S"))))))))))))))</f>
        <v>G</v>
      </c>
      <c r="J82" s="23">
        <f t="shared" si="9"/>
        <v>7076.73310486635</v>
      </c>
      <c r="K82" s="6" t="str">
        <f>IF(AND(J82&gt;=10,J82&lt;5000),"G",IF(AND(J82&gt;=5000,J82&lt;8000),"F",IF(AND(J82&gt;=8000,J82&lt;12000),"F81",IF(AND(J82&gt;=12000,J82&lt;16000),"E",IF(AND(J82&gt;=16000,J82&lt;20000),"E81",IF(AND(J82&gt;=20000,J82&lt;25000),"D",IF(AND(J82&gt;=25000,J82&lt;30000),"D81",IF(AND(J82&gt;=30000,J82&lt;35000),"C",IF(AND(J82&gt;=35000,J82&lt;40000),"C81",IF(AND(J82&gt;=40000,J82&lt;45000),"B",IF(AND(J82&gt;=45000,J82&lt;50000),"B81",IF(AND(J82&gt;=50000,J82&lt;55000),"A",IF(AND(J82&gt;=55000,J82&lt;60000),"A81",IF(AND(J82&gt;60000),"S"))))))))))))))</f>
        <v>F</v>
      </c>
    </row>
    <row r="83" ht="18.75" customHeight="1" spans="1:11">
      <c r="A83" s="43" t="s">
        <v>434</v>
      </c>
      <c r="B83" s="130">
        <v>6385</v>
      </c>
      <c r="C83" s="131">
        <v>4481.93970242756</v>
      </c>
      <c r="D83" s="131">
        <v>4238.77081689029</v>
      </c>
      <c r="E83" s="131">
        <f t="shared" si="5"/>
        <v>-243.168885537273</v>
      </c>
      <c r="F83" s="131">
        <f t="shared" si="6"/>
        <v>0.945744721776251</v>
      </c>
      <c r="G83" s="132">
        <f t="shared" si="7"/>
        <v>4481.93970242756</v>
      </c>
      <c r="H83" s="132">
        <f t="shared" si="8"/>
        <v>28617185</v>
      </c>
      <c r="I83" s="6" t="str">
        <f>IF(AND(G83&gt;=10,G83&lt;5000),"G",IF(AND(G83&gt;=5000,G83&lt;8000),"F",IF(AND(G83&gt;=8000,G83&lt;12000),"F82",IF(AND(G83&gt;=12000,G83&lt;16000),"E",IF(AND(G83&gt;=16000,G83&lt;20000),"E82",IF(AND(G83&gt;=20000,G83&lt;25000),"D",IF(AND(G83&gt;=25000,G83&lt;30000),"D82",IF(AND(G83&gt;=30000,G83&lt;35000),"C",IF(AND(G83&gt;=35000,G83&lt;40000),"C82",IF(AND(G83&gt;=40000,G83&lt;45000),"B",IF(AND(G83&gt;=45000,G83&lt;50000),"B82",IF(AND(G83&gt;=50000,G83&lt;55000),"A",IF(AND(G83&gt;=55000,G83&lt;60000),"A82",IF(AND(G83&gt;60000),"S"))))))))))))))</f>
        <v>G</v>
      </c>
      <c r="J83" s="23">
        <f t="shared" si="9"/>
        <v>7574.47809710258</v>
      </c>
      <c r="K83" s="6" t="str">
        <f>IF(AND(J83&gt;=10,J83&lt;5000),"G",IF(AND(J83&gt;=5000,J83&lt;8000),"F",IF(AND(J83&gt;=8000,J83&lt;12000),"F82",IF(AND(J83&gt;=12000,J83&lt;16000),"E",IF(AND(J83&gt;=16000,J83&lt;20000),"E82",IF(AND(J83&gt;=20000,J83&lt;25000),"D",IF(AND(J83&gt;=25000,J83&lt;30000),"D82",IF(AND(J83&gt;=30000,J83&lt;35000),"C",IF(AND(J83&gt;=35000,J83&lt;40000),"C82",IF(AND(J83&gt;=40000,J83&lt;45000),"B",IF(AND(J83&gt;=45000,J83&lt;50000),"B82",IF(AND(J83&gt;=50000,J83&lt;55000),"A",IF(AND(J83&gt;=55000,J83&lt;60000),"A82",IF(AND(J83&gt;60000),"S"))))))))))))))</f>
        <v>F</v>
      </c>
    </row>
    <row r="84" ht="18.75" customHeight="1" spans="1:11">
      <c r="A84" s="43" t="s">
        <v>250</v>
      </c>
      <c r="B84" s="130">
        <v>1822</v>
      </c>
      <c r="C84" s="131">
        <v>8806.08122941822</v>
      </c>
      <c r="D84" s="131">
        <v>4239.61980990495</v>
      </c>
      <c r="E84" s="131">
        <f t="shared" si="5"/>
        <v>-4566.46141951327</v>
      </c>
      <c r="F84" s="131">
        <f t="shared" si="6"/>
        <v>0.481442278290799</v>
      </c>
      <c r="G84" s="132">
        <f t="shared" si="7"/>
        <v>8806.08122941822</v>
      </c>
      <c r="H84" s="132">
        <f t="shared" si="8"/>
        <v>16044680</v>
      </c>
      <c r="I84" s="6" t="str">
        <f>IF(AND(G84&gt;=10,G84&lt;5000),"G",IF(AND(G84&gt;=5000,G84&lt;8000),"F",IF(AND(G84&gt;=8000,G84&lt;12000),"F83",IF(AND(G84&gt;=12000,G84&lt;16000),"E",IF(AND(G84&gt;=16000,G84&lt;20000),"E83",IF(AND(G84&gt;=20000,G84&lt;25000),"D",IF(AND(G84&gt;=25000,G84&lt;30000),"D83",IF(AND(G84&gt;=30000,G84&lt;35000),"C",IF(AND(G84&gt;=35000,G84&lt;40000),"C83",IF(AND(G84&gt;=40000,G84&lt;45000),"B",IF(AND(G84&gt;=45000,G84&lt;50000),"B83",IF(AND(G84&gt;=50000,G84&lt;55000),"A",IF(AND(G84&gt;=55000,G84&lt;60000),"A83",IF(AND(G84&gt;60000),"S"))))))))))))))</f>
        <v>F83</v>
      </c>
      <c r="J84" s="23">
        <f t="shared" si="9"/>
        <v>14882.2772777168</v>
      </c>
      <c r="K84" s="6" t="str">
        <f>IF(AND(J84&gt;=10,J84&lt;5000),"G",IF(AND(J84&gt;=5000,J84&lt;8000),"F",IF(AND(J84&gt;=8000,J84&lt;12000),"F83",IF(AND(J84&gt;=12000,J84&lt;16000),"E",IF(AND(J84&gt;=16000,J84&lt;20000),"E83",IF(AND(J84&gt;=20000,J84&lt;25000),"D",IF(AND(J84&gt;=25000,J84&lt;30000),"D83",IF(AND(J84&gt;=30000,J84&lt;35000),"C",IF(AND(J84&gt;=35000,J84&lt;40000),"C83",IF(AND(J84&gt;=40000,J84&lt;45000),"B",IF(AND(J84&gt;=45000,J84&lt;50000),"B83",IF(AND(J84&gt;=50000,J84&lt;55000),"A",IF(AND(J84&gt;=55000,J84&lt;60000),"A83",IF(AND(J84&gt;60000),"S"))))))))))))))</f>
        <v>E</v>
      </c>
    </row>
    <row r="85" ht="18.75" customHeight="1" spans="1:11">
      <c r="A85" s="43" t="s">
        <v>191</v>
      </c>
      <c r="B85" s="130">
        <v>628</v>
      </c>
      <c r="C85" s="131">
        <v>4248.4076433121</v>
      </c>
      <c r="D85" s="131">
        <v>4248.4076433121</v>
      </c>
      <c r="E85" s="131">
        <f t="shared" si="5"/>
        <v>0</v>
      </c>
      <c r="F85" s="131">
        <f t="shared" si="6"/>
        <v>1</v>
      </c>
      <c r="G85" s="132">
        <f t="shared" si="7"/>
        <v>4248.4076433121</v>
      </c>
      <c r="H85" s="132">
        <f t="shared" si="8"/>
        <v>2668000</v>
      </c>
      <c r="I85" s="6" t="str">
        <f>IF(AND(G85&gt;=10,G85&lt;5000),"G",IF(AND(G85&gt;=5000,G85&lt;8000),"F",IF(AND(G85&gt;=8000,G85&lt;12000),"F84",IF(AND(G85&gt;=12000,G85&lt;16000),"E",IF(AND(G85&gt;=16000,G85&lt;20000),"E84",IF(AND(G85&gt;=20000,G85&lt;25000),"D",IF(AND(G85&gt;=25000,G85&lt;30000),"D84",IF(AND(G85&gt;=30000,G85&lt;35000),"C",IF(AND(G85&gt;=35000,G85&lt;40000),"C84",IF(AND(G85&gt;=40000,G85&lt;45000),"B",IF(AND(G85&gt;=45000,G85&lt;50000),"B84",IF(AND(G85&gt;=50000,G85&lt;55000),"A",IF(AND(G85&gt;=55000,G85&lt;60000),"A84",IF(AND(G85&gt;60000),"S"))))))))))))))</f>
        <v>G</v>
      </c>
      <c r="J85" s="23">
        <f t="shared" si="9"/>
        <v>7179.80891719745</v>
      </c>
      <c r="K85" s="6" t="str">
        <f>IF(AND(J85&gt;=10,J85&lt;5000),"G",IF(AND(J85&gt;=5000,J85&lt;8000),"F",IF(AND(J85&gt;=8000,J85&lt;12000),"F84",IF(AND(J85&gt;=12000,J85&lt;16000),"E",IF(AND(J85&gt;=16000,J85&lt;20000),"E84",IF(AND(J85&gt;=20000,J85&lt;25000),"D",IF(AND(J85&gt;=25000,J85&lt;30000),"D84",IF(AND(J85&gt;=30000,J85&lt;35000),"C",IF(AND(J85&gt;=35000,J85&lt;40000),"C84",IF(AND(J85&gt;=40000,J85&lt;45000),"B",IF(AND(J85&gt;=45000,J85&lt;50000),"B84",IF(AND(J85&gt;=50000,J85&lt;55000),"A",IF(AND(J85&gt;=55000,J85&lt;60000),"A84",IF(AND(J85&gt;60000),"S"))))))))))))))</f>
        <v>F</v>
      </c>
    </row>
    <row r="86" ht="18.75" customHeight="1" spans="1:11">
      <c r="A86" s="43" t="s">
        <v>230</v>
      </c>
      <c r="B86" s="130">
        <v>5724</v>
      </c>
      <c r="C86" s="131">
        <v>4502.95422781272</v>
      </c>
      <c r="D86" s="131">
        <v>4264.62128296241</v>
      </c>
      <c r="E86" s="131">
        <f t="shared" si="5"/>
        <v>-238.332944850309</v>
      </c>
      <c r="F86" s="131">
        <f t="shared" si="6"/>
        <v>0.947071870422703</v>
      </c>
      <c r="G86" s="132">
        <f t="shared" si="7"/>
        <v>4502.95422781272</v>
      </c>
      <c r="H86" s="132">
        <f t="shared" si="8"/>
        <v>25774910</v>
      </c>
      <c r="I86" s="6" t="str">
        <f>IF(AND(G86&gt;=10,G86&lt;5000),"G",IF(AND(G86&gt;=5000,G86&lt;8000),"F",IF(AND(G86&gt;=8000,G86&lt;12000),"F85",IF(AND(G86&gt;=12000,G86&lt;16000),"E",IF(AND(G86&gt;=16000,G86&lt;20000),"E85",IF(AND(G86&gt;=20000,G86&lt;25000),"D",IF(AND(G86&gt;=25000,G86&lt;30000),"D85",IF(AND(G86&gt;=30000,G86&lt;35000),"C",IF(AND(G86&gt;=35000,G86&lt;40000),"C85",IF(AND(G86&gt;=40000,G86&lt;45000),"B",IF(AND(G86&gt;=45000,G86&lt;50000),"B85",IF(AND(G86&gt;=50000,G86&lt;55000),"A",IF(AND(G86&gt;=55000,G86&lt;60000),"A85",IF(AND(G86&gt;60000),"S"))))))))))))))</f>
        <v>G</v>
      </c>
      <c r="J86" s="23">
        <f t="shared" si="9"/>
        <v>7609.99264500349</v>
      </c>
      <c r="K86" s="6" t="str">
        <f>IF(AND(J86&gt;=10,J86&lt;5000),"G",IF(AND(J86&gt;=5000,J86&lt;8000),"F",IF(AND(J86&gt;=8000,J86&lt;12000),"F85",IF(AND(J86&gt;=12000,J86&lt;16000),"E",IF(AND(J86&gt;=16000,J86&lt;20000),"E85",IF(AND(J86&gt;=20000,J86&lt;25000),"D",IF(AND(J86&gt;=25000,J86&lt;30000),"D85",IF(AND(J86&gt;=30000,J86&lt;35000),"C",IF(AND(J86&gt;=35000,J86&lt;40000),"C85",IF(AND(J86&gt;=40000,J86&lt;45000),"B",IF(AND(J86&gt;=45000,J86&lt;50000),"B85",IF(AND(J86&gt;=50000,J86&lt;55000),"A",IF(AND(J86&gt;=55000,J86&lt;60000),"A85",IF(AND(J86&gt;60000),"S"))))))))))))))</f>
        <v>F</v>
      </c>
    </row>
    <row r="87" ht="18.75" customHeight="1" spans="1:11">
      <c r="A87" s="43" t="s">
        <v>361</v>
      </c>
      <c r="B87" s="130">
        <v>857</v>
      </c>
      <c r="C87" s="131">
        <v>8391.27187864644</v>
      </c>
      <c r="D87" s="131">
        <v>4274.92341356674</v>
      </c>
      <c r="E87" s="131">
        <f t="shared" si="5"/>
        <v>-4116.3484650797</v>
      </c>
      <c r="F87" s="131">
        <f t="shared" si="6"/>
        <v>0.509448802921674</v>
      </c>
      <c r="G87" s="132">
        <f t="shared" si="7"/>
        <v>8391.27187864644</v>
      </c>
      <c r="H87" s="132">
        <f t="shared" si="8"/>
        <v>7191320</v>
      </c>
      <c r="I87" s="6" t="str">
        <f>IF(AND(G87&gt;=10,G87&lt;5000),"G",IF(AND(G87&gt;=5000,G87&lt;8000),"F",IF(AND(G87&gt;=8000,G87&lt;12000),"F86",IF(AND(G87&gt;=12000,G87&lt;16000),"E",IF(AND(G87&gt;=16000,G87&lt;20000),"E86",IF(AND(G87&gt;=20000,G87&lt;25000),"D",IF(AND(G87&gt;=25000,G87&lt;30000),"D86",IF(AND(G87&gt;=30000,G87&lt;35000),"C",IF(AND(G87&gt;=35000,G87&lt;40000),"C86",IF(AND(G87&gt;=40000,G87&lt;45000),"B",IF(AND(G87&gt;=45000,G87&lt;50000),"B86",IF(AND(G87&gt;=50000,G87&lt;55000),"A",IF(AND(G87&gt;=55000,G87&lt;60000),"A86",IF(AND(G87&gt;60000),"S"))))))))))))))</f>
        <v>F86</v>
      </c>
      <c r="J87" s="23">
        <f t="shared" si="9"/>
        <v>14181.2494749125</v>
      </c>
      <c r="K87" s="6" t="str">
        <f>IF(AND(J87&gt;=10,J87&lt;5000),"G",IF(AND(J87&gt;=5000,J87&lt;8000),"F",IF(AND(J87&gt;=8000,J87&lt;12000),"F86",IF(AND(J87&gt;=12000,J87&lt;16000),"E",IF(AND(J87&gt;=16000,J87&lt;20000),"E86",IF(AND(J87&gt;=20000,J87&lt;25000),"D",IF(AND(J87&gt;=25000,J87&lt;30000),"D86",IF(AND(J87&gt;=30000,J87&lt;35000),"C",IF(AND(J87&gt;=35000,J87&lt;40000),"C86",IF(AND(J87&gt;=40000,J87&lt;45000),"B",IF(AND(J87&gt;=45000,J87&lt;50000),"B86",IF(AND(J87&gt;=50000,J87&lt;55000),"A",IF(AND(J87&gt;=55000,J87&lt;60000),"A86",IF(AND(J87&gt;60000),"S"))))))))))))))</f>
        <v>E</v>
      </c>
    </row>
    <row r="88" ht="18.75" customHeight="1" spans="1:11">
      <c r="A88" s="43" t="s">
        <v>159</v>
      </c>
      <c r="B88" s="130">
        <v>404</v>
      </c>
      <c r="C88" s="131">
        <v>12179.3564356436</v>
      </c>
      <c r="D88" s="131">
        <v>4372.03647416413</v>
      </c>
      <c r="E88" s="131">
        <f t="shared" si="5"/>
        <v>-7807.31996147943</v>
      </c>
      <c r="F88" s="131">
        <f t="shared" si="6"/>
        <v>0.358971058714492</v>
      </c>
      <c r="G88" s="132">
        <f t="shared" si="7"/>
        <v>12179.3564356436</v>
      </c>
      <c r="H88" s="132">
        <f t="shared" si="8"/>
        <v>4920460</v>
      </c>
      <c r="I88" s="6" t="str">
        <f>IF(AND(G88&gt;=10,G88&lt;5000),"G",IF(AND(G88&gt;=5000,G88&lt;8000),"F",IF(AND(G88&gt;=8000,G88&lt;12000),"F87",IF(AND(G88&gt;=12000,G88&lt;16000),"E",IF(AND(G88&gt;=16000,G88&lt;20000),"E87",IF(AND(G88&gt;=20000,G88&lt;25000),"D",IF(AND(G88&gt;=25000,G88&lt;30000),"D87",IF(AND(G88&gt;=30000,G88&lt;35000),"C",IF(AND(G88&gt;=35000,G88&lt;40000),"C87",IF(AND(G88&gt;=40000,G88&lt;45000),"B",IF(AND(G88&gt;=45000,G88&lt;50000),"B87",IF(AND(G88&gt;=50000,G88&lt;55000),"A",IF(AND(G88&gt;=55000,G88&lt;60000),"A87",IF(AND(G88&gt;60000),"S"))))))))))))))</f>
        <v>E</v>
      </c>
      <c r="J88" s="23">
        <f t="shared" si="9"/>
        <v>20583.1123762376</v>
      </c>
      <c r="K88" s="6" t="str">
        <f>IF(AND(J88&gt;=10,J88&lt;5000),"G",IF(AND(J88&gt;=5000,J88&lt;8000),"F",IF(AND(J88&gt;=8000,J88&lt;12000),"F87",IF(AND(J88&gt;=12000,J88&lt;16000),"E",IF(AND(J88&gt;=16000,J88&lt;20000),"E87",IF(AND(J88&gt;=20000,J88&lt;25000),"D",IF(AND(J88&gt;=25000,J88&lt;30000),"D87",IF(AND(J88&gt;=30000,J88&lt;35000),"C",IF(AND(J88&gt;=35000,J88&lt;40000),"C87",IF(AND(J88&gt;=40000,J88&lt;45000),"B",IF(AND(J88&gt;=45000,J88&lt;50000),"B87",IF(AND(J88&gt;=50000,J88&lt;55000),"A",IF(AND(J88&gt;=55000,J88&lt;60000),"A87",IF(AND(J88&gt;60000),"S"))))))))))))))</f>
        <v>D</v>
      </c>
    </row>
    <row r="89" ht="18.75" customHeight="1" spans="1:11">
      <c r="A89" s="43" t="s">
        <v>38</v>
      </c>
      <c r="B89" s="130">
        <v>1323</v>
      </c>
      <c r="C89" s="131">
        <v>15190.4383975813</v>
      </c>
      <c r="D89" s="131">
        <v>4561.06870229008</v>
      </c>
      <c r="E89" s="131">
        <f t="shared" si="5"/>
        <v>-10629.3696952912</v>
      </c>
      <c r="F89" s="131">
        <f t="shared" si="6"/>
        <v>0.300259188241488</v>
      </c>
      <c r="G89" s="132">
        <f t="shared" si="7"/>
        <v>15190.4383975813</v>
      </c>
      <c r="H89" s="132">
        <f t="shared" si="8"/>
        <v>20096950</v>
      </c>
      <c r="I89" s="86" t="str">
        <f>IF(AND(G89&gt;=10,G89&lt;5000),"G",IF(AND(G89&gt;=5000,G89&lt;8000),"F",IF(AND(G89&gt;=8000,G89&lt;12000),"F88",IF(AND(G89&gt;=12000,G89&lt;16000),"E",IF(AND(G89&gt;=16000,G89&lt;20000),"E88",IF(AND(G89&gt;=20000,G89&lt;25000),"D",IF(AND(G89&gt;=25000,G89&lt;30000),"D88",IF(AND(G89&gt;=30000,G89&lt;35000),"C",IF(AND(G89&gt;=35000,G89&lt;40000),"C88",IF(AND(G89&gt;=40000,G89&lt;45000),"B",IF(AND(G89&gt;=45000,G89&lt;50000),"B88",IF(AND(G89&gt;=50000,G89&lt;55000),"A",IF(AND(G89&gt;=55000,G89&lt;60000),"A88",IF(AND(G89&gt;60000),"S"))))))))))))))</f>
        <v>E</v>
      </c>
      <c r="J89" s="23">
        <f t="shared" si="9"/>
        <v>25671.8408919123</v>
      </c>
      <c r="K89" s="86" t="str">
        <f>IF(AND(J89&gt;=10,J89&lt;5000),"G",IF(AND(J89&gt;=5000,J89&lt;8000),"F",IF(AND(J89&gt;=8000,J89&lt;12000),"F88",IF(AND(J89&gt;=12000,J89&lt;16000),"E",IF(AND(J89&gt;=16000,J89&lt;20000),"E88",IF(AND(J89&gt;=20000,J89&lt;25000),"D",IF(AND(J89&gt;=25000,J89&lt;30000),"D88",IF(AND(J89&gt;=30000,J89&lt;35000),"C",IF(AND(J89&gt;=35000,J89&lt;40000),"C88",IF(AND(J89&gt;=40000,J89&lt;45000),"B",IF(AND(J89&gt;=45000,J89&lt;50000),"B88",IF(AND(J89&gt;=50000,J89&lt;55000),"A",IF(AND(J89&gt;=55000,J89&lt;60000),"A88",IF(AND(J89&gt;60000),"S"))))))))))))))</f>
        <v>D88</v>
      </c>
    </row>
    <row r="90" ht="18.75" customHeight="1" spans="1:11">
      <c r="A90" s="43" t="s">
        <v>390</v>
      </c>
      <c r="B90" s="130">
        <v>3198</v>
      </c>
      <c r="C90" s="131">
        <v>6670.91619762351</v>
      </c>
      <c r="D90" s="131">
        <v>4576.77443609023</v>
      </c>
      <c r="E90" s="131">
        <f t="shared" si="5"/>
        <v>-2094.14176153329</v>
      </c>
      <c r="F90" s="131">
        <f t="shared" si="6"/>
        <v>0.686078838424126</v>
      </c>
      <c r="G90" s="132">
        <f t="shared" si="7"/>
        <v>6670.91619762351</v>
      </c>
      <c r="H90" s="132">
        <f t="shared" si="8"/>
        <v>21333590</v>
      </c>
      <c r="I90" s="6" t="str">
        <f>IF(AND(G90&gt;=10,G90&lt;5000),"G",IF(AND(G90&gt;=5000,G90&lt;8000),"F",IF(AND(G90&gt;=8000,G90&lt;12000),"F89",IF(AND(G90&gt;=12000,G90&lt;16000),"E",IF(AND(G90&gt;=16000,G90&lt;20000),"E89",IF(AND(G90&gt;=20000,G90&lt;25000),"D",IF(AND(G90&gt;=25000,G90&lt;30000),"D89",IF(AND(G90&gt;=30000,G90&lt;35000),"C",IF(AND(G90&gt;=35000,G90&lt;40000),"C89",IF(AND(G90&gt;=40000,G90&lt;45000),"B",IF(AND(G90&gt;=45000,G90&lt;50000),"B89",IF(AND(G90&gt;=50000,G90&lt;55000),"A",IF(AND(G90&gt;=55000,G90&lt;60000),"A89",IF(AND(G90&gt;60000),"S"))))))))))))))</f>
        <v>F</v>
      </c>
      <c r="J90" s="23">
        <f t="shared" si="9"/>
        <v>11273.8483739837</v>
      </c>
      <c r="K90" s="6" t="str">
        <f>IF(AND(J90&gt;=10,J90&lt;5000),"G",IF(AND(J90&gt;=5000,J90&lt;8000),"F",IF(AND(J90&gt;=8000,J90&lt;12000),"F89",IF(AND(J90&gt;=12000,J90&lt;16000),"E",IF(AND(J90&gt;=16000,J90&lt;20000),"E89",IF(AND(J90&gt;=20000,J90&lt;25000),"D",IF(AND(J90&gt;=25000,J90&lt;30000),"D89",IF(AND(J90&gt;=30000,J90&lt;35000),"C",IF(AND(J90&gt;=35000,J90&lt;40000),"C89",IF(AND(J90&gt;=40000,J90&lt;45000),"B",IF(AND(J90&gt;=45000,J90&lt;50000),"B89",IF(AND(J90&gt;=50000,J90&lt;55000),"A",IF(AND(J90&gt;=55000,J90&lt;60000),"A89",IF(AND(J90&gt;60000),"S"))))))))))))))</f>
        <v>F89</v>
      </c>
    </row>
    <row r="91" ht="18.75" customHeight="1" spans="1:11">
      <c r="A91" s="43" t="s">
        <v>343</v>
      </c>
      <c r="B91" s="130">
        <v>588</v>
      </c>
      <c r="C91" s="131">
        <v>4616</v>
      </c>
      <c r="D91" s="131">
        <v>4616.97142857143</v>
      </c>
      <c r="E91" s="131">
        <f t="shared" si="5"/>
        <v>0.971428571428987</v>
      </c>
      <c r="F91" s="131">
        <f t="shared" si="6"/>
        <v>1.00021044813073</v>
      </c>
      <c r="G91" s="132">
        <f t="shared" si="7"/>
        <v>4616.97142857143</v>
      </c>
      <c r="H91" s="132">
        <f t="shared" si="8"/>
        <v>2714779.2</v>
      </c>
      <c r="I91" s="6" t="str">
        <f>IF(AND(G91&gt;=10,G91&lt;5000),"G",IF(AND(G91&gt;=5000,G91&lt;8000),"F",IF(AND(G91&gt;=8000,G91&lt;12000),"F90",IF(AND(G91&gt;=12000,G91&lt;16000),"E",IF(AND(G91&gt;=16000,G91&lt;20000),"E90",IF(AND(G91&gt;=20000,G91&lt;25000),"D",IF(AND(G91&gt;=25000,G91&lt;30000),"D90",IF(AND(G91&gt;=30000,G91&lt;35000),"C",IF(AND(G91&gt;=35000,G91&lt;40000),"C90",IF(AND(G91&gt;=40000,G91&lt;45000),"B",IF(AND(G91&gt;=45000,G91&lt;50000),"B90",IF(AND(G91&gt;=50000,G91&lt;55000),"A",IF(AND(G91&gt;=55000,G91&lt;60000),"A90",IF(AND(G91&gt;60000),"S"))))))))))))))</f>
        <v>G</v>
      </c>
      <c r="J91" s="23">
        <f t="shared" si="9"/>
        <v>7802.68171428571</v>
      </c>
      <c r="K91" s="6" t="str">
        <f>IF(AND(J91&gt;=10,J91&lt;5000),"G",IF(AND(J91&gt;=5000,J91&lt;8000),"F",IF(AND(J91&gt;=8000,J91&lt;12000),"F90",IF(AND(J91&gt;=12000,J91&lt;16000),"E",IF(AND(J91&gt;=16000,J91&lt;20000),"E90",IF(AND(J91&gt;=20000,J91&lt;25000),"D",IF(AND(J91&gt;=25000,J91&lt;30000),"D90",IF(AND(J91&gt;=30000,J91&lt;35000),"C",IF(AND(J91&gt;=35000,J91&lt;40000),"C90",IF(AND(J91&gt;=40000,J91&lt;45000),"B",IF(AND(J91&gt;=45000,J91&lt;50000),"B90",IF(AND(J91&gt;=50000,J91&lt;55000),"A",IF(AND(J91&gt;=55000,J91&lt;60000),"A90",IF(AND(J91&gt;60000),"S"))))))))))))))</f>
        <v>F</v>
      </c>
    </row>
    <row r="92" ht="18.75" customHeight="1" spans="1:11">
      <c r="A92" s="43" t="s">
        <v>351</v>
      </c>
      <c r="B92" s="130">
        <v>29796</v>
      </c>
      <c r="C92" s="131">
        <v>3641.08997852061</v>
      </c>
      <c r="D92" s="131">
        <v>4624.07316442606</v>
      </c>
      <c r="E92" s="131">
        <f t="shared" si="5"/>
        <v>982.983185905453</v>
      </c>
      <c r="F92" s="131">
        <f t="shared" si="6"/>
        <v>1.26996948488069</v>
      </c>
      <c r="G92" s="132">
        <f t="shared" si="7"/>
        <v>4624.07316442606</v>
      </c>
      <c r="H92" s="132">
        <f t="shared" si="8"/>
        <v>137778884.007239</v>
      </c>
      <c r="I92" s="6" t="str">
        <f>IF(AND(G92&gt;=10,G92&lt;5000),"G",IF(AND(G92&gt;=5000,G92&lt;8000),"F",IF(AND(G92&gt;=8000,G92&lt;12000),"F91",IF(AND(G92&gt;=12000,G92&lt;16000),"E",IF(AND(G92&gt;=16000,G92&lt;20000),"E91",IF(AND(G92&gt;=20000,G92&lt;25000),"D",IF(AND(G92&gt;=25000,G92&lt;30000),"D91",IF(AND(G92&gt;=30000,G92&lt;35000),"C",IF(AND(G92&gt;=35000,G92&lt;40000),"C91",IF(AND(G92&gt;=40000,G92&lt;45000),"B",IF(AND(G92&gt;=45000,G92&lt;50000),"B91",IF(AND(G92&gt;=50000,G92&lt;55000),"A",IF(AND(G92&gt;=55000,G92&lt;60000),"A91",IF(AND(G92&gt;60000),"S"))))))))))))))</f>
        <v>G</v>
      </c>
      <c r="J92" s="23">
        <f t="shared" si="9"/>
        <v>7814.68364788004</v>
      </c>
      <c r="K92" s="6" t="str">
        <f>IF(AND(J92&gt;=10,J92&lt;5000),"G",IF(AND(J92&gt;=5000,J92&lt;8000),"F",IF(AND(J92&gt;=8000,J92&lt;12000),"F91",IF(AND(J92&gt;=12000,J92&lt;16000),"E",IF(AND(J92&gt;=16000,J92&lt;20000),"E91",IF(AND(J92&gt;=20000,J92&lt;25000),"D",IF(AND(J92&gt;=25000,J92&lt;30000),"D91",IF(AND(J92&gt;=30000,J92&lt;35000),"C",IF(AND(J92&gt;=35000,J92&lt;40000),"C91",IF(AND(J92&gt;=40000,J92&lt;45000),"B",IF(AND(J92&gt;=45000,J92&lt;50000),"B91",IF(AND(J92&gt;=50000,J92&lt;55000),"A",IF(AND(J92&gt;=55000,J92&lt;60000),"A91",IF(AND(J92&gt;60000),"S"))))))))))))))</f>
        <v>F</v>
      </c>
    </row>
    <row r="93" ht="18.75" customHeight="1" spans="1:11">
      <c r="A93" s="43" t="s">
        <v>262</v>
      </c>
      <c r="B93" s="130">
        <v>16934</v>
      </c>
      <c r="C93" s="131">
        <v>7353.00980276367</v>
      </c>
      <c r="D93" s="131">
        <v>4703.02345593338</v>
      </c>
      <c r="E93" s="131">
        <f t="shared" si="5"/>
        <v>-2649.98634683029</v>
      </c>
      <c r="F93" s="131">
        <f t="shared" si="6"/>
        <v>0.639605220458937</v>
      </c>
      <c r="G93" s="132">
        <f t="shared" si="7"/>
        <v>7353.00980276367</v>
      </c>
      <c r="H93" s="132">
        <f t="shared" si="8"/>
        <v>124515868</v>
      </c>
      <c r="I93" s="6" t="str">
        <f>IF(AND(G93&gt;=10,G93&lt;5000),"G",IF(AND(G93&gt;=5000,G93&lt;8000),"F",IF(AND(G93&gt;=8000,G93&lt;12000),"F92",IF(AND(G93&gt;=12000,G93&lt;16000),"E",IF(AND(G93&gt;=16000,G93&lt;20000),"E92",IF(AND(G93&gt;=20000,G93&lt;25000),"D",IF(AND(G93&gt;=25000,G93&lt;30000),"D92",IF(AND(G93&gt;=30000,G93&lt;35000),"C",IF(AND(G93&gt;=35000,G93&lt;40000),"C92",IF(AND(G93&gt;=40000,G93&lt;45000),"B",IF(AND(G93&gt;=45000,G93&lt;50000),"B92",IF(AND(G93&gt;=50000,G93&lt;55000),"A",IF(AND(G93&gt;=55000,G93&lt;60000),"A92",IF(AND(G93&gt;60000),"S"))))))))))))))</f>
        <v>F</v>
      </c>
      <c r="J93" s="23">
        <f t="shared" si="9"/>
        <v>12426.5865666706</v>
      </c>
      <c r="K93" s="6" t="str">
        <f>IF(AND(J93&gt;=10,J93&lt;5000),"G",IF(AND(J93&gt;=5000,J93&lt;8000),"F",IF(AND(J93&gt;=8000,J93&lt;12000),"F92",IF(AND(J93&gt;=12000,J93&lt;16000),"E",IF(AND(J93&gt;=16000,J93&lt;20000),"E92",IF(AND(J93&gt;=20000,J93&lt;25000),"D",IF(AND(J93&gt;=25000,J93&lt;30000),"D92",IF(AND(J93&gt;=30000,J93&lt;35000),"C",IF(AND(J93&gt;=35000,J93&lt;40000),"C92",IF(AND(J93&gt;=40000,J93&lt;45000),"B",IF(AND(J93&gt;=45000,J93&lt;50000),"B92",IF(AND(J93&gt;=50000,J93&lt;55000),"A",IF(AND(J93&gt;=55000,J93&lt;60000),"A92",IF(AND(J93&gt;60000),"S"))))))))))))))</f>
        <v>E</v>
      </c>
    </row>
    <row r="94" ht="18.75" customHeight="1" spans="1:11">
      <c r="A94" s="43" t="s">
        <v>470</v>
      </c>
      <c r="B94" s="130">
        <v>1008</v>
      </c>
      <c r="C94" s="131">
        <v>7150.50595238095</v>
      </c>
      <c r="D94" s="131">
        <v>4730</v>
      </c>
      <c r="E94" s="131">
        <f t="shared" si="5"/>
        <v>-2420.50595238095</v>
      </c>
      <c r="F94" s="131">
        <f t="shared" si="6"/>
        <v>0.661491652688579</v>
      </c>
      <c r="G94" s="132">
        <f t="shared" si="7"/>
        <v>7150.50595238095</v>
      </c>
      <c r="H94" s="132">
        <f t="shared" si="8"/>
        <v>7207710</v>
      </c>
      <c r="I94" s="6" t="str">
        <f>IF(AND(G94&gt;=10,G94&lt;5000),"G",IF(AND(G94&gt;=5000,G94&lt;8000),"F",IF(AND(G94&gt;=8000,G94&lt;12000),"F93",IF(AND(G94&gt;=12000,G94&lt;16000),"E",IF(AND(G94&gt;=16000,G94&lt;20000),"E93",IF(AND(G94&gt;=20000,G94&lt;25000),"D",IF(AND(G94&gt;=25000,G94&lt;30000),"D93",IF(AND(G94&gt;=30000,G94&lt;35000),"C",IF(AND(G94&gt;=35000,G94&lt;40000),"C93",IF(AND(G94&gt;=40000,G94&lt;45000),"B",IF(AND(G94&gt;=45000,G94&lt;50000),"B93",IF(AND(G94&gt;=50000,G94&lt;55000),"A",IF(AND(G94&gt;=55000,G94&lt;60000),"A93",IF(AND(G94&gt;60000),"S"))))))))))))))</f>
        <v>F</v>
      </c>
      <c r="J94" s="23">
        <f t="shared" si="9"/>
        <v>12084.3550595238</v>
      </c>
      <c r="K94" s="6" t="str">
        <f>IF(AND(J94&gt;=10,J94&lt;5000),"G",IF(AND(J94&gt;=5000,J94&lt;8000),"F",IF(AND(J94&gt;=8000,J94&lt;12000),"F93",IF(AND(J94&gt;=12000,J94&lt;16000),"E",IF(AND(J94&gt;=16000,J94&lt;20000),"E93",IF(AND(J94&gt;=20000,J94&lt;25000),"D",IF(AND(J94&gt;=25000,J94&lt;30000),"D93",IF(AND(J94&gt;=30000,J94&lt;35000),"C",IF(AND(J94&gt;=35000,J94&lt;40000),"C93",IF(AND(J94&gt;=40000,J94&lt;45000),"B",IF(AND(J94&gt;=45000,J94&lt;50000),"B93",IF(AND(J94&gt;=50000,J94&lt;55000),"A",IF(AND(J94&gt;=55000,J94&lt;60000),"A93",IF(AND(J94&gt;60000),"S"))))))))))))))</f>
        <v>E</v>
      </c>
    </row>
    <row r="95" ht="18.75" customHeight="1" spans="1:11">
      <c r="A95" s="43" t="s">
        <v>264</v>
      </c>
      <c r="B95" s="130">
        <v>27572</v>
      </c>
      <c r="C95" s="131">
        <v>5511.57805019585</v>
      </c>
      <c r="D95" s="131">
        <v>4748.2874951305</v>
      </c>
      <c r="E95" s="131">
        <f t="shared" si="5"/>
        <v>-763.290555065348</v>
      </c>
      <c r="F95" s="131">
        <f t="shared" si="6"/>
        <v>0.861511431369783</v>
      </c>
      <c r="G95" s="132">
        <f t="shared" si="7"/>
        <v>5511.57805019585</v>
      </c>
      <c r="H95" s="132">
        <f t="shared" si="8"/>
        <v>151965230</v>
      </c>
      <c r="I95" s="6" t="str">
        <f>IF(AND(G95&gt;=10,G95&lt;5000),"G",IF(AND(G95&gt;=5000,G95&lt;8000),"F",IF(AND(G95&gt;=8000,G95&lt;12000),"F94",IF(AND(G95&gt;=12000,G95&lt;16000),"E",IF(AND(G95&gt;=16000,G95&lt;20000),"E94",IF(AND(G95&gt;=20000,G95&lt;25000),"D",IF(AND(G95&gt;=25000,G95&lt;30000),"D94",IF(AND(G95&gt;=30000,G95&lt;35000),"C",IF(AND(G95&gt;=35000,G95&lt;40000),"C94",IF(AND(G95&gt;=40000,G95&lt;45000),"B",IF(AND(G95&gt;=45000,G95&lt;50000),"B94",IF(AND(G95&gt;=50000,G95&lt;55000),"A",IF(AND(G95&gt;=55000,G95&lt;60000),"A94",IF(AND(G95&gt;60000),"S"))))))))))))))</f>
        <v>F</v>
      </c>
      <c r="J95" s="23">
        <f t="shared" si="9"/>
        <v>9314.56690483099</v>
      </c>
      <c r="K95" s="6" t="str">
        <f>IF(AND(J95&gt;=10,J95&lt;5000),"G",IF(AND(J95&gt;=5000,J95&lt;8000),"F",IF(AND(J95&gt;=8000,J95&lt;12000),"F94",IF(AND(J95&gt;=12000,J95&lt;16000),"E",IF(AND(J95&gt;=16000,J95&lt;20000),"E94",IF(AND(J95&gt;=20000,J95&lt;25000),"D",IF(AND(J95&gt;=25000,J95&lt;30000),"D94",IF(AND(J95&gt;=30000,J95&lt;35000),"C",IF(AND(J95&gt;=35000,J95&lt;40000),"C94",IF(AND(J95&gt;=40000,J95&lt;45000),"B",IF(AND(J95&gt;=45000,J95&lt;50000),"B94",IF(AND(J95&gt;=50000,J95&lt;55000),"A",IF(AND(J95&gt;=55000,J95&lt;60000),"A94",IF(AND(J95&gt;60000),"S"))))))))))))))</f>
        <v>F94</v>
      </c>
    </row>
    <row r="96" ht="18.75" customHeight="1" spans="1:11">
      <c r="A96" s="43" t="s">
        <v>347</v>
      </c>
      <c r="B96" s="130">
        <v>1127</v>
      </c>
      <c r="C96" s="131">
        <v>1963.42502218279</v>
      </c>
      <c r="D96" s="131">
        <v>4770.3125</v>
      </c>
      <c r="E96" s="131">
        <f t="shared" si="5"/>
        <v>2806.88747781721</v>
      </c>
      <c r="F96" s="131">
        <f t="shared" si="6"/>
        <v>2.42958730081617</v>
      </c>
      <c r="G96" s="132">
        <f t="shared" si="7"/>
        <v>4770.3125</v>
      </c>
      <c r="H96" s="132">
        <f t="shared" si="8"/>
        <v>5376142.1875</v>
      </c>
      <c r="I96" s="6" t="str">
        <f>IF(AND(G96&gt;=10,G96&lt;5000),"G",IF(AND(G96&gt;=5000,G96&lt;8000),"F",IF(AND(G96&gt;=8000,G96&lt;12000),"F95",IF(AND(G96&gt;=12000,G96&lt;16000),"E",IF(AND(G96&gt;=16000,G96&lt;20000),"E95",IF(AND(G96&gt;=20000,G96&lt;25000),"D",IF(AND(G96&gt;=25000,G96&lt;30000),"D95",IF(AND(G96&gt;=30000,G96&lt;35000),"C",IF(AND(G96&gt;=35000,G96&lt;40000),"C95",IF(AND(G96&gt;=40000,G96&lt;45000),"B",IF(AND(G96&gt;=45000,G96&lt;50000),"B95",IF(AND(G96&gt;=50000,G96&lt;55000),"A",IF(AND(G96&gt;=55000,G96&lt;60000),"A95",IF(AND(G96&gt;60000),"S"))))))))))))))</f>
        <v>G</v>
      </c>
      <c r="J96" s="23">
        <f t="shared" si="9"/>
        <v>8061.828125</v>
      </c>
      <c r="K96" s="6" t="str">
        <f>IF(AND(J96&gt;=10,J96&lt;5000),"G",IF(AND(J96&gt;=5000,J96&lt;8000),"F",IF(AND(J96&gt;=8000,J96&lt;12000),"F95",IF(AND(J96&gt;=12000,J96&lt;16000),"E",IF(AND(J96&gt;=16000,J96&lt;20000),"E95",IF(AND(J96&gt;=20000,J96&lt;25000),"D",IF(AND(J96&gt;=25000,J96&lt;30000),"D95",IF(AND(J96&gt;=30000,J96&lt;35000),"C",IF(AND(J96&gt;=35000,J96&lt;40000),"C95",IF(AND(J96&gt;=40000,J96&lt;45000),"B",IF(AND(J96&gt;=45000,J96&lt;50000),"B95",IF(AND(J96&gt;=50000,J96&lt;55000),"A",IF(AND(J96&gt;=55000,J96&lt;60000),"A95",IF(AND(J96&gt;60000),"S"))))))))))))))</f>
        <v>F95</v>
      </c>
    </row>
    <row r="97" ht="18.75" customHeight="1" spans="1:11">
      <c r="A97" s="43" t="s">
        <v>169</v>
      </c>
      <c r="B97" s="130">
        <v>885</v>
      </c>
      <c r="C97" s="131">
        <v>4772.8813559322</v>
      </c>
      <c r="D97" s="131">
        <v>4772.8813559322</v>
      </c>
      <c r="E97" s="131">
        <f t="shared" si="5"/>
        <v>0</v>
      </c>
      <c r="F97" s="131">
        <f t="shared" si="6"/>
        <v>1</v>
      </c>
      <c r="G97" s="132">
        <f t="shared" si="7"/>
        <v>4772.8813559322</v>
      </c>
      <c r="H97" s="132">
        <f t="shared" si="8"/>
        <v>4224000</v>
      </c>
      <c r="I97" s="6" t="str">
        <f>IF(AND(G97&gt;=10,G97&lt;5000),"G",IF(AND(G97&gt;=5000,G97&lt;8000),"F",IF(AND(G97&gt;=8000,G97&lt;12000),"F96",IF(AND(G97&gt;=12000,G97&lt;16000),"E",IF(AND(G97&gt;=16000,G97&lt;20000),"E96",IF(AND(G97&gt;=20000,G97&lt;25000),"D",IF(AND(G97&gt;=25000,G97&lt;30000),"D96",IF(AND(G97&gt;=30000,G97&lt;35000),"C",IF(AND(G97&gt;=35000,G97&lt;40000),"C96",IF(AND(G97&gt;=40000,G97&lt;45000),"B",IF(AND(G97&gt;=45000,G97&lt;50000),"B96",IF(AND(G97&gt;=50000,G97&lt;55000),"A",IF(AND(G97&gt;=55000,G97&lt;60000),"A96",IF(AND(G97&gt;60000),"S"))))))))))))))</f>
        <v>G</v>
      </c>
      <c r="J97" s="23">
        <f t="shared" si="9"/>
        <v>8066.16949152542</v>
      </c>
      <c r="K97" s="6" t="str">
        <f>IF(AND(J97&gt;=10,J97&lt;5000),"G",IF(AND(J97&gt;=5000,J97&lt;8000),"F",IF(AND(J97&gt;=8000,J97&lt;12000),"F96",IF(AND(J97&gt;=12000,J97&lt;16000),"E",IF(AND(J97&gt;=16000,J97&lt;20000),"E96",IF(AND(J97&gt;=20000,J97&lt;25000),"D",IF(AND(J97&gt;=25000,J97&lt;30000),"D96",IF(AND(J97&gt;=30000,J97&lt;35000),"C",IF(AND(J97&gt;=35000,J97&lt;40000),"C96",IF(AND(J97&gt;=40000,J97&lt;45000),"B",IF(AND(J97&gt;=45000,J97&lt;50000),"B96",IF(AND(J97&gt;=50000,J97&lt;55000),"A",IF(AND(J97&gt;=55000,J97&lt;60000),"A96",IF(AND(J97&gt;60000),"S"))))))))))))))</f>
        <v>F96</v>
      </c>
    </row>
    <row r="98" ht="18.75" customHeight="1" spans="1:11">
      <c r="A98" s="43" t="s">
        <v>338</v>
      </c>
      <c r="B98" s="130">
        <v>4750</v>
      </c>
      <c r="C98" s="131">
        <v>7493.63368421053</v>
      </c>
      <c r="D98" s="131">
        <v>4779.1842598376</v>
      </c>
      <c r="E98" s="131">
        <f t="shared" si="5"/>
        <v>-2714.44942437293</v>
      </c>
      <c r="F98" s="131">
        <f t="shared" si="6"/>
        <v>0.637765930553503</v>
      </c>
      <c r="G98" s="132">
        <f t="shared" si="7"/>
        <v>7493.63368421053</v>
      </c>
      <c r="H98" s="132">
        <f t="shared" si="8"/>
        <v>35594760</v>
      </c>
      <c r="I98" s="6" t="str">
        <f>IF(AND(G98&gt;=10,G98&lt;5000),"G",IF(AND(G98&gt;=5000,G98&lt;8000),"F",IF(AND(G98&gt;=8000,G98&lt;12000),"F97",IF(AND(G98&gt;=12000,G98&lt;16000),"E",IF(AND(G98&gt;=16000,G98&lt;20000),"E97",IF(AND(G98&gt;=20000,G98&lt;25000),"D",IF(AND(G98&gt;=25000,G98&lt;30000),"D97",IF(AND(G98&gt;=30000,G98&lt;35000),"C",IF(AND(G98&gt;=35000,G98&lt;40000),"C97",IF(AND(G98&gt;=40000,G98&lt;45000),"B",IF(AND(G98&gt;=45000,G98&lt;50000),"B97",IF(AND(G98&gt;=50000,G98&lt;55000),"A",IF(AND(G98&gt;=55000,G98&lt;60000),"A97",IF(AND(G98&gt;60000),"S"))))))))))))))</f>
        <v>F</v>
      </c>
      <c r="J98" s="23">
        <f t="shared" si="9"/>
        <v>12664.2409263158</v>
      </c>
      <c r="K98" s="6" t="str">
        <f>IF(AND(J98&gt;=10,J98&lt;5000),"G",IF(AND(J98&gt;=5000,J98&lt;8000),"F",IF(AND(J98&gt;=8000,J98&lt;12000),"F97",IF(AND(J98&gt;=12000,J98&lt;16000),"E",IF(AND(J98&gt;=16000,J98&lt;20000),"E97",IF(AND(J98&gt;=20000,J98&lt;25000),"D",IF(AND(J98&gt;=25000,J98&lt;30000),"D97",IF(AND(J98&gt;=30000,J98&lt;35000),"C",IF(AND(J98&gt;=35000,J98&lt;40000),"C97",IF(AND(J98&gt;=40000,J98&lt;45000),"B",IF(AND(J98&gt;=45000,J98&lt;50000),"B97",IF(AND(J98&gt;=50000,J98&lt;55000),"A",IF(AND(J98&gt;=55000,J98&lt;60000),"A97",IF(AND(J98&gt;60000),"S"))))))))))))))</f>
        <v>E</v>
      </c>
    </row>
    <row r="99" ht="18.75" customHeight="1" spans="1:11">
      <c r="A99" s="43" t="s">
        <v>440</v>
      </c>
      <c r="B99" s="130">
        <v>6469</v>
      </c>
      <c r="C99" s="131">
        <v>3238.28876178698</v>
      </c>
      <c r="D99" s="131">
        <v>4784.23183072677</v>
      </c>
      <c r="E99" s="131">
        <f t="shared" si="5"/>
        <v>1545.94306893979</v>
      </c>
      <c r="F99" s="131">
        <f t="shared" si="6"/>
        <v>1.47739506346145</v>
      </c>
      <c r="G99" s="132">
        <f t="shared" si="7"/>
        <v>4784.23183072677</v>
      </c>
      <c r="H99" s="132">
        <f t="shared" si="8"/>
        <v>30949195.7129715</v>
      </c>
      <c r="I99" s="6" t="str">
        <f>IF(AND(G99&gt;=10,G99&lt;5000),"G",IF(AND(G99&gt;=5000,G99&lt;8000),"F",IF(AND(G99&gt;=8000,G99&lt;12000),"F98",IF(AND(G99&gt;=12000,G99&lt;16000),"E",IF(AND(G99&gt;=16000,G99&lt;20000),"E98",IF(AND(G99&gt;=20000,G99&lt;25000),"D",IF(AND(G99&gt;=25000,G99&lt;30000),"D98",IF(AND(G99&gt;=30000,G99&lt;35000),"C",IF(AND(G99&gt;=35000,G99&lt;40000),"C98",IF(AND(G99&gt;=40000,G99&lt;45000),"B",IF(AND(G99&gt;=45000,G99&lt;50000),"B98",IF(AND(G99&gt;=50000,G99&lt;55000),"A",IF(AND(G99&gt;=55000,G99&lt;60000),"A98",IF(AND(G99&gt;60000),"S"))))))))))))))</f>
        <v>G</v>
      </c>
      <c r="J99" s="23">
        <f t="shared" si="9"/>
        <v>8085.35179392824</v>
      </c>
      <c r="K99" s="6" t="str">
        <f>IF(AND(J99&gt;=10,J99&lt;5000),"G",IF(AND(J99&gt;=5000,J99&lt;8000),"F",IF(AND(J99&gt;=8000,J99&lt;12000),"F98",IF(AND(J99&gt;=12000,J99&lt;16000),"E",IF(AND(J99&gt;=16000,J99&lt;20000),"E98",IF(AND(J99&gt;=20000,J99&lt;25000),"D",IF(AND(J99&gt;=25000,J99&lt;30000),"D98",IF(AND(J99&gt;=30000,J99&lt;35000),"C",IF(AND(J99&gt;=35000,J99&lt;40000),"C98",IF(AND(J99&gt;=40000,J99&lt;45000),"B",IF(AND(J99&gt;=45000,J99&lt;50000),"B98",IF(AND(J99&gt;=50000,J99&lt;55000),"A",IF(AND(J99&gt;=55000,J99&lt;60000),"A98",IF(AND(J99&gt;60000),"S"))))))))))))))</f>
        <v>F98</v>
      </c>
    </row>
    <row r="100" ht="18.75" customHeight="1" spans="1:11">
      <c r="A100" s="43" t="s">
        <v>431</v>
      </c>
      <c r="B100" s="130">
        <v>2298</v>
      </c>
      <c r="C100" s="131">
        <v>5347.28894691036</v>
      </c>
      <c r="D100" s="131">
        <v>4827.16642754663</v>
      </c>
      <c r="E100" s="131">
        <f t="shared" si="5"/>
        <v>-520.122519363728</v>
      </c>
      <c r="F100" s="131">
        <f t="shared" si="6"/>
        <v>0.902731547794092</v>
      </c>
      <c r="G100" s="132">
        <f t="shared" si="7"/>
        <v>5347.28894691036</v>
      </c>
      <c r="H100" s="132">
        <f t="shared" si="8"/>
        <v>12288070</v>
      </c>
      <c r="I100" s="6" t="str">
        <f>IF(AND(G100&gt;=10,G100&lt;5000),"G",IF(AND(G100&gt;=5000,G100&lt;8000),"F",IF(AND(G100&gt;=8000,G100&lt;12000),"F99",IF(AND(G100&gt;=12000,G100&lt;16000),"E",IF(AND(G100&gt;=16000,G100&lt;20000),"E99",IF(AND(G100&gt;=20000,G100&lt;25000),"D",IF(AND(G100&gt;=25000,G100&lt;30000),"D99",IF(AND(G100&gt;=30000,G100&lt;35000),"C",IF(AND(G100&gt;=35000,G100&lt;40000),"C99",IF(AND(G100&gt;=40000,G100&lt;45000),"B",IF(AND(G100&gt;=45000,G100&lt;50000),"B99",IF(AND(G100&gt;=50000,G100&lt;55000),"A",IF(AND(G100&gt;=55000,G100&lt;60000),"A99",IF(AND(G100&gt;60000),"S"))))))))))))))</f>
        <v>F</v>
      </c>
      <c r="J100" s="23">
        <f t="shared" si="9"/>
        <v>9036.9183202785</v>
      </c>
      <c r="K100" s="6" t="str">
        <f>IF(AND(J100&gt;=10,J100&lt;5000),"G",IF(AND(J100&gt;=5000,J100&lt;8000),"F",IF(AND(J100&gt;=8000,J100&lt;12000),"F99",IF(AND(J100&gt;=12000,J100&lt;16000),"E",IF(AND(J100&gt;=16000,J100&lt;20000),"E99",IF(AND(J100&gt;=20000,J100&lt;25000),"D",IF(AND(J100&gt;=25000,J100&lt;30000),"D99",IF(AND(J100&gt;=30000,J100&lt;35000),"C",IF(AND(J100&gt;=35000,J100&lt;40000),"C99",IF(AND(J100&gt;=40000,J100&lt;45000),"B",IF(AND(J100&gt;=45000,J100&lt;50000),"B99",IF(AND(J100&gt;=50000,J100&lt;55000),"A",IF(AND(J100&gt;=55000,J100&lt;60000),"A99",IF(AND(J100&gt;60000),"S"))))))))))))))</f>
        <v>F99</v>
      </c>
    </row>
    <row r="101" ht="18.75" customHeight="1" spans="1:11">
      <c r="A101" s="43" t="s">
        <v>239</v>
      </c>
      <c r="B101" s="130">
        <v>76981</v>
      </c>
      <c r="C101" s="131">
        <v>4370.26323378496</v>
      </c>
      <c r="D101" s="131">
        <v>4849.03188665668</v>
      </c>
      <c r="E101" s="131">
        <f t="shared" si="5"/>
        <v>478.768652871719</v>
      </c>
      <c r="F101" s="131">
        <f t="shared" si="6"/>
        <v>1.10955144513276</v>
      </c>
      <c r="G101" s="132">
        <f t="shared" si="7"/>
        <v>4849.03188665668</v>
      </c>
      <c r="H101" s="132">
        <f t="shared" si="8"/>
        <v>373283323.666718</v>
      </c>
      <c r="I101" s="6" t="str">
        <f>IF(AND(G101&gt;=10,G101&lt;5000),"G",IF(AND(G101&gt;=5000,G101&lt;8000),"F",IF(AND(G101&gt;=8000,G101&lt;12000),"F100",IF(AND(G101&gt;=12000,G101&lt;16000),"E",IF(AND(G101&gt;=16000,G101&lt;20000),"E100",IF(AND(G101&gt;=20000,G101&lt;25000),"D",IF(AND(G101&gt;=25000,G101&lt;30000),"D100",IF(AND(G101&gt;=30000,G101&lt;35000),"C",IF(AND(G101&gt;=35000,G101&lt;40000),"C100",IF(AND(G101&gt;=40000,G101&lt;45000),"B",IF(AND(G101&gt;=45000,G101&lt;50000),"B100",IF(AND(G101&gt;=50000,G101&lt;55000),"A",IF(AND(G101&gt;=55000,G101&lt;60000),"A100",IF(AND(G101&gt;60000),"S"))))))))))))))</f>
        <v>G</v>
      </c>
      <c r="J101" s="23">
        <f t="shared" si="9"/>
        <v>8194.86388844979</v>
      </c>
      <c r="K101" s="6" t="str">
        <f>IF(AND(J101&gt;=10,J101&lt;5000),"G",IF(AND(J101&gt;=5000,J101&lt;8000),"F",IF(AND(J101&gt;=8000,J101&lt;12000),"F100",IF(AND(J101&gt;=12000,J101&lt;16000),"E",IF(AND(J101&gt;=16000,J101&lt;20000),"E100",IF(AND(J101&gt;=20000,J101&lt;25000),"D",IF(AND(J101&gt;=25000,J101&lt;30000),"D100",IF(AND(J101&gt;=30000,J101&lt;35000),"C",IF(AND(J101&gt;=35000,J101&lt;40000),"C100",IF(AND(J101&gt;=40000,J101&lt;45000),"B",IF(AND(J101&gt;=45000,J101&lt;50000),"B100",IF(AND(J101&gt;=50000,J101&lt;55000),"A",IF(AND(J101&gt;=55000,J101&lt;60000),"A100",IF(AND(J101&gt;60000),"S"))))))))))))))</f>
        <v>F100</v>
      </c>
    </row>
    <row r="102" ht="18.75" customHeight="1" spans="1:11">
      <c r="A102" s="43" t="s">
        <v>314</v>
      </c>
      <c r="B102" s="130">
        <v>573</v>
      </c>
      <c r="C102" s="131">
        <v>3010</v>
      </c>
      <c r="D102" s="131">
        <v>4852.92520775623</v>
      </c>
      <c r="E102" s="131">
        <f t="shared" si="5"/>
        <v>1842.92520775623</v>
      </c>
      <c r="F102" s="131">
        <f t="shared" si="6"/>
        <v>1.61226751088247</v>
      </c>
      <c r="G102" s="132">
        <f t="shared" si="7"/>
        <v>4852.92520775623</v>
      </c>
      <c r="H102" s="132">
        <f t="shared" si="8"/>
        <v>2780726.14404432</v>
      </c>
      <c r="I102" s="6" t="str">
        <f>IF(AND(G102&gt;=10,G102&lt;5000),"G",IF(AND(G102&gt;=5000,G102&lt;8000),"F",IF(AND(G102&gt;=8000,G102&lt;12000),"F101",IF(AND(G102&gt;=12000,G102&lt;16000),"E",IF(AND(G102&gt;=16000,G102&lt;20000),"E101",IF(AND(G102&gt;=20000,G102&lt;25000),"D",IF(AND(G102&gt;=25000,G102&lt;30000),"D101",IF(AND(G102&gt;=30000,G102&lt;35000),"C",IF(AND(G102&gt;=35000,G102&lt;40000),"C101",IF(AND(G102&gt;=40000,G102&lt;45000),"B",IF(AND(G102&gt;=45000,G102&lt;50000),"B101",IF(AND(G102&gt;=50000,G102&lt;55000),"A",IF(AND(G102&gt;=55000,G102&lt;60000),"A101",IF(AND(G102&gt;60000),"S"))))))))))))))</f>
        <v>G</v>
      </c>
      <c r="J102" s="23">
        <f t="shared" si="9"/>
        <v>8201.44360110803</v>
      </c>
      <c r="K102" s="6" t="str">
        <f>IF(AND(J102&gt;=10,J102&lt;5000),"G",IF(AND(J102&gt;=5000,J102&lt;8000),"F",IF(AND(J102&gt;=8000,J102&lt;12000),"F101",IF(AND(J102&gt;=12000,J102&lt;16000),"E",IF(AND(J102&gt;=16000,J102&lt;20000),"E101",IF(AND(J102&gt;=20000,J102&lt;25000),"D",IF(AND(J102&gt;=25000,J102&lt;30000),"D101",IF(AND(J102&gt;=30000,J102&lt;35000),"C",IF(AND(J102&gt;=35000,J102&lt;40000),"C101",IF(AND(J102&gt;=40000,J102&lt;45000),"B",IF(AND(J102&gt;=45000,J102&lt;50000),"B101",IF(AND(J102&gt;=50000,J102&lt;55000),"A",IF(AND(J102&gt;=55000,J102&lt;60000),"A101",IF(AND(J102&gt;60000),"S"))))))))))))))</f>
        <v>F101</v>
      </c>
    </row>
    <row r="103" ht="18.75" customHeight="1" spans="1:11">
      <c r="A103" s="43" t="s">
        <v>256</v>
      </c>
      <c r="B103" s="130">
        <v>141</v>
      </c>
      <c r="C103" s="131">
        <v>7148.93617021277</v>
      </c>
      <c r="D103" s="131">
        <v>4855.99310146594</v>
      </c>
      <c r="E103" s="131">
        <f t="shared" si="5"/>
        <v>-2292.94306874683</v>
      </c>
      <c r="F103" s="131">
        <f t="shared" si="6"/>
        <v>0.67926093978839</v>
      </c>
      <c r="G103" s="132">
        <f t="shared" si="7"/>
        <v>7148.93617021277</v>
      </c>
      <c r="H103" s="132">
        <f t="shared" si="8"/>
        <v>1008000</v>
      </c>
      <c r="I103" s="6" t="str">
        <f>IF(AND(G103&gt;=10,G103&lt;5000),"G",IF(AND(G103&gt;=5000,G103&lt;8000),"F",IF(AND(G103&gt;=8000,G103&lt;12000),"F102",IF(AND(G103&gt;=12000,G103&lt;16000),"E",IF(AND(G103&gt;=16000,G103&lt;20000),"E102",IF(AND(G103&gt;=20000,G103&lt;25000),"D",IF(AND(G103&gt;=25000,G103&lt;30000),"D102",IF(AND(G103&gt;=30000,G103&lt;35000),"C",IF(AND(G103&gt;=35000,G103&lt;40000),"C102",IF(AND(G103&gt;=40000,G103&lt;45000),"B",IF(AND(G103&gt;=45000,G103&lt;50000),"B102",IF(AND(G103&gt;=50000,G103&lt;55000),"A",IF(AND(G103&gt;=55000,G103&lt;60000),"A102",IF(AND(G103&gt;60000),"S"))))))))))))))</f>
        <v>F</v>
      </c>
      <c r="J103" s="23">
        <f t="shared" si="9"/>
        <v>12081.7021276596</v>
      </c>
      <c r="K103" s="6" t="str">
        <f>IF(AND(J103&gt;=10,J103&lt;5000),"G",IF(AND(J103&gt;=5000,J103&lt;8000),"F",IF(AND(J103&gt;=8000,J103&lt;12000),"F102",IF(AND(J103&gt;=12000,J103&lt;16000),"E",IF(AND(J103&gt;=16000,J103&lt;20000),"E102",IF(AND(J103&gt;=20000,J103&lt;25000),"D",IF(AND(J103&gt;=25000,J103&lt;30000),"D102",IF(AND(J103&gt;=30000,J103&lt;35000),"C",IF(AND(J103&gt;=35000,J103&lt;40000),"C102",IF(AND(J103&gt;=40000,J103&lt;45000),"B",IF(AND(J103&gt;=45000,J103&lt;50000),"B102",IF(AND(J103&gt;=50000,J103&lt;55000),"A",IF(AND(J103&gt;=55000,J103&lt;60000),"A102",IF(AND(J103&gt;60000),"S"))))))))))))))</f>
        <v>E</v>
      </c>
    </row>
    <row r="104" ht="18.75" customHeight="1" spans="1:11">
      <c r="A104" s="43" t="s">
        <v>451</v>
      </c>
      <c r="B104" s="130">
        <v>17233</v>
      </c>
      <c r="C104" s="131">
        <v>5831.67469390124</v>
      </c>
      <c r="D104" s="131">
        <v>4873.87231273498</v>
      </c>
      <c r="E104" s="131">
        <f t="shared" si="5"/>
        <v>-957.802381166252</v>
      </c>
      <c r="F104" s="131">
        <f t="shared" si="6"/>
        <v>0.835758605985358</v>
      </c>
      <c r="G104" s="132">
        <f t="shared" si="7"/>
        <v>5831.67469390124</v>
      </c>
      <c r="H104" s="132">
        <f t="shared" si="8"/>
        <v>100497250</v>
      </c>
      <c r="I104" s="6" t="str">
        <f>IF(AND(G104&gt;=10,G104&lt;5000),"G",IF(AND(G104&gt;=5000,G104&lt;8000),"F",IF(AND(G104&gt;=8000,G104&lt;12000),"F103",IF(AND(G104&gt;=12000,G104&lt;16000),"E",IF(AND(G104&gt;=16000,G104&lt;20000),"E103",IF(AND(G104&gt;=20000,G104&lt;25000),"D",IF(AND(G104&gt;=25000,G104&lt;30000),"D103",IF(AND(G104&gt;=30000,G104&lt;35000),"C",IF(AND(G104&gt;=35000,G104&lt;40000),"C103",IF(AND(G104&gt;=40000,G104&lt;45000),"B",IF(AND(G104&gt;=45000,G104&lt;50000),"B103",IF(AND(G104&gt;=50000,G104&lt;55000),"A",IF(AND(G104&gt;=55000,G104&lt;60000),"A103",IF(AND(G104&gt;60000),"S"))))))))))))))</f>
        <v>F</v>
      </c>
      <c r="J104" s="23">
        <f t="shared" si="9"/>
        <v>9855.53023269309</v>
      </c>
      <c r="K104" s="6" t="str">
        <f>IF(AND(J104&gt;=10,J104&lt;5000),"G",IF(AND(J104&gt;=5000,J104&lt;8000),"F",IF(AND(J104&gt;=8000,J104&lt;12000),"F103",IF(AND(J104&gt;=12000,J104&lt;16000),"E",IF(AND(J104&gt;=16000,J104&lt;20000),"E103",IF(AND(J104&gt;=20000,J104&lt;25000),"D",IF(AND(J104&gt;=25000,J104&lt;30000),"D103",IF(AND(J104&gt;=30000,J104&lt;35000),"C",IF(AND(J104&gt;=35000,J104&lt;40000),"C103",IF(AND(J104&gt;=40000,J104&lt;45000),"B",IF(AND(J104&gt;=45000,J104&lt;50000),"B103",IF(AND(J104&gt;=50000,J104&lt;55000),"A",IF(AND(J104&gt;=55000,J104&lt;60000),"A103",IF(AND(J104&gt;60000),"S"))))))))))))))</f>
        <v>F103</v>
      </c>
    </row>
    <row r="105" ht="18.75" customHeight="1" spans="1:11">
      <c r="A105" s="43" t="s">
        <v>364</v>
      </c>
      <c r="B105" s="130">
        <v>14817</v>
      </c>
      <c r="C105" s="131">
        <v>5535.51454410474</v>
      </c>
      <c r="D105" s="131">
        <v>4914.30621659222</v>
      </c>
      <c r="E105" s="131">
        <f t="shared" si="5"/>
        <v>-621.208327512521</v>
      </c>
      <c r="F105" s="131">
        <f t="shared" si="6"/>
        <v>0.887777672235709</v>
      </c>
      <c r="G105" s="132">
        <f t="shared" si="7"/>
        <v>5535.51454410474</v>
      </c>
      <c r="H105" s="132">
        <f t="shared" si="8"/>
        <v>82019719</v>
      </c>
      <c r="I105" s="6" t="str">
        <f>IF(AND(G105&gt;=10,G105&lt;5000),"G",IF(AND(G105&gt;=5000,G105&lt;8000),"F",IF(AND(G105&gt;=8000,G105&lt;12000),"F104",IF(AND(G105&gt;=12000,G105&lt;16000),"E",IF(AND(G105&gt;=16000,G105&lt;20000),"E104",IF(AND(G105&gt;=20000,G105&lt;25000),"D",IF(AND(G105&gt;=25000,G105&lt;30000),"D104",IF(AND(G105&gt;=30000,G105&lt;35000),"C",IF(AND(G105&gt;=35000,G105&lt;40000),"C104",IF(AND(G105&gt;=40000,G105&lt;45000),"B",IF(AND(G105&gt;=45000,G105&lt;50000),"B104",IF(AND(G105&gt;=50000,G105&lt;55000),"A",IF(AND(G105&gt;=55000,G105&lt;60000),"A104",IF(AND(G105&gt;60000),"S"))))))))))))))</f>
        <v>F</v>
      </c>
      <c r="J105" s="23">
        <f t="shared" si="9"/>
        <v>9355.01957953702</v>
      </c>
      <c r="K105" s="6" t="str">
        <f>IF(AND(J105&gt;=10,J105&lt;5000),"G",IF(AND(J105&gt;=5000,J105&lt;8000),"F",IF(AND(J105&gt;=8000,J105&lt;12000),"F104",IF(AND(J105&gt;=12000,J105&lt;16000),"E",IF(AND(J105&gt;=16000,J105&lt;20000),"E104",IF(AND(J105&gt;=20000,J105&lt;25000),"D",IF(AND(J105&gt;=25000,J105&lt;30000),"D104",IF(AND(J105&gt;=30000,J105&lt;35000),"C",IF(AND(J105&gt;=35000,J105&lt;40000),"C104",IF(AND(J105&gt;=40000,J105&lt;45000),"B",IF(AND(J105&gt;=45000,J105&lt;50000),"B104",IF(AND(J105&gt;=50000,J105&lt;55000),"A",IF(AND(J105&gt;=55000,J105&lt;60000),"A104",IF(AND(J105&gt;60000),"S"))))))))))))))</f>
        <v>F104</v>
      </c>
    </row>
    <row r="106" ht="18.75" customHeight="1" spans="1:11">
      <c r="A106" s="43" t="s">
        <v>261</v>
      </c>
      <c r="B106" s="130">
        <v>7066</v>
      </c>
      <c r="C106" s="131">
        <v>4925.51302009624</v>
      </c>
      <c r="D106" s="131">
        <v>4951.08644859813</v>
      </c>
      <c r="E106" s="131">
        <f t="shared" si="5"/>
        <v>25.5734285018953</v>
      </c>
      <c r="F106" s="131">
        <f t="shared" si="6"/>
        <v>1.00519203347906</v>
      </c>
      <c r="G106" s="132">
        <f t="shared" si="7"/>
        <v>4951.08644859813</v>
      </c>
      <c r="H106" s="132">
        <f t="shared" si="8"/>
        <v>34984376.8457944</v>
      </c>
      <c r="I106" s="6" t="str">
        <f>IF(AND(G106&gt;=10,G106&lt;5000),"G",IF(AND(G106&gt;=5000,G106&lt;8000),"F",IF(AND(G106&gt;=8000,G106&lt;12000),"F105",IF(AND(G106&gt;=12000,G106&lt;16000),"E",IF(AND(G106&gt;=16000,G106&lt;20000),"E105",IF(AND(G106&gt;=20000,G106&lt;25000),"D",IF(AND(G106&gt;=25000,G106&lt;30000),"D105",IF(AND(G106&gt;=30000,G106&lt;35000),"C",IF(AND(G106&gt;=35000,G106&lt;40000),"C105",IF(AND(G106&gt;=40000,G106&lt;45000),"B",IF(AND(G106&gt;=45000,G106&lt;50000),"B105",IF(AND(G106&gt;=50000,G106&lt;55000),"A",IF(AND(G106&gt;=55000,G106&lt;60000),"A105",IF(AND(G106&gt;60000),"S"))))))))))))))</f>
        <v>G</v>
      </c>
      <c r="J106" s="23">
        <f t="shared" si="9"/>
        <v>8367.33609813084</v>
      </c>
      <c r="K106" s="6" t="str">
        <f>IF(AND(J106&gt;=10,J106&lt;5000),"G",IF(AND(J106&gt;=5000,J106&lt;8000),"F",IF(AND(J106&gt;=8000,J106&lt;12000),"F105",IF(AND(J106&gt;=12000,J106&lt;16000),"E",IF(AND(J106&gt;=16000,J106&lt;20000),"E105",IF(AND(J106&gt;=20000,J106&lt;25000),"D",IF(AND(J106&gt;=25000,J106&lt;30000),"D105",IF(AND(J106&gt;=30000,J106&lt;35000),"C",IF(AND(J106&gt;=35000,J106&lt;40000),"C105",IF(AND(J106&gt;=40000,J106&lt;45000),"B",IF(AND(J106&gt;=45000,J106&lt;50000),"B105",IF(AND(J106&gt;=50000,J106&lt;55000),"A",IF(AND(J106&gt;=55000,J106&lt;60000),"A105",IF(AND(J106&gt;60000),"S"))))))))))))))</f>
        <v>F105</v>
      </c>
    </row>
    <row r="107" ht="18.75" customHeight="1" spans="1:11">
      <c r="A107" s="43" t="s">
        <v>392</v>
      </c>
      <c r="B107" s="130">
        <v>8372</v>
      </c>
      <c r="C107" s="131">
        <v>3887.30888676541</v>
      </c>
      <c r="D107" s="131">
        <v>4954.15098541365</v>
      </c>
      <c r="E107" s="131">
        <f t="shared" si="5"/>
        <v>1066.84209864824</v>
      </c>
      <c r="F107" s="131">
        <f t="shared" si="6"/>
        <v>1.27444232751361</v>
      </c>
      <c r="G107" s="132">
        <f t="shared" si="7"/>
        <v>4954.15098541365</v>
      </c>
      <c r="H107" s="132">
        <f t="shared" si="8"/>
        <v>41476152.0498831</v>
      </c>
      <c r="I107" s="6" t="str">
        <f>IF(AND(G107&gt;=10,G107&lt;5000),"G",IF(AND(G107&gt;=5000,G107&lt;8000),"F",IF(AND(G107&gt;=8000,G107&lt;12000),"F106",IF(AND(G107&gt;=12000,G107&lt;16000),"E",IF(AND(G107&gt;=16000,G107&lt;20000),"E106",IF(AND(G107&gt;=20000,G107&lt;25000),"D",IF(AND(G107&gt;=25000,G107&lt;30000),"D106",IF(AND(G107&gt;=30000,G107&lt;35000),"C",IF(AND(G107&gt;=35000,G107&lt;40000),"C106",IF(AND(G107&gt;=40000,G107&lt;45000),"B",IF(AND(G107&gt;=45000,G107&lt;50000),"B106",IF(AND(G107&gt;=50000,G107&lt;55000),"A",IF(AND(G107&gt;=55000,G107&lt;60000),"A106",IF(AND(G107&gt;60000),"S"))))))))))))))</f>
        <v>G</v>
      </c>
      <c r="J107" s="23">
        <f t="shared" si="9"/>
        <v>8372.51516534907</v>
      </c>
      <c r="K107" s="6" t="str">
        <f>IF(AND(J107&gt;=10,J107&lt;5000),"G",IF(AND(J107&gt;=5000,J107&lt;8000),"F",IF(AND(J107&gt;=8000,J107&lt;12000),"F106",IF(AND(J107&gt;=12000,J107&lt;16000),"E",IF(AND(J107&gt;=16000,J107&lt;20000),"E106",IF(AND(J107&gt;=20000,J107&lt;25000),"D",IF(AND(J107&gt;=25000,J107&lt;30000),"D106",IF(AND(J107&gt;=30000,J107&lt;35000),"C",IF(AND(J107&gt;=35000,J107&lt;40000),"C106",IF(AND(J107&gt;=40000,J107&lt;45000),"B",IF(AND(J107&gt;=45000,J107&lt;50000),"B106",IF(AND(J107&gt;=50000,J107&lt;55000),"A",IF(AND(J107&gt;=55000,J107&lt;60000),"A106",IF(AND(J107&gt;60000),"S"))))))))))))))</f>
        <v>F106</v>
      </c>
    </row>
    <row r="108" ht="18.75" customHeight="1" spans="1:11">
      <c r="A108" s="43" t="s">
        <v>363</v>
      </c>
      <c r="B108" s="130">
        <v>291</v>
      </c>
      <c r="C108" s="131">
        <v>4970.56833558863</v>
      </c>
      <c r="D108" s="131">
        <v>4970.56833558863</v>
      </c>
      <c r="E108" s="131">
        <f t="shared" si="5"/>
        <v>0</v>
      </c>
      <c r="F108" s="131">
        <f t="shared" si="6"/>
        <v>1</v>
      </c>
      <c r="G108" s="132">
        <f t="shared" si="7"/>
        <v>4970.56833558863</v>
      </c>
      <c r="H108" s="132">
        <f t="shared" si="8"/>
        <v>1446435.38565629</v>
      </c>
      <c r="I108" s="6" t="str">
        <f>IF(AND(G108&gt;=10,G108&lt;5000),"G",IF(AND(G108&gt;=5000,G108&lt;8000),"F",IF(AND(G108&gt;=8000,G108&lt;12000),"F107",IF(AND(G108&gt;=12000,G108&lt;16000),"E",IF(AND(G108&gt;=16000,G108&lt;20000),"E107",IF(AND(G108&gt;=20000,G108&lt;25000),"D",IF(AND(G108&gt;=25000,G108&lt;30000),"D107",IF(AND(G108&gt;=30000,G108&lt;35000),"C",IF(AND(G108&gt;=35000,G108&lt;40000),"C107",IF(AND(G108&gt;=40000,G108&lt;45000),"B",IF(AND(G108&gt;=45000,G108&lt;50000),"B107",IF(AND(G108&gt;=50000,G108&lt;55000),"A",IF(AND(G108&gt;=55000,G108&lt;60000),"A107",IF(AND(G108&gt;60000),"S"))))))))))))))</f>
        <v>G</v>
      </c>
      <c r="J108" s="23">
        <f t="shared" si="9"/>
        <v>8400.26048714479</v>
      </c>
      <c r="K108" s="6" t="str">
        <f>IF(AND(J108&gt;=10,J108&lt;5000),"G",IF(AND(J108&gt;=5000,J108&lt;8000),"F",IF(AND(J108&gt;=8000,J108&lt;12000),"F107",IF(AND(J108&gt;=12000,J108&lt;16000),"E",IF(AND(J108&gt;=16000,J108&lt;20000),"E107",IF(AND(J108&gt;=20000,J108&lt;25000),"D",IF(AND(J108&gt;=25000,J108&lt;30000),"D107",IF(AND(J108&gt;=30000,J108&lt;35000),"C",IF(AND(J108&gt;=35000,J108&lt;40000),"C107",IF(AND(J108&gt;=40000,J108&lt;45000),"B",IF(AND(J108&gt;=45000,J108&lt;50000),"B107",IF(AND(J108&gt;=50000,J108&lt;55000),"A",IF(AND(J108&gt;=55000,J108&lt;60000),"A107",IF(AND(J108&gt;60000),"S"))))))))))))))</f>
        <v>F107</v>
      </c>
    </row>
    <row r="109" ht="18.75" customHeight="1" spans="1:11">
      <c r="A109" s="43" t="s">
        <v>91</v>
      </c>
      <c r="B109" s="130">
        <v>5749</v>
      </c>
      <c r="C109" s="131">
        <v>6282.83179683423</v>
      </c>
      <c r="D109" s="131">
        <v>5020.78550932568</v>
      </c>
      <c r="E109" s="131">
        <f t="shared" si="5"/>
        <v>-1262.04628750855</v>
      </c>
      <c r="F109" s="131">
        <f t="shared" si="6"/>
        <v>0.799127793275563</v>
      </c>
      <c r="G109" s="132">
        <f t="shared" si="7"/>
        <v>6282.83179683423</v>
      </c>
      <c r="H109" s="132">
        <f t="shared" si="8"/>
        <v>36120000</v>
      </c>
      <c r="I109" s="6" t="str">
        <f>IF(AND(G109&gt;=10,G109&lt;5000),"G",IF(AND(G109&gt;=5000,G109&lt;8000),"F",IF(AND(G109&gt;=8000,G109&lt;12000),"F108",IF(AND(G109&gt;=12000,G109&lt;16000),"E",IF(AND(G109&gt;=16000,G109&lt;20000),"E108",IF(AND(G109&gt;=20000,G109&lt;25000),"D",IF(AND(G109&gt;=25000,G109&lt;30000),"D108",IF(AND(G109&gt;=30000,G109&lt;35000),"C",IF(AND(G109&gt;=35000,G109&lt;40000),"C108",IF(AND(G109&gt;=40000,G109&lt;45000),"B",IF(AND(G109&gt;=45000,G109&lt;50000),"B108",IF(AND(G109&gt;=50000,G109&lt;55000),"A",IF(AND(G109&gt;=55000,G109&lt;60000),"A108",IF(AND(G109&gt;60000),"S"))))))))))))))</f>
        <v>F</v>
      </c>
      <c r="J109" s="23">
        <f t="shared" si="9"/>
        <v>10617.9857366499</v>
      </c>
      <c r="K109" s="6" t="str">
        <f>IF(AND(J109&gt;=10,J109&lt;5000),"G",IF(AND(J109&gt;=5000,J109&lt;8000),"F",IF(AND(J109&gt;=8000,J109&lt;12000),"F108",IF(AND(J109&gt;=12000,J109&lt;16000),"E",IF(AND(J109&gt;=16000,J109&lt;20000),"E108",IF(AND(J109&gt;=20000,J109&lt;25000),"D",IF(AND(J109&gt;=25000,J109&lt;30000),"D108",IF(AND(J109&gt;=30000,J109&lt;35000),"C",IF(AND(J109&gt;=35000,J109&lt;40000),"C108",IF(AND(J109&gt;=40000,J109&lt;45000),"B",IF(AND(J109&gt;=45000,J109&lt;50000),"B108",IF(AND(J109&gt;=50000,J109&lt;55000),"A",IF(AND(J109&gt;=55000,J109&lt;60000),"A108",IF(AND(J109&gt;60000),"S"))))))))))))))</f>
        <v>F108</v>
      </c>
    </row>
    <row r="110" ht="18.75" customHeight="1" spans="1:11">
      <c r="A110" s="43" t="s">
        <v>411</v>
      </c>
      <c r="B110" s="130">
        <v>1680</v>
      </c>
      <c r="C110" s="131">
        <v>3156.0119047619</v>
      </c>
      <c r="D110" s="131">
        <v>5020.92781858831</v>
      </c>
      <c r="E110" s="131">
        <f t="shared" si="5"/>
        <v>1864.91591382641</v>
      </c>
      <c r="F110" s="131">
        <f t="shared" si="6"/>
        <v>1.5909090238261</v>
      </c>
      <c r="G110" s="132">
        <f t="shared" si="7"/>
        <v>5020.92781858831</v>
      </c>
      <c r="H110" s="132">
        <f t="shared" si="8"/>
        <v>8435158.73522836</v>
      </c>
      <c r="I110" s="6" t="str">
        <f>IF(AND(G110&gt;=10,G110&lt;5000),"G",IF(AND(G110&gt;=5000,G110&lt;8000),"F",IF(AND(G110&gt;=8000,G110&lt;12000),"F109",IF(AND(G110&gt;=12000,G110&lt;16000),"E",IF(AND(G110&gt;=16000,G110&lt;20000),"E109",IF(AND(G110&gt;=20000,G110&lt;25000),"D",IF(AND(G110&gt;=25000,G110&lt;30000),"D109",IF(AND(G110&gt;=30000,G110&lt;35000),"C",IF(AND(G110&gt;=35000,G110&lt;40000),"C109",IF(AND(G110&gt;=40000,G110&lt;45000),"B",IF(AND(G110&gt;=45000,G110&lt;50000),"B109",IF(AND(G110&gt;=50000,G110&lt;55000),"A",IF(AND(G110&gt;=55000,G110&lt;60000),"A109",IF(AND(G110&gt;60000),"S"))))))))))))))</f>
        <v>F</v>
      </c>
      <c r="J110" s="23">
        <f t="shared" si="9"/>
        <v>8485.36801341425</v>
      </c>
      <c r="K110" s="6" t="str">
        <f>IF(AND(J110&gt;=10,J110&lt;5000),"G",IF(AND(J110&gt;=5000,J110&lt;8000),"F",IF(AND(J110&gt;=8000,J110&lt;12000),"F109",IF(AND(J110&gt;=12000,J110&lt;16000),"E",IF(AND(J110&gt;=16000,J110&lt;20000),"E109",IF(AND(J110&gt;=20000,J110&lt;25000),"D",IF(AND(J110&gt;=25000,J110&lt;30000),"D109",IF(AND(J110&gt;=30000,J110&lt;35000),"C",IF(AND(J110&gt;=35000,J110&lt;40000),"C109",IF(AND(J110&gt;=40000,J110&lt;45000),"B",IF(AND(J110&gt;=45000,J110&lt;50000),"B109",IF(AND(J110&gt;=50000,J110&lt;55000),"A",IF(AND(J110&gt;=55000,J110&lt;60000),"A109",IF(AND(J110&gt;60000),"S"))))))))))))))</f>
        <v>F109</v>
      </c>
    </row>
    <row r="111" ht="18.75" customHeight="1" spans="1:11">
      <c r="A111" s="43" t="s">
        <v>263</v>
      </c>
      <c r="B111" s="130">
        <v>773</v>
      </c>
      <c r="C111" s="131">
        <v>5030.10996119017</v>
      </c>
      <c r="D111" s="131">
        <v>5030.10996119017</v>
      </c>
      <c r="E111" s="131">
        <f t="shared" si="5"/>
        <v>0</v>
      </c>
      <c r="F111" s="131">
        <f t="shared" si="6"/>
        <v>1</v>
      </c>
      <c r="G111" s="132">
        <f t="shared" si="7"/>
        <v>5030.10996119017</v>
      </c>
      <c r="H111" s="132">
        <f t="shared" si="8"/>
        <v>3888275</v>
      </c>
      <c r="I111" s="6" t="str">
        <f>IF(AND(G111&gt;=10,G111&lt;5000),"G",IF(AND(G111&gt;=5000,G111&lt;8000),"F",IF(AND(G111&gt;=8000,G111&lt;12000),"F110",IF(AND(G111&gt;=12000,G111&lt;16000),"E",IF(AND(G111&gt;=16000,G111&lt;20000),"E110",IF(AND(G111&gt;=20000,G111&lt;25000),"D",IF(AND(G111&gt;=25000,G111&lt;30000),"D110",IF(AND(G111&gt;=30000,G111&lt;35000),"C",IF(AND(G111&gt;=35000,G111&lt;40000),"C110",IF(AND(G111&gt;=40000,G111&lt;45000),"B",IF(AND(G111&gt;=45000,G111&lt;50000),"B110",IF(AND(G111&gt;=50000,G111&lt;55000),"A",IF(AND(G111&gt;=55000,G111&lt;60000),"A110",IF(AND(G111&gt;60000),"S"))))))))))))))</f>
        <v>F</v>
      </c>
      <c r="J111" s="23">
        <f t="shared" si="9"/>
        <v>8500.88583441138</v>
      </c>
      <c r="K111" s="6" t="str">
        <f>IF(AND(J111&gt;=10,J111&lt;5000),"G",IF(AND(J111&gt;=5000,J111&lt;8000),"F",IF(AND(J111&gt;=8000,J111&lt;12000),"F110",IF(AND(J111&gt;=12000,J111&lt;16000),"E",IF(AND(J111&gt;=16000,J111&lt;20000),"E110",IF(AND(J111&gt;=20000,J111&lt;25000),"D",IF(AND(J111&gt;=25000,J111&lt;30000),"D110",IF(AND(J111&gt;=30000,J111&lt;35000),"C",IF(AND(J111&gt;=35000,J111&lt;40000),"C110",IF(AND(J111&gt;=40000,J111&lt;45000),"B",IF(AND(J111&gt;=45000,J111&lt;50000),"B110",IF(AND(J111&gt;=50000,J111&lt;55000),"A",IF(AND(J111&gt;=55000,J111&lt;60000),"A110",IF(AND(J111&gt;60000),"S"))))))))))))))</f>
        <v>F110</v>
      </c>
    </row>
    <row r="112" ht="18.75" customHeight="1" spans="1:11">
      <c r="A112" s="43" t="s">
        <v>448</v>
      </c>
      <c r="B112" s="130">
        <v>301</v>
      </c>
      <c r="C112" s="131">
        <v>3052.49169435216</v>
      </c>
      <c r="D112" s="131">
        <v>5056.84210526316</v>
      </c>
      <c r="E112" s="131">
        <f t="shared" si="5"/>
        <v>2004.350410911</v>
      </c>
      <c r="F112" s="131">
        <f t="shared" si="6"/>
        <v>1.65662763788007</v>
      </c>
      <c r="G112" s="132">
        <f t="shared" si="7"/>
        <v>5056.84210526316</v>
      </c>
      <c r="H112" s="132">
        <f t="shared" si="8"/>
        <v>1522109.47368421</v>
      </c>
      <c r="I112" s="6" t="str">
        <f>IF(AND(G112&gt;=10,G112&lt;5000),"G",IF(AND(G112&gt;=5000,G112&lt;8000),"F",IF(AND(G112&gt;=8000,G112&lt;12000),"F111",IF(AND(G112&gt;=12000,G112&lt;16000),"E",IF(AND(G112&gt;=16000,G112&lt;20000),"E111",IF(AND(G112&gt;=20000,G112&lt;25000),"D",IF(AND(G112&gt;=25000,G112&lt;30000),"D111",IF(AND(G112&gt;=30000,G112&lt;35000),"C",IF(AND(G112&gt;=35000,G112&lt;40000),"C111",IF(AND(G112&gt;=40000,G112&lt;45000),"B",IF(AND(G112&gt;=45000,G112&lt;50000),"B111",IF(AND(G112&gt;=50000,G112&lt;55000),"A",IF(AND(G112&gt;=55000,G112&lt;60000),"A111",IF(AND(G112&gt;60000),"S"))))))))))))))</f>
        <v>F</v>
      </c>
      <c r="J112" s="23">
        <f t="shared" si="9"/>
        <v>8546.06315789474</v>
      </c>
      <c r="K112" s="6" t="str">
        <f>IF(AND(J112&gt;=10,J112&lt;5000),"G",IF(AND(J112&gt;=5000,J112&lt;8000),"F",IF(AND(J112&gt;=8000,J112&lt;12000),"F111",IF(AND(J112&gt;=12000,J112&lt;16000),"E",IF(AND(J112&gt;=16000,J112&lt;20000),"E111",IF(AND(J112&gt;=20000,J112&lt;25000),"D",IF(AND(J112&gt;=25000,J112&lt;30000),"D111",IF(AND(J112&gt;=30000,J112&lt;35000),"C",IF(AND(J112&gt;=35000,J112&lt;40000),"C111",IF(AND(J112&gt;=40000,J112&lt;45000),"B",IF(AND(J112&gt;=45000,J112&lt;50000),"B111",IF(AND(J112&gt;=50000,J112&lt;55000),"A",IF(AND(J112&gt;=55000,J112&lt;60000),"A111",IF(AND(J112&gt;60000),"S"))))))))))))))</f>
        <v>F111</v>
      </c>
    </row>
    <row r="113" ht="18.75" customHeight="1" spans="1:11">
      <c r="A113" s="43" t="s">
        <v>270</v>
      </c>
      <c r="B113" s="130">
        <v>6634</v>
      </c>
      <c r="C113" s="131">
        <v>5249.08803135363</v>
      </c>
      <c r="D113" s="131">
        <v>5066.72552166934</v>
      </c>
      <c r="E113" s="131">
        <f t="shared" si="5"/>
        <v>-182.362509684291</v>
      </c>
      <c r="F113" s="131">
        <f t="shared" si="6"/>
        <v>0.965258248938671</v>
      </c>
      <c r="G113" s="132">
        <f t="shared" si="7"/>
        <v>5249.08803135363</v>
      </c>
      <c r="H113" s="132">
        <f t="shared" si="8"/>
        <v>34822450</v>
      </c>
      <c r="I113" s="6" t="str">
        <f>IF(AND(G113&gt;=10,G113&lt;5000),"G",IF(AND(G113&gt;=5000,G113&lt;8000),"F",IF(AND(G113&gt;=8000,G113&lt;12000),"F112",IF(AND(G113&gt;=12000,G113&lt;16000),"E",IF(AND(G113&gt;=16000,G113&lt;20000),"E112",IF(AND(G113&gt;=20000,G113&lt;25000),"D",IF(AND(G113&gt;=25000,G113&lt;30000),"D112",IF(AND(G113&gt;=30000,G113&lt;35000),"C",IF(AND(G113&gt;=35000,G113&lt;40000),"C112",IF(AND(G113&gt;=40000,G113&lt;45000),"B",IF(AND(G113&gt;=45000,G113&lt;50000),"B112",IF(AND(G113&gt;=50000,G113&lt;55000),"A",IF(AND(G113&gt;=55000,G113&lt;60000),"A112",IF(AND(G113&gt;60000),"S"))))))))))))))</f>
        <v>F</v>
      </c>
      <c r="J113" s="23">
        <f t="shared" si="9"/>
        <v>8870.95877298764</v>
      </c>
      <c r="K113" s="6" t="str">
        <f>IF(AND(J113&gt;=10,J113&lt;5000),"G",IF(AND(J113&gt;=5000,J113&lt;8000),"F",IF(AND(J113&gt;=8000,J113&lt;12000),"F112",IF(AND(J113&gt;=12000,J113&lt;16000),"E",IF(AND(J113&gt;=16000,J113&lt;20000),"E112",IF(AND(J113&gt;=20000,J113&lt;25000),"D",IF(AND(J113&gt;=25000,J113&lt;30000),"D112",IF(AND(J113&gt;=30000,J113&lt;35000),"C",IF(AND(J113&gt;=35000,J113&lt;40000),"C112",IF(AND(J113&gt;=40000,J113&lt;45000),"B",IF(AND(J113&gt;=45000,J113&lt;50000),"B112",IF(AND(J113&gt;=50000,J113&lt;55000),"A",IF(AND(J113&gt;=55000,J113&lt;60000),"A112",IF(AND(J113&gt;60000),"S"))))))))))))))</f>
        <v>F112</v>
      </c>
    </row>
    <row r="114" ht="18.75" customHeight="1" spans="1:11">
      <c r="A114" s="43" t="s">
        <v>231</v>
      </c>
      <c r="B114" s="130">
        <v>892</v>
      </c>
      <c r="C114" s="131">
        <v>10096.9730941704</v>
      </c>
      <c r="D114" s="131">
        <v>5095.70873786408</v>
      </c>
      <c r="E114" s="131">
        <f t="shared" si="5"/>
        <v>-5001.26435630633</v>
      </c>
      <c r="F114" s="131">
        <f t="shared" si="6"/>
        <v>0.504676866060596</v>
      </c>
      <c r="G114" s="132">
        <f t="shared" si="7"/>
        <v>10096.9730941704</v>
      </c>
      <c r="H114" s="132">
        <f t="shared" si="8"/>
        <v>9006500</v>
      </c>
      <c r="I114" s="6" t="str">
        <f>IF(AND(G114&gt;=10,G114&lt;5000),"G",IF(AND(G114&gt;=5000,G114&lt;8000),"F",IF(AND(G114&gt;=8000,G114&lt;12000),"F113",IF(AND(G114&gt;=12000,G114&lt;16000),"E",IF(AND(G114&gt;=16000,G114&lt;20000),"E113",IF(AND(G114&gt;=20000,G114&lt;25000),"D",IF(AND(G114&gt;=25000,G114&lt;30000),"D113",IF(AND(G114&gt;=30000,G114&lt;35000),"C",IF(AND(G114&gt;=35000,G114&lt;40000),"C113",IF(AND(G114&gt;=40000,G114&lt;45000),"B",IF(AND(G114&gt;=45000,G114&lt;50000),"B113",IF(AND(G114&gt;=50000,G114&lt;55000),"A",IF(AND(G114&gt;=55000,G114&lt;60000),"A113",IF(AND(G114&gt;60000),"S"))))))))))))))</f>
        <v>F113</v>
      </c>
      <c r="J114" s="23">
        <f t="shared" si="9"/>
        <v>17063.884529148</v>
      </c>
      <c r="K114" s="6" t="str">
        <f>IF(AND(J114&gt;=10,J114&lt;5000),"G",IF(AND(J114&gt;=5000,J114&lt;8000),"F",IF(AND(J114&gt;=8000,J114&lt;12000),"F113",IF(AND(J114&gt;=12000,J114&lt;16000),"E",IF(AND(J114&gt;=16000,J114&lt;20000),"E113",IF(AND(J114&gt;=20000,J114&lt;25000),"D",IF(AND(J114&gt;=25000,J114&lt;30000),"D113",IF(AND(J114&gt;=30000,J114&lt;35000),"C",IF(AND(J114&gt;=35000,J114&lt;40000),"C113",IF(AND(J114&gt;=40000,J114&lt;45000),"B",IF(AND(J114&gt;=45000,J114&lt;50000),"B113",IF(AND(J114&gt;=50000,J114&lt;55000),"A",IF(AND(J114&gt;=55000,J114&lt;60000),"A113",IF(AND(J114&gt;60000),"S"))))))))))))))</f>
        <v>E113</v>
      </c>
    </row>
    <row r="115" ht="18.75" customHeight="1" spans="1:11">
      <c r="A115" s="43" t="s">
        <v>344</v>
      </c>
      <c r="B115" s="130">
        <v>2788</v>
      </c>
      <c r="C115" s="131">
        <v>5706.15136298422</v>
      </c>
      <c r="D115" s="131">
        <v>5116.238583411</v>
      </c>
      <c r="E115" s="131">
        <f t="shared" si="5"/>
        <v>-589.912779573221</v>
      </c>
      <c r="F115" s="131">
        <f t="shared" si="6"/>
        <v>0.896618098250954</v>
      </c>
      <c r="G115" s="132">
        <f t="shared" si="7"/>
        <v>5706.15136298422</v>
      </c>
      <c r="H115" s="132">
        <f t="shared" si="8"/>
        <v>15908750</v>
      </c>
      <c r="I115" s="6" t="str">
        <f>IF(AND(G115&gt;=10,G115&lt;5000),"G",IF(AND(G115&gt;=5000,G115&lt;8000),"F",IF(AND(G115&gt;=8000,G115&lt;12000),"F114",IF(AND(G115&gt;=12000,G115&lt;16000),"E",IF(AND(G115&gt;=16000,G115&lt;20000),"E114",IF(AND(G115&gt;=20000,G115&lt;25000),"D",IF(AND(G115&gt;=25000,G115&lt;30000),"D114",IF(AND(G115&gt;=30000,G115&lt;35000),"C",IF(AND(G115&gt;=35000,G115&lt;40000),"C114",IF(AND(G115&gt;=40000,G115&lt;45000),"B",IF(AND(G115&gt;=45000,G115&lt;50000),"B114",IF(AND(G115&gt;=50000,G115&lt;55000),"A",IF(AND(G115&gt;=55000,G115&lt;60000),"A114",IF(AND(G115&gt;60000),"S"))))))))))))))</f>
        <v>F</v>
      </c>
      <c r="J115" s="23">
        <f t="shared" si="9"/>
        <v>9643.39580344333</v>
      </c>
      <c r="K115" s="6" t="str">
        <f>IF(AND(J115&gt;=10,J115&lt;5000),"G",IF(AND(J115&gt;=5000,J115&lt;8000),"F",IF(AND(J115&gt;=8000,J115&lt;12000),"F114",IF(AND(J115&gt;=12000,J115&lt;16000),"E",IF(AND(J115&gt;=16000,J115&lt;20000),"E114",IF(AND(J115&gt;=20000,J115&lt;25000),"D",IF(AND(J115&gt;=25000,J115&lt;30000),"D114",IF(AND(J115&gt;=30000,J115&lt;35000),"C",IF(AND(J115&gt;=35000,J115&lt;40000),"C114",IF(AND(J115&gt;=40000,J115&lt;45000),"B",IF(AND(J115&gt;=45000,J115&lt;50000),"B114",IF(AND(J115&gt;=50000,J115&lt;55000),"A",IF(AND(J115&gt;=55000,J115&lt;60000),"A114",IF(AND(J115&gt;60000),"S"))))))))))))))</f>
        <v>F114</v>
      </c>
    </row>
    <row r="116" ht="18.75" customHeight="1" spans="1:11">
      <c r="A116" s="43" t="s">
        <v>368</v>
      </c>
      <c r="B116" s="130">
        <v>2152</v>
      </c>
      <c r="C116" s="131">
        <v>4985.86198884758</v>
      </c>
      <c r="D116" s="131">
        <v>5150.24703087886</v>
      </c>
      <c r="E116" s="131">
        <f t="shared" si="5"/>
        <v>164.385042031276</v>
      </c>
      <c r="F116" s="131">
        <f t="shared" si="6"/>
        <v>1.03297023511661</v>
      </c>
      <c r="G116" s="132">
        <f t="shared" si="7"/>
        <v>5150.24703087886</v>
      </c>
      <c r="H116" s="132">
        <f t="shared" si="8"/>
        <v>11083331.6104513</v>
      </c>
      <c r="I116" s="6" t="str">
        <f>IF(AND(G116&gt;=10,G116&lt;5000),"G",IF(AND(G116&gt;=5000,G116&lt;8000),"F",IF(AND(G116&gt;=8000,G116&lt;12000),"F115",IF(AND(G116&gt;=12000,G116&lt;16000),"E",IF(AND(G116&gt;=16000,G116&lt;20000),"E115",IF(AND(G116&gt;=20000,G116&lt;25000),"D",IF(AND(G116&gt;=25000,G116&lt;30000),"D115",IF(AND(G116&gt;=30000,G116&lt;35000),"C",IF(AND(G116&gt;=35000,G116&lt;40000),"C115",IF(AND(G116&gt;=40000,G116&lt;45000),"B",IF(AND(G116&gt;=45000,G116&lt;50000),"B115",IF(AND(G116&gt;=50000,G116&lt;55000),"A",IF(AND(G116&gt;=55000,G116&lt;60000),"A115",IF(AND(G116&gt;60000),"S"))))))))))))))</f>
        <v>F</v>
      </c>
      <c r="J116" s="23">
        <f t="shared" si="9"/>
        <v>8703.91748218527</v>
      </c>
      <c r="K116" s="6" t="str">
        <f>IF(AND(J116&gt;=10,J116&lt;5000),"G",IF(AND(J116&gt;=5000,J116&lt;8000),"F",IF(AND(J116&gt;=8000,J116&lt;12000),"F115",IF(AND(J116&gt;=12000,J116&lt;16000),"E",IF(AND(J116&gt;=16000,J116&lt;20000),"E115",IF(AND(J116&gt;=20000,J116&lt;25000),"D",IF(AND(J116&gt;=25000,J116&lt;30000),"D115",IF(AND(J116&gt;=30000,J116&lt;35000),"C",IF(AND(J116&gt;=35000,J116&lt;40000),"C115",IF(AND(J116&gt;=40000,J116&lt;45000),"B",IF(AND(J116&gt;=45000,J116&lt;50000),"B115",IF(AND(J116&gt;=50000,J116&lt;55000),"A",IF(AND(J116&gt;=55000,J116&lt;60000),"A115",IF(AND(J116&gt;60000),"S"))))))))))))))</f>
        <v>F115</v>
      </c>
    </row>
    <row r="117" ht="18.75" customHeight="1" spans="1:11">
      <c r="A117" s="43" t="s">
        <v>324</v>
      </c>
      <c r="B117" s="130">
        <v>67</v>
      </c>
      <c r="C117" s="131">
        <v>5160</v>
      </c>
      <c r="D117" s="131">
        <v>5160</v>
      </c>
      <c r="E117" s="131">
        <f t="shared" si="5"/>
        <v>0</v>
      </c>
      <c r="F117" s="131">
        <f t="shared" si="6"/>
        <v>1</v>
      </c>
      <c r="G117" s="132">
        <f t="shared" si="7"/>
        <v>5160</v>
      </c>
      <c r="H117" s="132">
        <f t="shared" si="8"/>
        <v>345720</v>
      </c>
      <c r="I117" s="6" t="str">
        <f>IF(AND(G117&gt;=10,G117&lt;5000),"G",IF(AND(G117&gt;=5000,G117&lt;8000),"F",IF(AND(G117&gt;=8000,G117&lt;12000),"F116",IF(AND(G117&gt;=12000,G117&lt;16000),"E",IF(AND(G117&gt;=16000,G117&lt;20000),"E116",IF(AND(G117&gt;=20000,G117&lt;25000),"D",IF(AND(G117&gt;=25000,G117&lt;30000),"D116",IF(AND(G117&gt;=30000,G117&lt;35000),"C",IF(AND(G117&gt;=35000,G117&lt;40000),"C116",IF(AND(G117&gt;=40000,G117&lt;45000),"B",IF(AND(G117&gt;=45000,G117&lt;50000),"B116",IF(AND(G117&gt;=50000,G117&lt;55000),"A",IF(AND(G117&gt;=55000,G117&lt;60000),"A116",IF(AND(G117&gt;60000),"S"))))))))))))))</f>
        <v>F</v>
      </c>
      <c r="J117" s="23">
        <f t="shared" si="9"/>
        <v>8720.4</v>
      </c>
      <c r="K117" s="6" t="str">
        <f>IF(AND(J117&gt;=10,J117&lt;5000),"G",IF(AND(J117&gt;=5000,J117&lt;8000),"F",IF(AND(J117&gt;=8000,J117&lt;12000),"F116",IF(AND(J117&gt;=12000,J117&lt;16000),"E",IF(AND(J117&gt;=16000,J117&lt;20000),"E116",IF(AND(J117&gt;=20000,J117&lt;25000),"D",IF(AND(J117&gt;=25000,J117&lt;30000),"D116",IF(AND(J117&gt;=30000,J117&lt;35000),"C",IF(AND(J117&gt;=35000,J117&lt;40000),"C116",IF(AND(J117&gt;=40000,J117&lt;45000),"B",IF(AND(J117&gt;=45000,J117&lt;50000),"B116",IF(AND(J117&gt;=50000,J117&lt;55000),"A",IF(AND(J117&gt;=55000,J117&lt;60000),"A116",IF(AND(J117&gt;60000),"S"))))))))))))))</f>
        <v>F116</v>
      </c>
    </row>
    <row r="118" ht="18.75" customHeight="1" spans="1:11">
      <c r="A118" s="43" t="s">
        <v>32</v>
      </c>
      <c r="B118" s="130">
        <v>210</v>
      </c>
      <c r="C118" s="131">
        <v>10857.1428571429</v>
      </c>
      <c r="D118" s="131">
        <v>5193.27731092437</v>
      </c>
      <c r="E118" s="131">
        <f t="shared" si="5"/>
        <v>-5663.86554621849</v>
      </c>
      <c r="F118" s="131">
        <f t="shared" si="6"/>
        <v>0.478328173374613</v>
      </c>
      <c r="G118" s="132">
        <f t="shared" si="7"/>
        <v>10857.1428571429</v>
      </c>
      <c r="H118" s="132">
        <f t="shared" si="8"/>
        <v>2280000</v>
      </c>
      <c r="I118" s="6" t="str">
        <f>IF(AND(G118&gt;=10,G118&lt;5000),"G",IF(AND(G118&gt;=5000,G118&lt;8000),"F",IF(AND(G118&gt;=8000,G118&lt;12000),"F117",IF(AND(G118&gt;=12000,G118&lt;16000),"E",IF(AND(G118&gt;=16000,G118&lt;20000),"E117",IF(AND(G118&gt;=20000,G118&lt;25000),"D",IF(AND(G118&gt;=25000,G118&lt;30000),"D117",IF(AND(G118&gt;=30000,G118&lt;35000),"C",IF(AND(G118&gt;=35000,G118&lt;40000),"C117",IF(AND(G118&gt;=40000,G118&lt;45000),"B",IF(AND(G118&gt;=45000,G118&lt;50000),"B117",IF(AND(G118&gt;=50000,G118&lt;55000),"A",IF(AND(G118&gt;=55000,G118&lt;60000),"A117",IF(AND(G118&gt;60000),"S"))))))))))))))</f>
        <v>F117</v>
      </c>
      <c r="J118" s="23">
        <f t="shared" si="9"/>
        <v>18348.5714285714</v>
      </c>
      <c r="K118" s="6" t="str">
        <f>IF(AND(J118&gt;=10,J118&lt;5000),"G",IF(AND(J118&gt;=5000,J118&lt;8000),"F",IF(AND(J118&gt;=8000,J118&lt;12000),"F117",IF(AND(J118&gt;=12000,J118&lt;16000),"E",IF(AND(J118&gt;=16000,J118&lt;20000),"E117",IF(AND(J118&gt;=20000,J118&lt;25000),"D",IF(AND(J118&gt;=25000,J118&lt;30000),"D117",IF(AND(J118&gt;=30000,J118&lt;35000),"C",IF(AND(J118&gt;=35000,J118&lt;40000),"C117",IF(AND(J118&gt;=40000,J118&lt;45000),"B",IF(AND(J118&gt;=45000,J118&lt;50000),"B117",IF(AND(J118&gt;=50000,J118&lt;55000),"A",IF(AND(J118&gt;=55000,J118&lt;60000),"A117",IF(AND(J118&gt;60000),"S"))))))))))))))</f>
        <v>E117</v>
      </c>
    </row>
    <row r="119" ht="18.75" customHeight="1" spans="1:11">
      <c r="A119" s="43" t="s">
        <v>58</v>
      </c>
      <c r="B119" s="130">
        <v>390</v>
      </c>
      <c r="C119" s="131">
        <v>15192.8205128205</v>
      </c>
      <c r="D119" s="131">
        <v>5214.1652613828</v>
      </c>
      <c r="E119" s="131">
        <f t="shared" si="5"/>
        <v>-9978.65525143771</v>
      </c>
      <c r="F119" s="131">
        <f t="shared" si="6"/>
        <v>0.34319929317817</v>
      </c>
      <c r="G119" s="132">
        <f t="shared" si="7"/>
        <v>15192.8205128205</v>
      </c>
      <c r="H119" s="132">
        <f t="shared" si="8"/>
        <v>5925200</v>
      </c>
      <c r="I119" s="6" t="str">
        <f>IF(AND(G119&gt;=10,G119&lt;5000),"G",IF(AND(G119&gt;=5000,G119&lt;8000),"F",IF(AND(G119&gt;=8000,G119&lt;12000),"F118",IF(AND(G119&gt;=12000,G119&lt;16000),"E",IF(AND(G119&gt;=16000,G119&lt;20000),"E118",IF(AND(G119&gt;=20000,G119&lt;25000),"D",IF(AND(G119&gt;=25000,G119&lt;30000),"D118",IF(AND(G119&gt;=30000,G119&lt;35000),"C",IF(AND(G119&gt;=35000,G119&lt;40000),"C118",IF(AND(G119&gt;=40000,G119&lt;45000),"B",IF(AND(G119&gt;=45000,G119&lt;50000),"B118",IF(AND(G119&gt;=50000,G119&lt;55000),"A",IF(AND(G119&gt;=55000,G119&lt;60000),"A118",IF(AND(G119&gt;60000),"S"))))))))))))))</f>
        <v>E</v>
      </c>
      <c r="J119" s="23">
        <f t="shared" si="9"/>
        <v>25675.8666666667</v>
      </c>
      <c r="K119" s="6" t="str">
        <f>IF(AND(J119&gt;=10,J119&lt;5000),"G",IF(AND(J119&gt;=5000,J119&lt;8000),"F",IF(AND(J119&gt;=8000,J119&lt;12000),"F118",IF(AND(J119&gt;=12000,J119&lt;16000),"E",IF(AND(J119&gt;=16000,J119&lt;20000),"E118",IF(AND(J119&gt;=20000,J119&lt;25000),"D",IF(AND(J119&gt;=25000,J119&lt;30000),"D118",IF(AND(J119&gt;=30000,J119&lt;35000),"C",IF(AND(J119&gt;=35000,J119&lt;40000),"C118",IF(AND(J119&gt;=40000,J119&lt;45000),"B",IF(AND(J119&gt;=45000,J119&lt;50000),"B118",IF(AND(J119&gt;=50000,J119&lt;55000),"A",IF(AND(J119&gt;=55000,J119&lt;60000),"A118",IF(AND(J119&gt;60000),"S"))))))))))))))</f>
        <v>D118</v>
      </c>
    </row>
    <row r="120" ht="18.75" customHeight="1" spans="1:11">
      <c r="A120" s="43" t="s">
        <v>453</v>
      </c>
      <c r="B120" s="130">
        <v>2053</v>
      </c>
      <c r="C120" s="131">
        <v>5277</v>
      </c>
      <c r="D120" s="131">
        <v>5277.30500951173</v>
      </c>
      <c r="E120" s="131">
        <f t="shared" si="5"/>
        <v>0.305009511731441</v>
      </c>
      <c r="F120" s="131">
        <f t="shared" si="6"/>
        <v>1.00005779979377</v>
      </c>
      <c r="G120" s="132">
        <f t="shared" si="7"/>
        <v>5277.30500951173</v>
      </c>
      <c r="H120" s="132">
        <f t="shared" si="8"/>
        <v>10834307.1845276</v>
      </c>
      <c r="I120" s="6" t="str">
        <f>IF(AND(G120&gt;=10,G120&lt;5000),"G",IF(AND(G120&gt;=5000,G120&lt;8000),"F",IF(AND(G120&gt;=8000,G120&lt;12000),"F119",IF(AND(G120&gt;=12000,G120&lt;16000),"E",IF(AND(G120&gt;=16000,G120&lt;20000),"E119",IF(AND(G120&gt;=20000,G120&lt;25000),"D",IF(AND(G120&gt;=25000,G120&lt;30000),"D119",IF(AND(G120&gt;=30000,G120&lt;35000),"C",IF(AND(G120&gt;=35000,G120&lt;40000),"C119",IF(AND(G120&gt;=40000,G120&lt;45000),"B",IF(AND(G120&gt;=45000,G120&lt;50000),"B119",IF(AND(G120&gt;=50000,G120&lt;55000),"A",IF(AND(G120&gt;=55000,G120&lt;60000),"A119",IF(AND(G120&gt;60000),"S"))))))))))))))</f>
        <v>F</v>
      </c>
      <c r="J120" s="23">
        <f t="shared" si="9"/>
        <v>8918.64546607483</v>
      </c>
      <c r="K120" s="6" t="str">
        <f>IF(AND(J120&gt;=10,J120&lt;5000),"G",IF(AND(J120&gt;=5000,J120&lt;8000),"F",IF(AND(J120&gt;=8000,J120&lt;12000),"F119",IF(AND(J120&gt;=12000,J120&lt;16000),"E",IF(AND(J120&gt;=16000,J120&lt;20000),"E119",IF(AND(J120&gt;=20000,J120&lt;25000),"D",IF(AND(J120&gt;=25000,J120&lt;30000),"D119",IF(AND(J120&gt;=30000,J120&lt;35000),"C",IF(AND(J120&gt;=35000,J120&lt;40000),"C119",IF(AND(J120&gt;=40000,J120&lt;45000),"B",IF(AND(J120&gt;=45000,J120&lt;50000),"B119",IF(AND(J120&gt;=50000,J120&lt;55000),"A",IF(AND(J120&gt;=55000,J120&lt;60000),"A119",IF(AND(J120&gt;60000),"S"))))))))))))))</f>
        <v>F119</v>
      </c>
    </row>
    <row r="121" ht="18.75" customHeight="1" spans="1:11">
      <c r="A121" s="43" t="s">
        <v>30</v>
      </c>
      <c r="B121" s="130">
        <v>5544</v>
      </c>
      <c r="C121" s="131">
        <v>5298.7012987013</v>
      </c>
      <c r="D121" s="131">
        <v>5298.7012987013</v>
      </c>
      <c r="E121" s="131">
        <f t="shared" si="5"/>
        <v>0</v>
      </c>
      <c r="F121" s="131">
        <f t="shared" si="6"/>
        <v>1</v>
      </c>
      <c r="G121" s="132">
        <f t="shared" si="7"/>
        <v>5298.7012987013</v>
      </c>
      <c r="H121" s="132">
        <f t="shared" si="8"/>
        <v>29376000</v>
      </c>
      <c r="I121" s="6" t="str">
        <f>IF(AND(G121&gt;=10,G121&lt;5000),"G",IF(AND(G121&gt;=5000,G121&lt;8000),"F",IF(AND(G121&gt;=8000,G121&lt;12000),"F120",IF(AND(G121&gt;=12000,G121&lt;16000),"E",IF(AND(G121&gt;=16000,G121&lt;20000),"E120",IF(AND(G121&gt;=20000,G121&lt;25000),"D",IF(AND(G121&gt;=25000,G121&lt;30000),"D120",IF(AND(G121&gt;=30000,G121&lt;35000),"C",IF(AND(G121&gt;=35000,G121&lt;40000),"C120",IF(AND(G121&gt;=40000,G121&lt;45000),"B",IF(AND(G121&gt;=45000,G121&lt;50000),"B120",IF(AND(G121&gt;=50000,G121&lt;55000),"A",IF(AND(G121&gt;=55000,G121&lt;60000),"A120",IF(AND(G121&gt;60000),"S"))))))))))))))</f>
        <v>F</v>
      </c>
      <c r="J121" s="23">
        <f t="shared" si="9"/>
        <v>8954.80519480519</v>
      </c>
      <c r="K121" s="6" t="str">
        <f>IF(AND(J121&gt;=10,J121&lt;5000),"G",IF(AND(J121&gt;=5000,J121&lt;8000),"F",IF(AND(J121&gt;=8000,J121&lt;12000),"F120",IF(AND(J121&gt;=12000,J121&lt;16000),"E",IF(AND(J121&gt;=16000,J121&lt;20000),"E120",IF(AND(J121&gt;=20000,J121&lt;25000),"D",IF(AND(J121&gt;=25000,J121&lt;30000),"D120",IF(AND(J121&gt;=30000,J121&lt;35000),"C",IF(AND(J121&gt;=35000,J121&lt;40000),"C120",IF(AND(J121&gt;=40000,J121&lt;45000),"B",IF(AND(J121&gt;=45000,J121&lt;50000),"B120",IF(AND(J121&gt;=50000,J121&lt;55000),"A",IF(AND(J121&gt;=55000,J121&lt;60000),"A120",IF(AND(J121&gt;60000),"S"))))))))))))))</f>
        <v>F120</v>
      </c>
    </row>
    <row r="122" ht="18.75" customHeight="1" spans="1:11">
      <c r="A122" s="43" t="s">
        <v>241</v>
      </c>
      <c r="B122" s="130">
        <v>9739</v>
      </c>
      <c r="C122" s="131">
        <v>4560.37190676661</v>
      </c>
      <c r="D122" s="131">
        <v>5334.71329085791</v>
      </c>
      <c r="E122" s="131">
        <f t="shared" si="5"/>
        <v>774.341384091296</v>
      </c>
      <c r="F122" s="131">
        <f t="shared" si="6"/>
        <v>1.16979785857867</v>
      </c>
      <c r="G122" s="132">
        <f t="shared" si="7"/>
        <v>5334.71329085791</v>
      </c>
      <c r="H122" s="132">
        <f t="shared" si="8"/>
        <v>51954772.7396651</v>
      </c>
      <c r="I122" s="6" t="str">
        <f>IF(AND(G122&gt;=10,G122&lt;5000),"G",IF(AND(G122&gt;=5000,G122&lt;8000),"F",IF(AND(G122&gt;=8000,G122&lt;12000),"F121",IF(AND(G122&gt;=12000,G122&lt;16000),"E",IF(AND(G122&gt;=16000,G122&lt;20000),"E121",IF(AND(G122&gt;=20000,G122&lt;25000),"D",IF(AND(G122&gt;=25000,G122&lt;30000),"D121",IF(AND(G122&gt;=30000,G122&lt;35000),"C",IF(AND(G122&gt;=35000,G122&lt;40000),"C121",IF(AND(G122&gt;=40000,G122&lt;45000),"B",IF(AND(G122&gt;=45000,G122&lt;50000),"B121",IF(AND(G122&gt;=50000,G122&lt;55000),"A",IF(AND(G122&gt;=55000,G122&lt;60000),"A121",IF(AND(G122&gt;60000),"S"))))))))))))))</f>
        <v>F</v>
      </c>
      <c r="J122" s="23">
        <f t="shared" si="9"/>
        <v>9015.66546154986</v>
      </c>
      <c r="K122" s="6" t="str">
        <f>IF(AND(J122&gt;=10,J122&lt;5000),"G",IF(AND(J122&gt;=5000,J122&lt;8000),"F",IF(AND(J122&gt;=8000,J122&lt;12000),"F121",IF(AND(J122&gt;=12000,J122&lt;16000),"E",IF(AND(J122&gt;=16000,J122&lt;20000),"E121",IF(AND(J122&gt;=20000,J122&lt;25000),"D",IF(AND(J122&gt;=25000,J122&lt;30000),"D121",IF(AND(J122&gt;=30000,J122&lt;35000),"C",IF(AND(J122&gt;=35000,J122&lt;40000),"C121",IF(AND(J122&gt;=40000,J122&lt;45000),"B",IF(AND(J122&gt;=45000,J122&lt;50000),"B121",IF(AND(J122&gt;=50000,J122&lt;55000),"A",IF(AND(J122&gt;=55000,J122&lt;60000),"A121",IF(AND(J122&gt;60000),"S"))))))))))))))</f>
        <v>F121</v>
      </c>
    </row>
    <row r="123" ht="18.75" customHeight="1" spans="1:11">
      <c r="A123" s="43" t="s">
        <v>117</v>
      </c>
      <c r="B123" s="130">
        <v>130</v>
      </c>
      <c r="C123" s="131">
        <v>8461.53846153846</v>
      </c>
      <c r="D123" s="131">
        <v>5380.16826923077</v>
      </c>
      <c r="E123" s="131">
        <f t="shared" si="5"/>
        <v>-3081.37019230769</v>
      </c>
      <c r="F123" s="131">
        <f t="shared" si="6"/>
        <v>0.635838068181818</v>
      </c>
      <c r="G123" s="132">
        <f t="shared" si="7"/>
        <v>8461.53846153846</v>
      </c>
      <c r="H123" s="132">
        <f t="shared" si="8"/>
        <v>1100000</v>
      </c>
      <c r="I123" s="6" t="str">
        <f>IF(AND(G123&gt;=10,G123&lt;5000),"G",IF(AND(G123&gt;=5000,G123&lt;8000),"F",IF(AND(G123&gt;=8000,G123&lt;12000),"F122",IF(AND(G123&gt;=12000,G123&lt;16000),"E",IF(AND(G123&gt;=16000,G123&lt;20000),"E122",IF(AND(G123&gt;=20000,G123&lt;25000),"D",IF(AND(G123&gt;=25000,G123&lt;30000),"D122",IF(AND(G123&gt;=30000,G123&lt;35000),"C",IF(AND(G123&gt;=35000,G123&lt;40000),"C122",IF(AND(G123&gt;=40000,G123&lt;45000),"B",IF(AND(G123&gt;=45000,G123&lt;50000),"B122",IF(AND(G123&gt;=50000,G123&lt;55000),"A",IF(AND(G123&gt;=55000,G123&lt;60000),"A122",IF(AND(G123&gt;60000),"S"))))))))))))))</f>
        <v>F122</v>
      </c>
      <c r="J123" s="23">
        <f t="shared" si="9"/>
        <v>14300</v>
      </c>
      <c r="K123" s="6" t="str">
        <f>IF(AND(J123&gt;=10,J123&lt;5000),"G",IF(AND(J123&gt;=5000,J123&lt;8000),"F",IF(AND(J123&gt;=8000,J123&lt;12000),"F122",IF(AND(J123&gt;=12000,J123&lt;16000),"E",IF(AND(J123&gt;=16000,J123&lt;20000),"E122",IF(AND(J123&gt;=20000,J123&lt;25000),"D",IF(AND(J123&gt;=25000,J123&lt;30000),"D122",IF(AND(J123&gt;=30000,J123&lt;35000),"C",IF(AND(J123&gt;=35000,J123&lt;40000),"C122",IF(AND(J123&gt;=40000,J123&lt;45000),"B",IF(AND(J123&gt;=45000,J123&lt;50000),"B122",IF(AND(J123&gt;=50000,J123&lt;55000),"A",IF(AND(J123&gt;=55000,J123&lt;60000),"A122",IF(AND(J123&gt;60000),"S"))))))))))))))</f>
        <v>E</v>
      </c>
    </row>
    <row r="124" ht="18.75" customHeight="1" spans="1:11">
      <c r="A124" s="43" t="s">
        <v>427</v>
      </c>
      <c r="B124" s="130">
        <v>51038</v>
      </c>
      <c r="C124" s="131">
        <v>4676.70373055371</v>
      </c>
      <c r="D124" s="131">
        <v>5418.46587714947</v>
      </c>
      <c r="E124" s="131">
        <f t="shared" si="5"/>
        <v>741.762146595765</v>
      </c>
      <c r="F124" s="131">
        <f t="shared" si="6"/>
        <v>1.1586078976416</v>
      </c>
      <c r="G124" s="132">
        <f t="shared" si="7"/>
        <v>5418.46587714947</v>
      </c>
      <c r="H124" s="132">
        <f t="shared" si="8"/>
        <v>276547661.437955</v>
      </c>
      <c r="I124" s="6" t="str">
        <f>IF(AND(G124&gt;=10,G124&lt;5000),"G",IF(AND(G124&gt;=5000,G124&lt;8000),"F",IF(AND(G124&gt;=8000,G124&lt;12000),"F123",IF(AND(G124&gt;=12000,G124&lt;16000),"E",IF(AND(G124&gt;=16000,G124&lt;20000),"E123",IF(AND(G124&gt;=20000,G124&lt;25000),"D",IF(AND(G124&gt;=25000,G124&lt;30000),"D123",IF(AND(G124&gt;=30000,G124&lt;35000),"C",IF(AND(G124&gt;=35000,G124&lt;40000),"C123",IF(AND(G124&gt;=40000,G124&lt;45000),"B",IF(AND(G124&gt;=45000,G124&lt;50000),"B123",IF(AND(G124&gt;=50000,G124&lt;55000),"A",IF(AND(G124&gt;=55000,G124&lt;60000),"A123",IF(AND(G124&gt;60000),"S"))))))))))))))</f>
        <v>F</v>
      </c>
      <c r="J124" s="23">
        <f t="shared" si="9"/>
        <v>9157.2073323826</v>
      </c>
      <c r="K124" s="6" t="str">
        <f>IF(AND(J124&gt;=10,J124&lt;5000),"G",IF(AND(J124&gt;=5000,J124&lt;8000),"F",IF(AND(J124&gt;=8000,J124&lt;12000),"F123",IF(AND(J124&gt;=12000,J124&lt;16000),"E",IF(AND(J124&gt;=16000,J124&lt;20000),"E123",IF(AND(J124&gt;=20000,J124&lt;25000),"D",IF(AND(J124&gt;=25000,J124&lt;30000),"D123",IF(AND(J124&gt;=30000,J124&lt;35000),"C",IF(AND(J124&gt;=35000,J124&lt;40000),"C123",IF(AND(J124&gt;=40000,J124&lt;45000),"B",IF(AND(J124&gt;=45000,J124&lt;50000),"B123",IF(AND(J124&gt;=50000,J124&lt;55000),"A",IF(AND(J124&gt;=55000,J124&lt;60000),"A123",IF(AND(J124&gt;60000),"S"))))))))))))))</f>
        <v>F123</v>
      </c>
    </row>
    <row r="125" ht="18.75" customHeight="1" spans="1:11">
      <c r="A125" s="43" t="s">
        <v>339</v>
      </c>
      <c r="B125" s="130">
        <v>113</v>
      </c>
      <c r="C125" s="131">
        <v>5425.75</v>
      </c>
      <c r="D125" s="131">
        <v>5425.75</v>
      </c>
      <c r="E125" s="131">
        <f t="shared" si="5"/>
        <v>0</v>
      </c>
      <c r="F125" s="131">
        <f t="shared" si="6"/>
        <v>1</v>
      </c>
      <c r="G125" s="132">
        <f t="shared" si="7"/>
        <v>5425.75</v>
      </c>
      <c r="H125" s="132">
        <f t="shared" si="8"/>
        <v>613109.75</v>
      </c>
      <c r="I125" s="6" t="str">
        <f>IF(AND(G125&gt;=10,G125&lt;5000),"G",IF(AND(G125&gt;=5000,G125&lt;8000),"F",IF(AND(G125&gt;=8000,G125&lt;12000),"F124",IF(AND(G125&gt;=12000,G125&lt;16000),"E",IF(AND(G125&gt;=16000,G125&lt;20000),"E124",IF(AND(G125&gt;=20000,G125&lt;25000),"D",IF(AND(G125&gt;=25000,G125&lt;30000),"D124",IF(AND(G125&gt;=30000,G125&lt;35000),"C",IF(AND(G125&gt;=35000,G125&lt;40000),"C124",IF(AND(G125&gt;=40000,G125&lt;45000),"B",IF(AND(G125&gt;=45000,G125&lt;50000),"B124",IF(AND(G125&gt;=50000,G125&lt;55000),"A",IF(AND(G125&gt;=55000,G125&lt;60000),"A124",IF(AND(G125&gt;60000),"S"))))))))))))))</f>
        <v>F</v>
      </c>
      <c r="J125" s="23">
        <f t="shared" si="9"/>
        <v>9169.5175</v>
      </c>
      <c r="K125" s="6" t="str">
        <f>IF(AND(J125&gt;=10,J125&lt;5000),"G",IF(AND(J125&gt;=5000,J125&lt;8000),"F",IF(AND(J125&gt;=8000,J125&lt;12000),"F124",IF(AND(J125&gt;=12000,J125&lt;16000),"E",IF(AND(J125&gt;=16000,J125&lt;20000),"E124",IF(AND(J125&gt;=20000,J125&lt;25000),"D",IF(AND(J125&gt;=25000,J125&lt;30000),"D124",IF(AND(J125&gt;=30000,J125&lt;35000),"C",IF(AND(J125&gt;=35000,J125&lt;40000),"C124",IF(AND(J125&gt;=40000,J125&lt;45000),"B",IF(AND(J125&gt;=45000,J125&lt;50000),"B124",IF(AND(J125&gt;=50000,J125&lt;55000),"A",IF(AND(J125&gt;=55000,J125&lt;60000),"A124",IF(AND(J125&gt;60000),"S"))))))))))))))</f>
        <v>F124</v>
      </c>
    </row>
    <row r="126" ht="18.75" customHeight="1" spans="1:11">
      <c r="A126" s="43" t="s">
        <v>222</v>
      </c>
      <c r="B126" s="130">
        <v>1721</v>
      </c>
      <c r="C126" s="131">
        <v>5389.87158628704</v>
      </c>
      <c r="D126" s="131">
        <v>5427.56777893639</v>
      </c>
      <c r="E126" s="131">
        <f t="shared" si="5"/>
        <v>37.6961926493495</v>
      </c>
      <c r="F126" s="131">
        <f t="shared" si="6"/>
        <v>1.00699389438985</v>
      </c>
      <c r="G126" s="132">
        <f t="shared" si="7"/>
        <v>5427.56777893639</v>
      </c>
      <c r="H126" s="132">
        <f t="shared" si="8"/>
        <v>9340844.14754953</v>
      </c>
      <c r="I126" s="6" t="str">
        <f>IF(AND(G126&gt;=10,G126&lt;5000),"G",IF(AND(G126&gt;=5000,G126&lt;8000),"F",IF(AND(G126&gt;=8000,G126&lt;12000),"F125",IF(AND(G126&gt;=12000,G126&lt;16000),"E",IF(AND(G126&gt;=16000,G126&lt;20000),"E125",IF(AND(G126&gt;=20000,G126&lt;25000),"D",IF(AND(G126&gt;=25000,G126&lt;30000),"D125",IF(AND(G126&gt;=30000,G126&lt;35000),"C",IF(AND(G126&gt;=35000,G126&lt;40000),"C125",IF(AND(G126&gt;=40000,G126&lt;45000),"B",IF(AND(G126&gt;=45000,G126&lt;50000),"B125",IF(AND(G126&gt;=50000,G126&lt;55000),"A",IF(AND(G126&gt;=55000,G126&lt;60000),"A125",IF(AND(G126&gt;60000),"S"))))))))))))))</f>
        <v>F</v>
      </c>
      <c r="J126" s="23">
        <f t="shared" si="9"/>
        <v>9172.5895464025</v>
      </c>
      <c r="K126" s="6" t="str">
        <f>IF(AND(J126&gt;=10,J126&lt;5000),"G",IF(AND(J126&gt;=5000,J126&lt;8000),"F",IF(AND(J126&gt;=8000,J126&lt;12000),"F125",IF(AND(J126&gt;=12000,J126&lt;16000),"E",IF(AND(J126&gt;=16000,J126&lt;20000),"E125",IF(AND(J126&gt;=20000,J126&lt;25000),"D",IF(AND(J126&gt;=25000,J126&lt;30000),"D125",IF(AND(J126&gt;=30000,J126&lt;35000),"C",IF(AND(J126&gt;=35000,J126&lt;40000),"C125",IF(AND(J126&gt;=40000,J126&lt;45000),"B",IF(AND(J126&gt;=45000,J126&lt;50000),"B125",IF(AND(J126&gt;=50000,J126&lt;55000),"A",IF(AND(J126&gt;=55000,J126&lt;60000),"A125",IF(AND(J126&gt;60000),"S"))))))))))))))</f>
        <v>F125</v>
      </c>
    </row>
    <row r="127" ht="18.75" customHeight="1" spans="1:11">
      <c r="A127" s="43" t="s">
        <v>358</v>
      </c>
      <c r="B127" s="130">
        <v>654</v>
      </c>
      <c r="C127" s="131">
        <v>5474.80735032602</v>
      </c>
      <c r="D127" s="131">
        <v>5474.80735032602</v>
      </c>
      <c r="E127" s="131">
        <f t="shared" si="5"/>
        <v>0</v>
      </c>
      <c r="F127" s="131">
        <f t="shared" si="6"/>
        <v>1</v>
      </c>
      <c r="G127" s="132">
        <f t="shared" si="7"/>
        <v>5474.80735032602</v>
      </c>
      <c r="H127" s="132">
        <f t="shared" si="8"/>
        <v>3580524.00711322</v>
      </c>
      <c r="I127" s="6" t="str">
        <f>IF(AND(G127&gt;=10,G127&lt;5000),"G",IF(AND(G127&gt;=5000,G127&lt;8000),"F",IF(AND(G127&gt;=8000,G127&lt;12000),"F126",IF(AND(G127&gt;=12000,G127&lt;16000),"E",IF(AND(G127&gt;=16000,G127&lt;20000),"E126",IF(AND(G127&gt;=20000,G127&lt;25000),"D",IF(AND(G127&gt;=25000,G127&lt;30000),"D126",IF(AND(G127&gt;=30000,G127&lt;35000),"C",IF(AND(G127&gt;=35000,G127&lt;40000),"C126",IF(AND(G127&gt;=40000,G127&lt;45000),"B",IF(AND(G127&gt;=45000,G127&lt;50000),"B126",IF(AND(G127&gt;=50000,G127&lt;55000),"A",IF(AND(G127&gt;=55000,G127&lt;60000),"A126",IF(AND(G127&gt;60000),"S"))))))))))))))</f>
        <v>F</v>
      </c>
      <c r="J127" s="23">
        <f t="shared" si="9"/>
        <v>9252.42442205098</v>
      </c>
      <c r="K127" s="6" t="str">
        <f>IF(AND(J127&gt;=10,J127&lt;5000),"G",IF(AND(J127&gt;=5000,J127&lt;8000),"F",IF(AND(J127&gt;=8000,J127&lt;12000),"F126",IF(AND(J127&gt;=12000,J127&lt;16000),"E",IF(AND(J127&gt;=16000,J127&lt;20000),"E126",IF(AND(J127&gt;=20000,J127&lt;25000),"D",IF(AND(J127&gt;=25000,J127&lt;30000),"D126",IF(AND(J127&gt;=30000,J127&lt;35000),"C",IF(AND(J127&gt;=35000,J127&lt;40000),"C126",IF(AND(J127&gt;=40000,J127&lt;45000),"B",IF(AND(J127&gt;=45000,J127&lt;50000),"B126",IF(AND(J127&gt;=50000,J127&lt;55000),"A",IF(AND(J127&gt;=55000,J127&lt;60000),"A126",IF(AND(J127&gt;60000),"S"))))))))))))))</f>
        <v>F126</v>
      </c>
    </row>
    <row r="128" ht="18.75" customHeight="1" spans="1:11">
      <c r="A128" s="43" t="s">
        <v>92</v>
      </c>
      <c r="B128" s="130">
        <v>570</v>
      </c>
      <c r="C128" s="131">
        <v>7892.98245614035</v>
      </c>
      <c r="D128" s="131">
        <v>5606.98412698413</v>
      </c>
      <c r="E128" s="131">
        <f t="shared" si="5"/>
        <v>-2285.99832915622</v>
      </c>
      <c r="F128" s="131">
        <f t="shared" si="6"/>
        <v>0.710375850718149</v>
      </c>
      <c r="G128" s="132">
        <f t="shared" si="7"/>
        <v>7892.98245614035</v>
      </c>
      <c r="H128" s="132">
        <f t="shared" si="8"/>
        <v>4499000</v>
      </c>
      <c r="I128" s="6" t="str">
        <f>IF(AND(G128&gt;=10,G128&lt;5000),"G",IF(AND(G128&gt;=5000,G128&lt;8000),"F",IF(AND(G128&gt;=8000,G128&lt;12000),"F127",IF(AND(G128&gt;=12000,G128&lt;16000),"E",IF(AND(G128&gt;=16000,G128&lt;20000),"E127",IF(AND(G128&gt;=20000,G128&lt;25000),"D",IF(AND(G128&gt;=25000,G128&lt;30000),"D127",IF(AND(G128&gt;=30000,G128&lt;35000),"C",IF(AND(G128&gt;=35000,G128&lt;40000),"C127",IF(AND(G128&gt;=40000,G128&lt;45000),"B",IF(AND(G128&gt;=45000,G128&lt;50000),"B127",IF(AND(G128&gt;=50000,G128&lt;55000),"A",IF(AND(G128&gt;=55000,G128&lt;60000),"A127",IF(AND(G128&gt;60000),"S"))))))))))))))</f>
        <v>F</v>
      </c>
      <c r="J128" s="23">
        <f t="shared" si="9"/>
        <v>13339.1403508772</v>
      </c>
      <c r="K128" s="6" t="str">
        <f>IF(AND(J128&gt;=10,J128&lt;5000),"G",IF(AND(J128&gt;=5000,J128&lt;8000),"F",IF(AND(J128&gt;=8000,J128&lt;12000),"F127",IF(AND(J128&gt;=12000,J128&lt;16000),"E",IF(AND(J128&gt;=16000,J128&lt;20000),"E127",IF(AND(J128&gt;=20000,J128&lt;25000),"D",IF(AND(J128&gt;=25000,J128&lt;30000),"D127",IF(AND(J128&gt;=30000,J128&lt;35000),"C",IF(AND(J128&gt;=35000,J128&lt;40000),"C127",IF(AND(J128&gt;=40000,J128&lt;45000),"B",IF(AND(J128&gt;=45000,J128&lt;50000),"B127",IF(AND(J128&gt;=50000,J128&lt;55000),"A",IF(AND(J128&gt;=55000,J128&lt;60000),"A127",IF(AND(J128&gt;60000),"S"))))))))))))))</f>
        <v>E</v>
      </c>
    </row>
    <row r="129" ht="18.75" customHeight="1" spans="1:11">
      <c r="A129" s="43" t="s">
        <v>383</v>
      </c>
      <c r="B129" s="130">
        <v>595</v>
      </c>
      <c r="C129" s="131">
        <v>5770</v>
      </c>
      <c r="D129" s="131">
        <v>5770</v>
      </c>
      <c r="E129" s="131">
        <f t="shared" si="5"/>
        <v>0</v>
      </c>
      <c r="F129" s="131">
        <f t="shared" si="6"/>
        <v>1</v>
      </c>
      <c r="G129" s="132">
        <f t="shared" si="7"/>
        <v>5770</v>
      </c>
      <c r="H129" s="132">
        <f t="shared" si="8"/>
        <v>3433150</v>
      </c>
      <c r="I129" s="6" t="str">
        <f>IF(AND(G129&gt;=10,G129&lt;5000),"G",IF(AND(G129&gt;=5000,G129&lt;8000),"F",IF(AND(G129&gt;=8000,G129&lt;12000),"F128",IF(AND(G129&gt;=12000,G129&lt;16000),"E",IF(AND(G129&gt;=16000,G129&lt;20000),"E128",IF(AND(G129&gt;=20000,G129&lt;25000),"D",IF(AND(G129&gt;=25000,G129&lt;30000),"D128",IF(AND(G129&gt;=30000,G129&lt;35000),"C",IF(AND(G129&gt;=35000,G129&lt;40000),"C128",IF(AND(G129&gt;=40000,G129&lt;45000),"B",IF(AND(G129&gt;=45000,G129&lt;50000),"B128",IF(AND(G129&gt;=50000,G129&lt;55000),"A",IF(AND(G129&gt;=55000,G129&lt;60000),"A128",IF(AND(G129&gt;60000),"S"))))))))))))))</f>
        <v>F</v>
      </c>
      <c r="J129" s="23">
        <f t="shared" si="9"/>
        <v>9751.3</v>
      </c>
      <c r="K129" s="6" t="str">
        <f>IF(AND(J129&gt;=10,J129&lt;5000),"G",IF(AND(J129&gt;=5000,J129&lt;8000),"F",IF(AND(J129&gt;=8000,J129&lt;12000),"F128",IF(AND(J129&gt;=12000,J129&lt;16000),"E",IF(AND(J129&gt;=16000,J129&lt;20000),"E128",IF(AND(J129&gt;=20000,J129&lt;25000),"D",IF(AND(J129&gt;=25000,J129&lt;30000),"D128",IF(AND(J129&gt;=30000,J129&lt;35000),"C",IF(AND(J129&gt;=35000,J129&lt;40000),"C128",IF(AND(J129&gt;=40000,J129&lt;45000),"B",IF(AND(J129&gt;=45000,J129&lt;50000),"B128",IF(AND(J129&gt;=50000,J129&lt;55000),"A",IF(AND(J129&gt;=55000,J129&lt;60000),"A128",IF(AND(J129&gt;60000),"S"))))))))))))))</f>
        <v>F128</v>
      </c>
    </row>
    <row r="130" ht="18.75" customHeight="1" spans="1:11">
      <c r="A130" s="43" t="s">
        <v>48</v>
      </c>
      <c r="B130" s="130">
        <v>131</v>
      </c>
      <c r="C130" s="131">
        <v>5809.92366412214</v>
      </c>
      <c r="D130" s="131">
        <v>5809.92366412214</v>
      </c>
      <c r="E130" s="131">
        <f t="shared" ref="E130:E193" si="10">D130-C130</f>
        <v>0</v>
      </c>
      <c r="F130" s="131">
        <f t="shared" ref="F130:F193" si="11">D130/C130</f>
        <v>1</v>
      </c>
      <c r="G130" s="132">
        <f t="shared" ref="G130:G193" si="12">MAX(C130,D130)</f>
        <v>5809.92366412214</v>
      </c>
      <c r="H130" s="132">
        <f t="shared" ref="H130:H193" si="13">G130*B130</f>
        <v>761100</v>
      </c>
      <c r="I130" s="6" t="str">
        <f>IF(AND(G130&gt;=10,G130&lt;5000),"G",IF(AND(G130&gt;=5000,G130&lt;8000),"F",IF(AND(G130&gt;=8000,G130&lt;12000),"F129",IF(AND(G130&gt;=12000,G130&lt;16000),"E",IF(AND(G130&gt;=16000,G130&lt;20000),"E129",IF(AND(G130&gt;=20000,G130&lt;25000),"D",IF(AND(G130&gt;=25000,G130&lt;30000),"D129",IF(AND(G130&gt;=30000,G130&lt;35000),"C",IF(AND(G130&gt;=35000,G130&lt;40000),"C129",IF(AND(G130&gt;=40000,G130&lt;45000),"B",IF(AND(G130&gt;=45000,G130&lt;50000),"B129",IF(AND(G130&gt;=50000,G130&lt;55000),"A",IF(AND(G130&gt;=55000,G130&lt;60000),"A129",IF(AND(G130&gt;60000),"S"))))))))))))))</f>
        <v>F</v>
      </c>
      <c r="J130" s="23">
        <f t="shared" ref="J130:J193" si="14">PRODUCT(G130,1.69)</f>
        <v>9818.77099236641</v>
      </c>
      <c r="K130" s="6" t="str">
        <f>IF(AND(J130&gt;=10,J130&lt;5000),"G",IF(AND(J130&gt;=5000,J130&lt;8000),"F",IF(AND(J130&gt;=8000,J130&lt;12000),"F129",IF(AND(J130&gt;=12000,J130&lt;16000),"E",IF(AND(J130&gt;=16000,J130&lt;20000),"E129",IF(AND(J130&gt;=20000,J130&lt;25000),"D",IF(AND(J130&gt;=25000,J130&lt;30000),"D129",IF(AND(J130&gt;=30000,J130&lt;35000),"C",IF(AND(J130&gt;=35000,J130&lt;40000),"C129",IF(AND(J130&gt;=40000,J130&lt;45000),"B",IF(AND(J130&gt;=45000,J130&lt;50000),"B129",IF(AND(J130&gt;=50000,J130&lt;55000),"A",IF(AND(J130&gt;=55000,J130&lt;60000),"A129",IF(AND(J130&gt;60000),"S"))))))))))))))</f>
        <v>F129</v>
      </c>
    </row>
    <row r="131" ht="18.75" customHeight="1" spans="1:11">
      <c r="A131" s="43" t="s">
        <v>176</v>
      </c>
      <c r="B131" s="130">
        <v>11318</v>
      </c>
      <c r="C131" s="131">
        <v>8507.93161335925</v>
      </c>
      <c r="D131" s="131">
        <v>5826.47475642161</v>
      </c>
      <c r="E131" s="131">
        <f t="shared" si="10"/>
        <v>-2681.45685693764</v>
      </c>
      <c r="F131" s="131">
        <f t="shared" si="11"/>
        <v>0.684828583632809</v>
      </c>
      <c r="G131" s="132">
        <f t="shared" si="12"/>
        <v>8507.93161335925</v>
      </c>
      <c r="H131" s="132">
        <f t="shared" si="13"/>
        <v>96292770</v>
      </c>
      <c r="I131" s="6" t="str">
        <f>IF(AND(G131&gt;=10,G131&lt;5000),"G",IF(AND(G131&gt;=5000,G131&lt;8000),"F",IF(AND(G131&gt;=8000,G131&lt;12000),"F130",IF(AND(G131&gt;=12000,G131&lt;16000),"E",IF(AND(G131&gt;=16000,G131&lt;20000),"E130",IF(AND(G131&gt;=20000,G131&lt;25000),"D",IF(AND(G131&gt;=25000,G131&lt;30000),"D130",IF(AND(G131&gt;=30000,G131&lt;35000),"C",IF(AND(G131&gt;=35000,G131&lt;40000),"C130",IF(AND(G131&gt;=40000,G131&lt;45000),"B",IF(AND(G131&gt;=45000,G131&lt;50000),"B130",IF(AND(G131&gt;=50000,G131&lt;55000),"A",IF(AND(G131&gt;=55000,G131&lt;60000),"A130",IF(AND(G131&gt;60000),"S"))))))))))))))</f>
        <v>F130</v>
      </c>
      <c r="J131" s="23">
        <f t="shared" si="14"/>
        <v>14378.4044265771</v>
      </c>
      <c r="K131" s="6" t="str">
        <f>IF(AND(J131&gt;=10,J131&lt;5000),"G",IF(AND(J131&gt;=5000,J131&lt;8000),"F",IF(AND(J131&gt;=8000,J131&lt;12000),"F130",IF(AND(J131&gt;=12000,J131&lt;16000),"E",IF(AND(J131&gt;=16000,J131&lt;20000),"E130",IF(AND(J131&gt;=20000,J131&lt;25000),"D",IF(AND(J131&gt;=25000,J131&lt;30000),"D130",IF(AND(J131&gt;=30000,J131&lt;35000),"C",IF(AND(J131&gt;=35000,J131&lt;40000),"C130",IF(AND(J131&gt;=40000,J131&lt;45000),"B",IF(AND(J131&gt;=45000,J131&lt;50000),"B130",IF(AND(J131&gt;=50000,J131&lt;55000),"A",IF(AND(J131&gt;=55000,J131&lt;60000),"A130",IF(AND(J131&gt;60000),"S"))))))))))))))</f>
        <v>E</v>
      </c>
    </row>
    <row r="132" ht="18.75" customHeight="1" spans="1:11">
      <c r="A132" s="43" t="s">
        <v>224</v>
      </c>
      <c r="B132" s="130">
        <v>2605</v>
      </c>
      <c r="C132" s="131">
        <v>10647.1401151631</v>
      </c>
      <c r="D132" s="131">
        <v>5833.56745831228</v>
      </c>
      <c r="E132" s="131">
        <f t="shared" si="10"/>
        <v>-4813.57265685087</v>
      </c>
      <c r="F132" s="131">
        <f t="shared" si="11"/>
        <v>0.547899942633834</v>
      </c>
      <c r="G132" s="132">
        <f t="shared" si="12"/>
        <v>10647.1401151631</v>
      </c>
      <c r="H132" s="132">
        <f t="shared" si="13"/>
        <v>27735800</v>
      </c>
      <c r="I132" s="6" t="str">
        <f>IF(AND(G132&gt;=10,G132&lt;5000),"G",IF(AND(G132&gt;=5000,G132&lt;8000),"F",IF(AND(G132&gt;=8000,G132&lt;12000),"F131",IF(AND(G132&gt;=12000,G132&lt;16000),"E",IF(AND(G132&gt;=16000,G132&lt;20000),"E131",IF(AND(G132&gt;=20000,G132&lt;25000),"D",IF(AND(G132&gt;=25000,G132&lt;30000),"D131",IF(AND(G132&gt;=30000,G132&lt;35000),"C",IF(AND(G132&gt;=35000,G132&lt;40000),"C131",IF(AND(G132&gt;=40000,G132&lt;45000),"B",IF(AND(G132&gt;=45000,G132&lt;50000),"B131",IF(AND(G132&gt;=50000,G132&lt;55000),"A",IF(AND(G132&gt;=55000,G132&lt;60000),"A131",IF(AND(G132&gt;60000),"S"))))))))))))))</f>
        <v>F131</v>
      </c>
      <c r="J132" s="23">
        <f t="shared" si="14"/>
        <v>17993.6667946257</v>
      </c>
      <c r="K132" s="6" t="str">
        <f>IF(AND(J132&gt;=10,J132&lt;5000),"G",IF(AND(J132&gt;=5000,J132&lt;8000),"F",IF(AND(J132&gt;=8000,J132&lt;12000),"F131",IF(AND(J132&gt;=12000,J132&lt;16000),"E",IF(AND(J132&gt;=16000,J132&lt;20000),"E131",IF(AND(J132&gt;=20000,J132&lt;25000),"D",IF(AND(J132&gt;=25000,J132&lt;30000),"D131",IF(AND(J132&gt;=30000,J132&lt;35000),"C",IF(AND(J132&gt;=35000,J132&lt;40000),"C131",IF(AND(J132&gt;=40000,J132&lt;45000),"B",IF(AND(J132&gt;=45000,J132&lt;50000),"B131",IF(AND(J132&gt;=50000,J132&lt;55000),"A",IF(AND(J132&gt;=55000,J132&lt;60000),"A131",IF(AND(J132&gt;60000),"S"))))))))))))))</f>
        <v>E131</v>
      </c>
    </row>
    <row r="133" ht="18.75" customHeight="1" spans="1:11">
      <c r="A133" s="43" t="s">
        <v>225</v>
      </c>
      <c r="B133" s="130">
        <v>11088</v>
      </c>
      <c r="C133" s="131">
        <v>5219.7619047619</v>
      </c>
      <c r="D133" s="131">
        <v>5931.72283066554</v>
      </c>
      <c r="E133" s="131">
        <f t="shared" si="10"/>
        <v>711.960925903639</v>
      </c>
      <c r="F133" s="131">
        <f t="shared" si="11"/>
        <v>1.13639720333874</v>
      </c>
      <c r="G133" s="132">
        <f t="shared" si="12"/>
        <v>5931.72283066554</v>
      </c>
      <c r="H133" s="132">
        <f t="shared" si="13"/>
        <v>65770942.7464195</v>
      </c>
      <c r="I133" s="6" t="str">
        <f>IF(AND(G133&gt;=10,G133&lt;5000),"G",IF(AND(G133&gt;=5000,G133&lt;8000),"F",IF(AND(G133&gt;=8000,G133&lt;12000),"F132",IF(AND(G133&gt;=12000,G133&lt;16000),"E",IF(AND(G133&gt;=16000,G133&lt;20000),"E132",IF(AND(G133&gt;=20000,G133&lt;25000),"D",IF(AND(G133&gt;=25000,G133&lt;30000),"D132",IF(AND(G133&gt;=30000,G133&lt;35000),"C",IF(AND(G133&gt;=35000,G133&lt;40000),"C132",IF(AND(G133&gt;=40000,G133&lt;45000),"B",IF(AND(G133&gt;=45000,G133&lt;50000),"B132",IF(AND(G133&gt;=50000,G133&lt;55000),"A",IF(AND(G133&gt;=55000,G133&lt;60000),"A132",IF(AND(G133&gt;60000),"S"))))))))))))))</f>
        <v>F</v>
      </c>
      <c r="J133" s="23">
        <f t="shared" si="14"/>
        <v>10024.6115838248</v>
      </c>
      <c r="K133" s="6" t="str">
        <f>IF(AND(J133&gt;=10,J133&lt;5000),"G",IF(AND(J133&gt;=5000,J133&lt;8000),"F",IF(AND(J133&gt;=8000,J133&lt;12000),"F132",IF(AND(J133&gt;=12000,J133&lt;16000),"E",IF(AND(J133&gt;=16000,J133&lt;20000),"E132",IF(AND(J133&gt;=20000,J133&lt;25000),"D",IF(AND(J133&gt;=25000,J133&lt;30000),"D132",IF(AND(J133&gt;=30000,J133&lt;35000),"C",IF(AND(J133&gt;=35000,J133&lt;40000),"C132",IF(AND(J133&gt;=40000,J133&lt;45000),"B",IF(AND(J133&gt;=45000,J133&lt;50000),"B132",IF(AND(J133&gt;=50000,J133&lt;55000),"A",IF(AND(J133&gt;=55000,J133&lt;60000),"A132",IF(AND(J133&gt;60000),"S"))))))))))))))</f>
        <v>F132</v>
      </c>
    </row>
    <row r="134" ht="18.75" customHeight="1" spans="1:11">
      <c r="A134" s="43" t="s">
        <v>160</v>
      </c>
      <c r="B134" s="130">
        <v>171</v>
      </c>
      <c r="C134" s="131">
        <v>1056.14035087719</v>
      </c>
      <c r="D134" s="131">
        <v>5935.58282208589</v>
      </c>
      <c r="E134" s="131">
        <f t="shared" si="10"/>
        <v>4879.4424712087</v>
      </c>
      <c r="F134" s="131">
        <f t="shared" si="11"/>
        <v>5.62007011393514</v>
      </c>
      <c r="G134" s="132">
        <f t="shared" si="12"/>
        <v>5935.58282208589</v>
      </c>
      <c r="H134" s="132">
        <f t="shared" si="13"/>
        <v>1014984.66257669</v>
      </c>
      <c r="I134" s="6" t="str">
        <f>IF(AND(G134&gt;=10,G134&lt;5000),"G",IF(AND(G134&gt;=5000,G134&lt;8000),"F",IF(AND(G134&gt;=8000,G134&lt;12000),"F133",IF(AND(G134&gt;=12000,G134&lt;16000),"E",IF(AND(G134&gt;=16000,G134&lt;20000),"E133",IF(AND(G134&gt;=20000,G134&lt;25000),"D",IF(AND(G134&gt;=25000,G134&lt;30000),"D133",IF(AND(G134&gt;=30000,G134&lt;35000),"C",IF(AND(G134&gt;=35000,G134&lt;40000),"C133",IF(AND(G134&gt;=40000,G134&lt;45000),"B",IF(AND(G134&gt;=45000,G134&lt;50000),"B133",IF(AND(G134&gt;=50000,G134&lt;55000),"A",IF(AND(G134&gt;=55000,G134&lt;60000),"A133",IF(AND(G134&gt;60000),"S"))))))))))))))</f>
        <v>F</v>
      </c>
      <c r="J134" s="23">
        <f t="shared" si="14"/>
        <v>10031.1349693252</v>
      </c>
      <c r="K134" s="6" t="str">
        <f>IF(AND(J134&gt;=10,J134&lt;5000),"G",IF(AND(J134&gt;=5000,J134&lt;8000),"F",IF(AND(J134&gt;=8000,J134&lt;12000),"F133",IF(AND(J134&gt;=12000,J134&lt;16000),"E",IF(AND(J134&gt;=16000,J134&lt;20000),"E133",IF(AND(J134&gt;=20000,J134&lt;25000),"D",IF(AND(J134&gt;=25000,J134&lt;30000),"D133",IF(AND(J134&gt;=30000,J134&lt;35000),"C",IF(AND(J134&gt;=35000,J134&lt;40000),"C133",IF(AND(J134&gt;=40000,J134&lt;45000),"B",IF(AND(J134&gt;=45000,J134&lt;50000),"B133",IF(AND(J134&gt;=50000,J134&lt;55000),"A",IF(AND(J134&gt;=55000,J134&lt;60000),"A133",IF(AND(J134&gt;60000),"S"))))))))))))))</f>
        <v>F133</v>
      </c>
    </row>
    <row r="135" ht="18.75" customHeight="1" spans="1:11">
      <c r="A135" s="43" t="s">
        <v>430</v>
      </c>
      <c r="B135" s="130">
        <v>21652</v>
      </c>
      <c r="C135" s="131">
        <v>4544.75406428967</v>
      </c>
      <c r="D135" s="131">
        <v>5936.87801299518</v>
      </c>
      <c r="E135" s="131">
        <f t="shared" si="10"/>
        <v>1392.12394870551</v>
      </c>
      <c r="F135" s="131">
        <f t="shared" si="11"/>
        <v>1.30631447356945</v>
      </c>
      <c r="G135" s="132">
        <f t="shared" si="12"/>
        <v>5936.87801299518</v>
      </c>
      <c r="H135" s="132">
        <f t="shared" si="13"/>
        <v>128545282.737372</v>
      </c>
      <c r="I135" s="6" t="str">
        <f>IF(AND(G135&gt;=10,G135&lt;5000),"G",IF(AND(G135&gt;=5000,G135&lt;8000),"F",IF(AND(G135&gt;=8000,G135&lt;12000),"F134",IF(AND(G135&gt;=12000,G135&lt;16000),"E",IF(AND(G135&gt;=16000,G135&lt;20000),"E134",IF(AND(G135&gt;=20000,G135&lt;25000),"D",IF(AND(G135&gt;=25000,G135&lt;30000),"D134",IF(AND(G135&gt;=30000,G135&lt;35000),"C",IF(AND(G135&gt;=35000,G135&lt;40000),"C134",IF(AND(G135&gt;=40000,G135&lt;45000),"B",IF(AND(G135&gt;=45000,G135&lt;50000),"B134",IF(AND(G135&gt;=50000,G135&lt;55000),"A",IF(AND(G135&gt;=55000,G135&lt;60000),"A134",IF(AND(G135&gt;60000),"S"))))))))))))))</f>
        <v>F</v>
      </c>
      <c r="J135" s="23">
        <f t="shared" si="14"/>
        <v>10033.3238419619</v>
      </c>
      <c r="K135" s="6" t="str">
        <f>IF(AND(J135&gt;=10,J135&lt;5000),"G",IF(AND(J135&gt;=5000,J135&lt;8000),"F",IF(AND(J135&gt;=8000,J135&lt;12000),"F134",IF(AND(J135&gt;=12000,J135&lt;16000),"E",IF(AND(J135&gt;=16000,J135&lt;20000),"E134",IF(AND(J135&gt;=20000,J135&lt;25000),"D",IF(AND(J135&gt;=25000,J135&lt;30000),"D134",IF(AND(J135&gt;=30000,J135&lt;35000),"C",IF(AND(J135&gt;=35000,J135&lt;40000),"C134",IF(AND(J135&gt;=40000,J135&lt;45000),"B",IF(AND(J135&gt;=45000,J135&lt;50000),"B134",IF(AND(J135&gt;=50000,J135&lt;55000),"A",IF(AND(J135&gt;=55000,J135&lt;60000),"A134",IF(AND(J135&gt;60000),"S"))))))))))))))</f>
        <v>F134</v>
      </c>
    </row>
    <row r="136" ht="18.75" customHeight="1" spans="1:11">
      <c r="A136" s="43" t="s">
        <v>412</v>
      </c>
      <c r="B136" s="130">
        <v>5345</v>
      </c>
      <c r="C136" s="131">
        <v>2980.7165575304</v>
      </c>
      <c r="D136" s="131">
        <v>5952.52683178535</v>
      </c>
      <c r="E136" s="131">
        <f t="shared" si="10"/>
        <v>2971.81027425494</v>
      </c>
      <c r="F136" s="131">
        <f t="shared" si="11"/>
        <v>1.99701203281038</v>
      </c>
      <c r="G136" s="132">
        <f t="shared" si="12"/>
        <v>5952.52683178535</v>
      </c>
      <c r="H136" s="132">
        <f t="shared" si="13"/>
        <v>31816255.9158927</v>
      </c>
      <c r="I136" s="6" t="str">
        <f>IF(AND(G136&gt;=10,G136&lt;5000),"G",IF(AND(G136&gt;=5000,G136&lt;8000),"F",IF(AND(G136&gt;=8000,G136&lt;12000),"F135",IF(AND(G136&gt;=12000,G136&lt;16000),"E",IF(AND(G136&gt;=16000,G136&lt;20000),"E135",IF(AND(G136&gt;=20000,G136&lt;25000),"D",IF(AND(G136&gt;=25000,G136&lt;30000),"D135",IF(AND(G136&gt;=30000,G136&lt;35000),"C",IF(AND(G136&gt;=35000,G136&lt;40000),"C135",IF(AND(G136&gt;=40000,G136&lt;45000),"B",IF(AND(G136&gt;=45000,G136&lt;50000),"B135",IF(AND(G136&gt;=50000,G136&lt;55000),"A",IF(AND(G136&gt;=55000,G136&lt;60000),"A135",IF(AND(G136&gt;60000),"S"))))))))))))))</f>
        <v>F</v>
      </c>
      <c r="J136" s="23">
        <f t="shared" si="14"/>
        <v>10059.7703457172</v>
      </c>
      <c r="K136" s="6" t="str">
        <f>IF(AND(J136&gt;=10,J136&lt;5000),"G",IF(AND(J136&gt;=5000,J136&lt;8000),"F",IF(AND(J136&gt;=8000,J136&lt;12000),"F135",IF(AND(J136&gt;=12000,J136&lt;16000),"E",IF(AND(J136&gt;=16000,J136&lt;20000),"E135",IF(AND(J136&gt;=20000,J136&lt;25000),"D",IF(AND(J136&gt;=25000,J136&lt;30000),"D135",IF(AND(J136&gt;=30000,J136&lt;35000),"C",IF(AND(J136&gt;=35000,J136&lt;40000),"C135",IF(AND(J136&gt;=40000,J136&lt;45000),"B",IF(AND(J136&gt;=45000,J136&lt;50000),"B135",IF(AND(J136&gt;=50000,J136&lt;55000),"A",IF(AND(J136&gt;=55000,J136&lt;60000),"A135",IF(AND(J136&gt;60000),"S"))))))))))))))</f>
        <v>F135</v>
      </c>
    </row>
    <row r="137" ht="18.75" customHeight="1" spans="1:11">
      <c r="A137" s="43" t="s">
        <v>237</v>
      </c>
      <c r="B137" s="130">
        <v>526</v>
      </c>
      <c r="C137" s="131">
        <v>1096.57794676806</v>
      </c>
      <c r="D137" s="131">
        <v>5987.65432098765</v>
      </c>
      <c r="E137" s="131">
        <f t="shared" si="10"/>
        <v>4891.07637421959</v>
      </c>
      <c r="F137" s="131">
        <f t="shared" si="11"/>
        <v>5.46030889882023</v>
      </c>
      <c r="G137" s="132">
        <f t="shared" si="12"/>
        <v>5987.65432098765</v>
      </c>
      <c r="H137" s="132">
        <f t="shared" si="13"/>
        <v>3149506.17283951</v>
      </c>
      <c r="I137" s="6" t="str">
        <f>IF(AND(G137&gt;=10,G137&lt;5000),"G",IF(AND(G137&gt;=5000,G137&lt;8000),"F",IF(AND(G137&gt;=8000,G137&lt;12000),"F136",IF(AND(G137&gt;=12000,G137&lt;16000),"E",IF(AND(G137&gt;=16000,G137&lt;20000),"E136",IF(AND(G137&gt;=20000,G137&lt;25000),"D",IF(AND(G137&gt;=25000,G137&lt;30000),"D136",IF(AND(G137&gt;=30000,G137&lt;35000),"C",IF(AND(G137&gt;=35000,G137&lt;40000),"C136",IF(AND(G137&gt;=40000,G137&lt;45000),"B",IF(AND(G137&gt;=45000,G137&lt;50000),"B136",IF(AND(G137&gt;=50000,G137&lt;55000),"A",IF(AND(G137&gt;=55000,G137&lt;60000),"A136",IF(AND(G137&gt;60000),"S"))))))))))))))</f>
        <v>F</v>
      </c>
      <c r="J137" s="23">
        <f t="shared" si="14"/>
        <v>10119.1358024691</v>
      </c>
      <c r="K137" s="6" t="str">
        <f>IF(AND(J137&gt;=10,J137&lt;5000),"G",IF(AND(J137&gt;=5000,J137&lt;8000),"F",IF(AND(J137&gt;=8000,J137&lt;12000),"F136",IF(AND(J137&gt;=12000,J137&lt;16000),"E",IF(AND(J137&gt;=16000,J137&lt;20000),"E136",IF(AND(J137&gt;=20000,J137&lt;25000),"D",IF(AND(J137&gt;=25000,J137&lt;30000),"D136",IF(AND(J137&gt;=30000,J137&lt;35000),"C",IF(AND(J137&gt;=35000,J137&lt;40000),"C136",IF(AND(J137&gt;=40000,J137&lt;45000),"B",IF(AND(J137&gt;=45000,J137&lt;50000),"B136",IF(AND(J137&gt;=50000,J137&lt;55000),"A",IF(AND(J137&gt;=55000,J137&lt;60000),"A136",IF(AND(J137&gt;60000),"S"))))))))))))))</f>
        <v>F136</v>
      </c>
    </row>
    <row r="138" ht="18.75" customHeight="1" spans="1:11">
      <c r="A138" s="43" t="s">
        <v>59</v>
      </c>
      <c r="B138" s="130">
        <v>303</v>
      </c>
      <c r="C138" s="131">
        <v>1316.96369636964</v>
      </c>
      <c r="D138" s="131">
        <v>6000</v>
      </c>
      <c r="E138" s="131">
        <f t="shared" si="10"/>
        <v>4683.03630363036</v>
      </c>
      <c r="F138" s="131">
        <f t="shared" si="11"/>
        <v>4.55593424218124</v>
      </c>
      <c r="G138" s="132">
        <f t="shared" si="12"/>
        <v>6000</v>
      </c>
      <c r="H138" s="132">
        <f t="shared" si="13"/>
        <v>1818000</v>
      </c>
      <c r="I138" s="6" t="str">
        <f>IF(AND(G138&gt;=10,G138&lt;5000),"G",IF(AND(G138&gt;=5000,G138&lt;8000),"F",IF(AND(G138&gt;=8000,G138&lt;12000),"F137",IF(AND(G138&gt;=12000,G138&lt;16000),"E",IF(AND(G138&gt;=16000,G138&lt;20000),"E137",IF(AND(G138&gt;=20000,G138&lt;25000),"D",IF(AND(G138&gt;=25000,G138&lt;30000),"D137",IF(AND(G138&gt;=30000,G138&lt;35000),"C",IF(AND(G138&gt;=35000,G138&lt;40000),"C137",IF(AND(G138&gt;=40000,G138&lt;45000),"B",IF(AND(G138&gt;=45000,G138&lt;50000),"B137",IF(AND(G138&gt;=50000,G138&lt;55000),"A",IF(AND(G138&gt;=55000,G138&lt;60000),"A137",IF(AND(G138&gt;60000),"S"))))))))))))))</f>
        <v>F</v>
      </c>
      <c r="J138" s="23">
        <f t="shared" si="14"/>
        <v>10140</v>
      </c>
      <c r="K138" s="6" t="str">
        <f>IF(AND(J138&gt;=10,J138&lt;5000),"G",IF(AND(J138&gt;=5000,J138&lt;8000),"F",IF(AND(J138&gt;=8000,J138&lt;12000),"F137",IF(AND(J138&gt;=12000,J138&lt;16000),"E",IF(AND(J138&gt;=16000,J138&lt;20000),"E137",IF(AND(J138&gt;=20000,J138&lt;25000),"D",IF(AND(J138&gt;=25000,J138&lt;30000),"D137",IF(AND(J138&gt;=30000,J138&lt;35000),"C",IF(AND(J138&gt;=35000,J138&lt;40000),"C137",IF(AND(J138&gt;=40000,J138&lt;45000),"B",IF(AND(J138&gt;=45000,J138&lt;50000),"B137",IF(AND(J138&gt;=50000,J138&lt;55000),"A",IF(AND(J138&gt;=55000,J138&lt;60000),"A137",IF(AND(J138&gt;60000),"S"))))))))))))))</f>
        <v>F137</v>
      </c>
    </row>
    <row r="139" ht="18.75" customHeight="1" spans="1:11">
      <c r="A139" s="43" t="s">
        <v>387</v>
      </c>
      <c r="B139" s="130">
        <v>414</v>
      </c>
      <c r="C139" s="131">
        <v>6000</v>
      </c>
      <c r="D139" s="131">
        <v>6000</v>
      </c>
      <c r="E139" s="131">
        <f t="shared" si="10"/>
        <v>0</v>
      </c>
      <c r="F139" s="131">
        <f t="shared" si="11"/>
        <v>1</v>
      </c>
      <c r="G139" s="132">
        <f t="shared" si="12"/>
        <v>6000</v>
      </c>
      <c r="H139" s="132">
        <f t="shared" si="13"/>
        <v>2484000</v>
      </c>
      <c r="I139" s="6" t="str">
        <f>IF(AND(G139&gt;=10,G139&lt;5000),"G",IF(AND(G139&gt;=5000,G139&lt;8000),"F",IF(AND(G139&gt;=8000,G139&lt;12000),"F138",IF(AND(G139&gt;=12000,G139&lt;16000),"E",IF(AND(G139&gt;=16000,G139&lt;20000),"E138",IF(AND(G139&gt;=20000,G139&lt;25000),"D",IF(AND(G139&gt;=25000,G139&lt;30000),"D138",IF(AND(G139&gt;=30000,G139&lt;35000),"C",IF(AND(G139&gt;=35000,G139&lt;40000),"C138",IF(AND(G139&gt;=40000,G139&lt;45000),"B",IF(AND(G139&gt;=45000,G139&lt;50000),"B138",IF(AND(G139&gt;=50000,G139&lt;55000),"A",IF(AND(G139&gt;=55000,G139&lt;60000),"A138",IF(AND(G139&gt;60000),"S"))))))))))))))</f>
        <v>F</v>
      </c>
      <c r="J139" s="23">
        <f t="shared" si="14"/>
        <v>10140</v>
      </c>
      <c r="K139" s="6" t="str">
        <f>IF(AND(J139&gt;=10,J139&lt;5000),"G",IF(AND(J139&gt;=5000,J139&lt;8000),"F",IF(AND(J139&gt;=8000,J139&lt;12000),"F138",IF(AND(J139&gt;=12000,J139&lt;16000),"E",IF(AND(J139&gt;=16000,J139&lt;20000),"E138",IF(AND(J139&gt;=20000,J139&lt;25000),"D",IF(AND(J139&gt;=25000,J139&lt;30000),"D138",IF(AND(J139&gt;=30000,J139&lt;35000),"C",IF(AND(J139&gt;=35000,J139&lt;40000),"C138",IF(AND(J139&gt;=40000,J139&lt;45000),"B",IF(AND(J139&gt;=45000,J139&lt;50000),"B138",IF(AND(J139&gt;=50000,J139&lt;55000),"A",IF(AND(J139&gt;=55000,J139&lt;60000),"A138",IF(AND(J139&gt;60000),"S"))))))))))))))</f>
        <v>F138</v>
      </c>
    </row>
    <row r="140" ht="18.75" customHeight="1" spans="1:11">
      <c r="A140" s="43" t="s">
        <v>184</v>
      </c>
      <c r="B140" s="130">
        <v>376</v>
      </c>
      <c r="C140" s="131">
        <v>6764.62765957447</v>
      </c>
      <c r="D140" s="131">
        <v>6000</v>
      </c>
      <c r="E140" s="131">
        <f t="shared" si="10"/>
        <v>-764.627659574468</v>
      </c>
      <c r="F140" s="131">
        <f t="shared" si="11"/>
        <v>0.886966778061726</v>
      </c>
      <c r="G140" s="132">
        <f t="shared" si="12"/>
        <v>6764.62765957447</v>
      </c>
      <c r="H140" s="132">
        <f t="shared" si="13"/>
        <v>2543500</v>
      </c>
      <c r="I140" s="6" t="str">
        <f>IF(AND(G140&gt;=10,G140&lt;5000),"G",IF(AND(G140&gt;=5000,G140&lt;8000),"F",IF(AND(G140&gt;=8000,G140&lt;12000),"F139",IF(AND(G140&gt;=12000,G140&lt;16000),"E",IF(AND(G140&gt;=16000,G140&lt;20000),"E139",IF(AND(G140&gt;=20000,G140&lt;25000),"D",IF(AND(G140&gt;=25000,G140&lt;30000),"D139",IF(AND(G140&gt;=30000,G140&lt;35000),"C",IF(AND(G140&gt;=35000,G140&lt;40000),"C139",IF(AND(G140&gt;=40000,G140&lt;45000),"B",IF(AND(G140&gt;=45000,G140&lt;50000),"B139",IF(AND(G140&gt;=50000,G140&lt;55000),"A",IF(AND(G140&gt;=55000,G140&lt;60000),"A139",IF(AND(G140&gt;60000),"S"))))))))))))))</f>
        <v>F</v>
      </c>
      <c r="J140" s="23">
        <f t="shared" si="14"/>
        <v>11432.2207446809</v>
      </c>
      <c r="K140" s="6" t="str">
        <f>IF(AND(J140&gt;=10,J140&lt;5000),"G",IF(AND(J140&gt;=5000,J140&lt;8000),"F",IF(AND(J140&gt;=8000,J140&lt;12000),"F139",IF(AND(J140&gt;=12000,J140&lt;16000),"E",IF(AND(J140&gt;=16000,J140&lt;20000),"E139",IF(AND(J140&gt;=20000,J140&lt;25000),"D",IF(AND(J140&gt;=25000,J140&lt;30000),"D139",IF(AND(J140&gt;=30000,J140&lt;35000),"C",IF(AND(J140&gt;=35000,J140&lt;40000),"C139",IF(AND(J140&gt;=40000,J140&lt;45000),"B",IF(AND(J140&gt;=45000,J140&lt;50000),"B139",IF(AND(J140&gt;=50000,J140&lt;55000),"A",IF(AND(J140&gt;=55000,J140&lt;60000),"A139",IF(AND(J140&gt;60000),"S"))))))))))))))</f>
        <v>F139</v>
      </c>
    </row>
    <row r="141" ht="18.75" customHeight="1" spans="1:11">
      <c r="A141" s="43" t="s">
        <v>199</v>
      </c>
      <c r="B141" s="130">
        <v>1724</v>
      </c>
      <c r="C141" s="131">
        <v>3149.07192575406</v>
      </c>
      <c r="D141" s="131">
        <v>6072.2816399287</v>
      </c>
      <c r="E141" s="131">
        <f t="shared" si="10"/>
        <v>2923.20971417464</v>
      </c>
      <c r="F141" s="131">
        <f t="shared" si="11"/>
        <v>1.92827657897165</v>
      </c>
      <c r="G141" s="132">
        <f t="shared" si="12"/>
        <v>6072.2816399287</v>
      </c>
      <c r="H141" s="132">
        <f t="shared" si="13"/>
        <v>10468613.5472371</v>
      </c>
      <c r="I141" s="6" t="str">
        <f>IF(AND(G141&gt;=10,G141&lt;5000),"G",IF(AND(G141&gt;=5000,G141&lt;8000),"F",IF(AND(G141&gt;=8000,G141&lt;12000),"F140",IF(AND(G141&gt;=12000,G141&lt;16000),"E",IF(AND(G141&gt;=16000,G141&lt;20000),"E140",IF(AND(G141&gt;=20000,G141&lt;25000),"D",IF(AND(G141&gt;=25000,G141&lt;30000),"D140",IF(AND(G141&gt;=30000,G141&lt;35000),"C",IF(AND(G141&gt;=35000,G141&lt;40000),"C140",IF(AND(G141&gt;=40000,G141&lt;45000),"B",IF(AND(G141&gt;=45000,G141&lt;50000),"B140",IF(AND(G141&gt;=50000,G141&lt;55000),"A",IF(AND(G141&gt;=55000,G141&lt;60000),"A140",IF(AND(G141&gt;60000),"S"))))))))))))))</f>
        <v>F</v>
      </c>
      <c r="J141" s="23">
        <f t="shared" si="14"/>
        <v>10262.1559714795</v>
      </c>
      <c r="K141" s="6" t="str">
        <f>IF(AND(J141&gt;=10,J141&lt;5000),"G",IF(AND(J141&gt;=5000,J141&lt;8000),"F",IF(AND(J141&gt;=8000,J141&lt;12000),"F140",IF(AND(J141&gt;=12000,J141&lt;16000),"E",IF(AND(J141&gt;=16000,J141&lt;20000),"E140",IF(AND(J141&gt;=20000,J141&lt;25000),"D",IF(AND(J141&gt;=25000,J141&lt;30000),"D140",IF(AND(J141&gt;=30000,J141&lt;35000),"C",IF(AND(J141&gt;=35000,J141&lt;40000),"C140",IF(AND(J141&gt;=40000,J141&lt;45000),"B",IF(AND(J141&gt;=45000,J141&lt;50000),"B140",IF(AND(J141&gt;=50000,J141&lt;55000),"A",IF(AND(J141&gt;=55000,J141&lt;60000),"A140",IF(AND(J141&gt;60000),"S"))))))))))))))</f>
        <v>F140</v>
      </c>
    </row>
    <row r="142" ht="18.75" customHeight="1" spans="1:11">
      <c r="A142" s="43" t="s">
        <v>285</v>
      </c>
      <c r="B142" s="130">
        <v>11795</v>
      </c>
      <c r="C142" s="131">
        <v>5810.06570580755</v>
      </c>
      <c r="D142" s="131">
        <v>6093.86400918635</v>
      </c>
      <c r="E142" s="131">
        <f t="shared" si="10"/>
        <v>283.798303378806</v>
      </c>
      <c r="F142" s="131">
        <f t="shared" si="11"/>
        <v>1.04884597141391</v>
      </c>
      <c r="G142" s="132">
        <f t="shared" si="12"/>
        <v>6093.86400918635</v>
      </c>
      <c r="H142" s="132">
        <f t="shared" si="13"/>
        <v>71877125.988353</v>
      </c>
      <c r="I142" s="6" t="str">
        <f>IF(AND(G142&gt;=10,G142&lt;5000),"G",IF(AND(G142&gt;=5000,G142&lt;8000),"F",IF(AND(G142&gt;=8000,G142&lt;12000),"F141",IF(AND(G142&gt;=12000,G142&lt;16000),"E",IF(AND(G142&gt;=16000,G142&lt;20000),"E141",IF(AND(G142&gt;=20000,G142&lt;25000),"D",IF(AND(G142&gt;=25000,G142&lt;30000),"D141",IF(AND(G142&gt;=30000,G142&lt;35000),"C",IF(AND(G142&gt;=35000,G142&lt;40000),"C141",IF(AND(G142&gt;=40000,G142&lt;45000),"B",IF(AND(G142&gt;=45000,G142&lt;50000),"B141",IF(AND(G142&gt;=50000,G142&lt;55000),"A",IF(AND(G142&gt;=55000,G142&lt;60000),"A141",IF(AND(G142&gt;60000),"S"))))))))))))))</f>
        <v>F</v>
      </c>
      <c r="J142" s="23">
        <f t="shared" si="14"/>
        <v>10298.6301755249</v>
      </c>
      <c r="K142" s="6" t="str">
        <f>IF(AND(J142&gt;=10,J142&lt;5000),"G",IF(AND(J142&gt;=5000,J142&lt;8000),"F",IF(AND(J142&gt;=8000,J142&lt;12000),"F141",IF(AND(J142&gt;=12000,J142&lt;16000),"E",IF(AND(J142&gt;=16000,J142&lt;20000),"E141",IF(AND(J142&gt;=20000,J142&lt;25000),"D",IF(AND(J142&gt;=25000,J142&lt;30000),"D141",IF(AND(J142&gt;=30000,J142&lt;35000),"C",IF(AND(J142&gt;=35000,J142&lt;40000),"C141",IF(AND(J142&gt;=40000,J142&lt;45000),"B",IF(AND(J142&gt;=45000,J142&lt;50000),"B141",IF(AND(J142&gt;=50000,J142&lt;55000),"A",IF(AND(J142&gt;=55000,J142&lt;60000),"A141",IF(AND(J142&gt;60000),"S"))))))))))))))</f>
        <v>F141</v>
      </c>
    </row>
    <row r="143" ht="18.75" customHeight="1" spans="1:11">
      <c r="A143" s="43" t="s">
        <v>151</v>
      </c>
      <c r="B143" s="130">
        <v>7242</v>
      </c>
      <c r="C143" s="131">
        <v>5625.90030378349</v>
      </c>
      <c r="D143" s="131">
        <v>6154.59402274531</v>
      </c>
      <c r="E143" s="131">
        <f t="shared" si="10"/>
        <v>528.69371896182</v>
      </c>
      <c r="F143" s="131">
        <f t="shared" si="11"/>
        <v>1.09397495341435</v>
      </c>
      <c r="G143" s="132">
        <f t="shared" si="12"/>
        <v>6154.59402274531</v>
      </c>
      <c r="H143" s="132">
        <f t="shared" si="13"/>
        <v>44571569.9127215</v>
      </c>
      <c r="I143" s="6" t="str">
        <f>IF(AND(G143&gt;=10,G143&lt;5000),"G",IF(AND(G143&gt;=5000,G143&lt;8000),"F",IF(AND(G143&gt;=8000,G143&lt;12000),"F142",IF(AND(G143&gt;=12000,G143&lt;16000),"E",IF(AND(G143&gt;=16000,G143&lt;20000),"E142",IF(AND(G143&gt;=20000,G143&lt;25000),"D",IF(AND(G143&gt;=25000,G143&lt;30000),"D142",IF(AND(G143&gt;=30000,G143&lt;35000),"C",IF(AND(G143&gt;=35000,G143&lt;40000),"C142",IF(AND(G143&gt;=40000,G143&lt;45000),"B",IF(AND(G143&gt;=45000,G143&lt;50000),"B142",IF(AND(G143&gt;=50000,G143&lt;55000),"A",IF(AND(G143&gt;=55000,G143&lt;60000),"A142",IF(AND(G143&gt;60000),"S"))))))))))))))</f>
        <v>F</v>
      </c>
      <c r="J143" s="23">
        <f t="shared" si="14"/>
        <v>10401.2638984396</v>
      </c>
      <c r="K143" s="6" t="str">
        <f>IF(AND(J143&gt;=10,J143&lt;5000),"G",IF(AND(J143&gt;=5000,J143&lt;8000),"F",IF(AND(J143&gt;=8000,J143&lt;12000),"F142",IF(AND(J143&gt;=12000,J143&lt;16000),"E",IF(AND(J143&gt;=16000,J143&lt;20000),"E142",IF(AND(J143&gt;=20000,J143&lt;25000),"D",IF(AND(J143&gt;=25000,J143&lt;30000),"D142",IF(AND(J143&gt;=30000,J143&lt;35000),"C",IF(AND(J143&gt;=35000,J143&lt;40000),"C142",IF(AND(J143&gt;=40000,J143&lt;45000),"B",IF(AND(J143&gt;=45000,J143&lt;50000),"B142",IF(AND(J143&gt;=50000,J143&lt;55000),"A",IF(AND(J143&gt;=55000,J143&lt;60000),"A142",IF(AND(J143&gt;60000),"S"))))))))))))))</f>
        <v>F142</v>
      </c>
    </row>
    <row r="144" ht="18.75" customHeight="1" spans="1:11">
      <c r="A144" s="43" t="s">
        <v>132</v>
      </c>
      <c r="B144" s="130">
        <v>4027</v>
      </c>
      <c r="C144" s="131">
        <v>11277.87434815</v>
      </c>
      <c r="D144" s="131">
        <v>6158.02521350142</v>
      </c>
      <c r="E144" s="131">
        <f t="shared" si="10"/>
        <v>-5119.84913464856</v>
      </c>
      <c r="F144" s="131">
        <f t="shared" si="11"/>
        <v>0.546027116759958</v>
      </c>
      <c r="G144" s="132">
        <f t="shared" si="12"/>
        <v>11277.87434815</v>
      </c>
      <c r="H144" s="132">
        <f t="shared" si="13"/>
        <v>45416000</v>
      </c>
      <c r="I144" s="6" t="str">
        <f>IF(AND(G144&gt;=10,G144&lt;5000),"G",IF(AND(G144&gt;=5000,G144&lt;8000),"F",IF(AND(G144&gt;=8000,G144&lt;12000),"F143",IF(AND(G144&gt;=12000,G144&lt;16000),"E",IF(AND(G144&gt;=16000,G144&lt;20000),"E143",IF(AND(G144&gt;=20000,G144&lt;25000),"D",IF(AND(G144&gt;=25000,G144&lt;30000),"D143",IF(AND(G144&gt;=30000,G144&lt;35000),"C",IF(AND(G144&gt;=35000,G144&lt;40000),"C143",IF(AND(G144&gt;=40000,G144&lt;45000),"B",IF(AND(G144&gt;=45000,G144&lt;50000),"B143",IF(AND(G144&gt;=50000,G144&lt;55000),"A",IF(AND(G144&gt;=55000,G144&lt;60000),"A143",IF(AND(G144&gt;60000),"S"))))))))))))))</f>
        <v>F143</v>
      </c>
      <c r="J144" s="23">
        <f t="shared" si="14"/>
        <v>19059.6076483735</v>
      </c>
      <c r="K144" s="6" t="str">
        <f>IF(AND(J144&gt;=10,J144&lt;5000),"G",IF(AND(J144&gt;=5000,J144&lt;8000),"F",IF(AND(J144&gt;=8000,J144&lt;12000),"F143",IF(AND(J144&gt;=12000,J144&lt;16000),"E",IF(AND(J144&gt;=16000,J144&lt;20000),"E143",IF(AND(J144&gt;=20000,J144&lt;25000),"D",IF(AND(J144&gt;=25000,J144&lt;30000),"D143",IF(AND(J144&gt;=30000,J144&lt;35000),"C",IF(AND(J144&gt;=35000,J144&lt;40000),"C143",IF(AND(J144&gt;=40000,J144&lt;45000),"B",IF(AND(J144&gt;=45000,J144&lt;50000),"B143",IF(AND(J144&gt;=50000,J144&lt;55000),"A",IF(AND(J144&gt;=55000,J144&lt;60000),"A143",IF(AND(J144&gt;60000),"S"))))))))))))))</f>
        <v>E143</v>
      </c>
    </row>
    <row r="145" ht="18.75" customHeight="1" spans="1:11">
      <c r="A145" s="43" t="s">
        <v>227</v>
      </c>
      <c r="B145" s="130">
        <v>580</v>
      </c>
      <c r="C145" s="131">
        <v>4631.39655172414</v>
      </c>
      <c r="D145" s="131">
        <v>6174.51327433628</v>
      </c>
      <c r="E145" s="131">
        <f t="shared" si="10"/>
        <v>1543.11672261215</v>
      </c>
      <c r="F145" s="131">
        <f t="shared" si="11"/>
        <v>1.3331860499049</v>
      </c>
      <c r="G145" s="132">
        <f t="shared" si="12"/>
        <v>6174.51327433628</v>
      </c>
      <c r="H145" s="132">
        <f t="shared" si="13"/>
        <v>3581217.69911504</v>
      </c>
      <c r="I145" s="6" t="str">
        <f>IF(AND(G145&gt;=10,G145&lt;5000),"G",IF(AND(G145&gt;=5000,G145&lt;8000),"F",IF(AND(G145&gt;=8000,G145&lt;12000),"F144",IF(AND(G145&gt;=12000,G145&lt;16000),"E",IF(AND(G145&gt;=16000,G145&lt;20000),"E144",IF(AND(G145&gt;=20000,G145&lt;25000),"D",IF(AND(G145&gt;=25000,G145&lt;30000),"D144",IF(AND(G145&gt;=30000,G145&lt;35000),"C",IF(AND(G145&gt;=35000,G145&lt;40000),"C144",IF(AND(G145&gt;=40000,G145&lt;45000),"B",IF(AND(G145&gt;=45000,G145&lt;50000),"B144",IF(AND(G145&gt;=50000,G145&lt;55000),"A",IF(AND(G145&gt;=55000,G145&lt;60000),"A144",IF(AND(G145&gt;60000),"S"))))))))))))))</f>
        <v>F</v>
      </c>
      <c r="J145" s="23">
        <f t="shared" si="14"/>
        <v>10434.9274336283</v>
      </c>
      <c r="K145" s="6" t="str">
        <f>IF(AND(J145&gt;=10,J145&lt;5000),"G",IF(AND(J145&gt;=5000,J145&lt;8000),"F",IF(AND(J145&gt;=8000,J145&lt;12000),"F144",IF(AND(J145&gt;=12000,J145&lt;16000),"E",IF(AND(J145&gt;=16000,J145&lt;20000),"E144",IF(AND(J145&gt;=20000,J145&lt;25000),"D",IF(AND(J145&gt;=25000,J145&lt;30000),"D144",IF(AND(J145&gt;=30000,J145&lt;35000),"C",IF(AND(J145&gt;=35000,J145&lt;40000),"C144",IF(AND(J145&gt;=40000,J145&lt;45000),"B",IF(AND(J145&gt;=45000,J145&lt;50000),"B144",IF(AND(J145&gt;=50000,J145&lt;55000),"A",IF(AND(J145&gt;=55000,J145&lt;60000),"A144",IF(AND(J145&gt;60000),"S"))))))))))))))</f>
        <v>F144</v>
      </c>
    </row>
    <row r="146" ht="18.75" customHeight="1" spans="1:11">
      <c r="A146" s="43" t="s">
        <v>379</v>
      </c>
      <c r="B146" s="130">
        <v>666</v>
      </c>
      <c r="C146" s="131">
        <v>19207.957957958</v>
      </c>
      <c r="D146" s="131">
        <v>6235</v>
      </c>
      <c r="E146" s="131">
        <f t="shared" si="10"/>
        <v>-12972.957957958</v>
      </c>
      <c r="F146" s="131">
        <f t="shared" si="11"/>
        <v>0.324605042016807</v>
      </c>
      <c r="G146" s="132">
        <f t="shared" si="12"/>
        <v>19207.957957958</v>
      </c>
      <c r="H146" s="132">
        <f t="shared" si="13"/>
        <v>12792500</v>
      </c>
      <c r="I146" s="6" t="str">
        <f>IF(AND(G146&gt;=10,G146&lt;5000),"G",IF(AND(G146&gt;=5000,G146&lt;8000),"F",IF(AND(G146&gt;=8000,G146&lt;12000),"F145",IF(AND(G146&gt;=12000,G146&lt;16000),"E",IF(AND(G146&gt;=16000,G146&lt;20000),"E145",IF(AND(G146&gt;=20000,G146&lt;25000),"D",IF(AND(G146&gt;=25000,G146&lt;30000),"D145",IF(AND(G146&gt;=30000,G146&lt;35000),"C",IF(AND(G146&gt;=35000,G146&lt;40000),"C145",IF(AND(G146&gt;=40000,G146&lt;45000),"B",IF(AND(G146&gt;=45000,G146&lt;50000),"B145",IF(AND(G146&gt;=50000,G146&lt;55000),"A",IF(AND(G146&gt;=55000,G146&lt;60000),"A145",IF(AND(G146&gt;60000),"S"))))))))))))))</f>
        <v>E145</v>
      </c>
      <c r="J146" s="23">
        <f t="shared" si="14"/>
        <v>32461.4489489489</v>
      </c>
      <c r="K146" s="6" t="str">
        <f>IF(AND(J146&gt;=10,J146&lt;5000),"G",IF(AND(J146&gt;=5000,J146&lt;8000),"F",IF(AND(J146&gt;=8000,J146&lt;12000),"F145",IF(AND(J146&gt;=12000,J146&lt;16000),"E",IF(AND(J146&gt;=16000,J146&lt;20000),"E145",IF(AND(J146&gt;=20000,J146&lt;25000),"D",IF(AND(J146&gt;=25000,J146&lt;30000),"D145",IF(AND(J146&gt;=30000,J146&lt;35000),"C",IF(AND(J146&gt;=35000,J146&lt;40000),"C145",IF(AND(J146&gt;=40000,J146&lt;45000),"B",IF(AND(J146&gt;=45000,J146&lt;50000),"B145",IF(AND(J146&gt;=50000,J146&lt;55000),"A",IF(AND(J146&gt;=55000,J146&lt;60000),"A145",IF(AND(J146&gt;60000),"S"))))))))))))))</f>
        <v>C</v>
      </c>
    </row>
    <row r="147" ht="18.75" customHeight="1" spans="1:11">
      <c r="A147" s="43" t="s">
        <v>276</v>
      </c>
      <c r="B147" s="130">
        <v>326</v>
      </c>
      <c r="C147" s="131">
        <v>8600</v>
      </c>
      <c r="D147" s="131">
        <v>6288.93141153082</v>
      </c>
      <c r="E147" s="131">
        <f t="shared" si="10"/>
        <v>-2311.06858846918</v>
      </c>
      <c r="F147" s="131">
        <f t="shared" si="11"/>
        <v>0.731271094364048</v>
      </c>
      <c r="G147" s="132">
        <f t="shared" si="12"/>
        <v>8600</v>
      </c>
      <c r="H147" s="132">
        <f t="shared" si="13"/>
        <v>2803600</v>
      </c>
      <c r="I147" s="6" t="str">
        <f>IF(AND(G147&gt;=10,G147&lt;5000),"G",IF(AND(G147&gt;=5000,G147&lt;8000),"F",IF(AND(G147&gt;=8000,G147&lt;12000),"F146",IF(AND(G147&gt;=12000,G147&lt;16000),"E",IF(AND(G147&gt;=16000,G147&lt;20000),"E146",IF(AND(G147&gt;=20000,G147&lt;25000),"D",IF(AND(G147&gt;=25000,G147&lt;30000),"D146",IF(AND(G147&gt;=30000,G147&lt;35000),"C",IF(AND(G147&gt;=35000,G147&lt;40000),"C146",IF(AND(G147&gt;=40000,G147&lt;45000),"B",IF(AND(G147&gt;=45000,G147&lt;50000),"B146",IF(AND(G147&gt;=50000,G147&lt;55000),"A",IF(AND(G147&gt;=55000,G147&lt;60000),"A146",IF(AND(G147&gt;60000),"S"))))))))))))))</f>
        <v>F146</v>
      </c>
      <c r="J147" s="23">
        <f t="shared" si="14"/>
        <v>14534</v>
      </c>
      <c r="K147" s="6" t="str">
        <f>IF(AND(J147&gt;=10,J147&lt;5000),"G",IF(AND(J147&gt;=5000,J147&lt;8000),"F",IF(AND(J147&gt;=8000,J147&lt;12000),"F146",IF(AND(J147&gt;=12000,J147&lt;16000),"E",IF(AND(J147&gt;=16000,J147&lt;20000),"E146",IF(AND(J147&gt;=20000,J147&lt;25000),"D",IF(AND(J147&gt;=25000,J147&lt;30000),"D146",IF(AND(J147&gt;=30000,J147&lt;35000),"C",IF(AND(J147&gt;=35000,J147&lt;40000),"C146",IF(AND(J147&gt;=40000,J147&lt;45000),"B",IF(AND(J147&gt;=45000,J147&lt;50000),"B146",IF(AND(J147&gt;=50000,J147&lt;55000),"A",IF(AND(J147&gt;=55000,J147&lt;60000),"A146",IF(AND(J147&gt;60000),"S"))))))))))))))</f>
        <v>E</v>
      </c>
    </row>
    <row r="148" ht="18.75" customHeight="1" spans="1:11">
      <c r="A148" s="43" t="s">
        <v>397</v>
      </c>
      <c r="B148" s="130">
        <v>56</v>
      </c>
      <c r="C148" s="131">
        <v>6300</v>
      </c>
      <c r="D148" s="131">
        <v>6300</v>
      </c>
      <c r="E148" s="131">
        <f t="shared" si="10"/>
        <v>0</v>
      </c>
      <c r="F148" s="131">
        <f t="shared" si="11"/>
        <v>1</v>
      </c>
      <c r="G148" s="132">
        <f t="shared" si="12"/>
        <v>6300</v>
      </c>
      <c r="H148" s="132">
        <f t="shared" si="13"/>
        <v>352800</v>
      </c>
      <c r="I148" s="6" t="str">
        <f>IF(AND(G148&gt;=10,G148&lt;5000),"G",IF(AND(G148&gt;=5000,G148&lt;8000),"F",IF(AND(G148&gt;=8000,G148&lt;12000),"F147",IF(AND(G148&gt;=12000,G148&lt;16000),"E",IF(AND(G148&gt;=16000,G148&lt;20000),"E147",IF(AND(G148&gt;=20000,G148&lt;25000),"D",IF(AND(G148&gt;=25000,G148&lt;30000),"D147",IF(AND(G148&gt;=30000,G148&lt;35000),"C",IF(AND(G148&gt;=35000,G148&lt;40000),"C147",IF(AND(G148&gt;=40000,G148&lt;45000),"B",IF(AND(G148&gt;=45000,G148&lt;50000),"B147",IF(AND(G148&gt;=50000,G148&lt;55000),"A",IF(AND(G148&gt;=55000,G148&lt;60000),"A147",IF(AND(G148&gt;60000),"S"))))))))))))))</f>
        <v>F</v>
      </c>
      <c r="J148" s="23">
        <f t="shared" si="14"/>
        <v>10647</v>
      </c>
      <c r="K148" s="6" t="str">
        <f>IF(AND(J148&gt;=10,J148&lt;5000),"G",IF(AND(J148&gt;=5000,J148&lt;8000),"F",IF(AND(J148&gt;=8000,J148&lt;12000),"F147",IF(AND(J148&gt;=12000,J148&lt;16000),"E",IF(AND(J148&gt;=16000,J148&lt;20000),"E147",IF(AND(J148&gt;=20000,J148&lt;25000),"D",IF(AND(J148&gt;=25000,J148&lt;30000),"D147",IF(AND(J148&gt;=30000,J148&lt;35000),"C",IF(AND(J148&gt;=35000,J148&lt;40000),"C147",IF(AND(J148&gt;=40000,J148&lt;45000),"B",IF(AND(J148&gt;=45000,J148&lt;50000),"B147",IF(AND(J148&gt;=50000,J148&lt;55000),"A",IF(AND(J148&gt;=55000,J148&lt;60000),"A147",IF(AND(J148&gt;60000),"S"))))))))))))))</f>
        <v>F147</v>
      </c>
    </row>
    <row r="149" ht="18.75" customHeight="1" spans="1:11">
      <c r="A149" s="43" t="s">
        <v>217</v>
      </c>
      <c r="B149" s="130">
        <v>11109</v>
      </c>
      <c r="C149" s="131">
        <v>7054.17949410388</v>
      </c>
      <c r="D149" s="131">
        <v>6318.92822966507</v>
      </c>
      <c r="E149" s="131">
        <f t="shared" si="10"/>
        <v>-735.251264438808</v>
      </c>
      <c r="F149" s="131">
        <f t="shared" si="11"/>
        <v>0.895770831313074</v>
      </c>
      <c r="G149" s="132">
        <f t="shared" si="12"/>
        <v>7054.17949410388</v>
      </c>
      <c r="H149" s="132">
        <f t="shared" si="13"/>
        <v>78364880</v>
      </c>
      <c r="I149" s="6" t="str">
        <f>IF(AND(G149&gt;=10,G149&lt;5000),"G",IF(AND(G149&gt;=5000,G149&lt;8000),"F",IF(AND(G149&gt;=8000,G149&lt;12000),"F148",IF(AND(G149&gt;=12000,G149&lt;16000),"E",IF(AND(G149&gt;=16000,G149&lt;20000),"E148",IF(AND(G149&gt;=20000,G149&lt;25000),"D",IF(AND(G149&gt;=25000,G149&lt;30000),"D148",IF(AND(G149&gt;=30000,G149&lt;35000),"C",IF(AND(G149&gt;=35000,G149&lt;40000),"C148",IF(AND(G149&gt;=40000,G149&lt;45000),"B",IF(AND(G149&gt;=45000,G149&lt;50000),"B148",IF(AND(G149&gt;=50000,G149&lt;55000),"A",IF(AND(G149&gt;=55000,G149&lt;60000),"A148",IF(AND(G149&gt;60000),"S"))))))))))))))</f>
        <v>F</v>
      </c>
      <c r="J149" s="23">
        <f t="shared" si="14"/>
        <v>11921.5633450356</v>
      </c>
      <c r="K149" s="6" t="str">
        <f>IF(AND(J149&gt;=10,J149&lt;5000),"G",IF(AND(J149&gt;=5000,J149&lt;8000),"F",IF(AND(J149&gt;=8000,J149&lt;12000),"F148",IF(AND(J149&gt;=12000,J149&lt;16000),"E",IF(AND(J149&gt;=16000,J149&lt;20000),"E148",IF(AND(J149&gt;=20000,J149&lt;25000),"D",IF(AND(J149&gt;=25000,J149&lt;30000),"D148",IF(AND(J149&gt;=30000,J149&lt;35000),"C",IF(AND(J149&gt;=35000,J149&lt;40000),"C148",IF(AND(J149&gt;=40000,J149&lt;45000),"B",IF(AND(J149&gt;=45000,J149&lt;50000),"B148",IF(AND(J149&gt;=50000,J149&lt;55000),"A",IF(AND(J149&gt;=55000,J149&lt;60000),"A148",IF(AND(J149&gt;60000),"S"))))))))))))))</f>
        <v>F148</v>
      </c>
    </row>
    <row r="150" ht="18.75" customHeight="1" spans="1:11">
      <c r="A150" s="43" t="s">
        <v>156</v>
      </c>
      <c r="B150" s="130">
        <v>1521</v>
      </c>
      <c r="C150" s="131">
        <v>6355.02958579882</v>
      </c>
      <c r="D150" s="131">
        <v>6373.50157728707</v>
      </c>
      <c r="E150" s="131">
        <f t="shared" si="10"/>
        <v>18.4719914882498</v>
      </c>
      <c r="F150" s="131">
        <f t="shared" si="11"/>
        <v>1.00290667277608</v>
      </c>
      <c r="G150" s="132">
        <f t="shared" si="12"/>
        <v>6373.50157728707</v>
      </c>
      <c r="H150" s="132">
        <f t="shared" si="13"/>
        <v>9694095.89905363</v>
      </c>
      <c r="I150" s="6" t="str">
        <f>IF(AND(G150&gt;=10,G150&lt;5000),"G",IF(AND(G150&gt;=5000,G150&lt;8000),"F",IF(AND(G150&gt;=8000,G150&lt;12000),"F149",IF(AND(G150&gt;=12000,G150&lt;16000),"E",IF(AND(G150&gt;=16000,G150&lt;20000),"E149",IF(AND(G150&gt;=20000,G150&lt;25000),"D",IF(AND(G150&gt;=25000,G150&lt;30000),"D149",IF(AND(G150&gt;=30000,G150&lt;35000),"C",IF(AND(G150&gt;=35000,G150&lt;40000),"C149",IF(AND(G150&gt;=40000,G150&lt;45000),"B",IF(AND(G150&gt;=45000,G150&lt;50000),"B149",IF(AND(G150&gt;=50000,G150&lt;55000),"A",IF(AND(G150&gt;=55000,G150&lt;60000),"A149",IF(AND(G150&gt;60000),"S"))))))))))))))</f>
        <v>F</v>
      </c>
      <c r="J150" s="23">
        <f t="shared" si="14"/>
        <v>10771.2176656151</v>
      </c>
      <c r="K150" s="6" t="str">
        <f>IF(AND(J150&gt;=10,J150&lt;5000),"G",IF(AND(J150&gt;=5000,J150&lt;8000),"F",IF(AND(J150&gt;=8000,J150&lt;12000),"F149",IF(AND(J150&gt;=12000,J150&lt;16000),"E",IF(AND(J150&gt;=16000,J150&lt;20000),"E149",IF(AND(J150&gt;=20000,J150&lt;25000),"D",IF(AND(J150&gt;=25000,J150&lt;30000),"D149",IF(AND(J150&gt;=30000,J150&lt;35000),"C",IF(AND(J150&gt;=35000,J150&lt;40000),"C149",IF(AND(J150&gt;=40000,J150&lt;45000),"B",IF(AND(J150&gt;=45000,J150&lt;50000),"B149",IF(AND(J150&gt;=50000,J150&lt;55000),"A",IF(AND(J150&gt;=55000,J150&lt;60000),"A149",IF(AND(J150&gt;60000),"S"))))))))))))))</f>
        <v>F149</v>
      </c>
    </row>
    <row r="151" ht="18.75" customHeight="1" spans="1:11">
      <c r="A151" s="43" t="s">
        <v>63</v>
      </c>
      <c r="B151" s="130">
        <v>229</v>
      </c>
      <c r="C151" s="131">
        <v>11441.0480349345</v>
      </c>
      <c r="D151" s="131">
        <v>6382.07070707071</v>
      </c>
      <c r="E151" s="131">
        <f t="shared" si="10"/>
        <v>-5058.97732786379</v>
      </c>
      <c r="F151" s="131">
        <f t="shared" si="11"/>
        <v>0.55782221065618</v>
      </c>
      <c r="G151" s="132">
        <f t="shared" si="12"/>
        <v>11441.0480349345</v>
      </c>
      <c r="H151" s="132">
        <f t="shared" si="13"/>
        <v>2620000</v>
      </c>
      <c r="I151" s="6" t="str">
        <f>IF(AND(G151&gt;=10,G151&lt;5000),"G",IF(AND(G151&gt;=5000,G151&lt;8000),"F",IF(AND(G151&gt;=8000,G151&lt;12000),"F150",IF(AND(G151&gt;=12000,G151&lt;16000),"E",IF(AND(G151&gt;=16000,G151&lt;20000),"E150",IF(AND(G151&gt;=20000,G151&lt;25000),"D",IF(AND(G151&gt;=25000,G151&lt;30000),"D150",IF(AND(G151&gt;=30000,G151&lt;35000),"C",IF(AND(G151&gt;=35000,G151&lt;40000),"C150",IF(AND(G151&gt;=40000,G151&lt;45000),"B",IF(AND(G151&gt;=45000,G151&lt;50000),"B150",IF(AND(G151&gt;=50000,G151&lt;55000),"A",IF(AND(G151&gt;=55000,G151&lt;60000),"A150",IF(AND(G151&gt;60000),"S"))))))))))))))</f>
        <v>F150</v>
      </c>
      <c r="J151" s="23">
        <f t="shared" si="14"/>
        <v>19335.3711790393</v>
      </c>
      <c r="K151" s="6" t="str">
        <f>IF(AND(J151&gt;=10,J151&lt;5000),"G",IF(AND(J151&gt;=5000,J151&lt;8000),"F",IF(AND(J151&gt;=8000,J151&lt;12000),"F150",IF(AND(J151&gt;=12000,J151&lt;16000),"E",IF(AND(J151&gt;=16000,J151&lt;20000),"E150",IF(AND(J151&gt;=20000,J151&lt;25000),"D",IF(AND(J151&gt;=25000,J151&lt;30000),"D150",IF(AND(J151&gt;=30000,J151&lt;35000),"C",IF(AND(J151&gt;=35000,J151&lt;40000),"C150",IF(AND(J151&gt;=40000,J151&lt;45000),"B",IF(AND(J151&gt;=45000,J151&lt;50000),"B150",IF(AND(J151&gt;=50000,J151&lt;55000),"A",IF(AND(J151&gt;=55000,J151&lt;60000),"A150",IF(AND(J151&gt;60000),"S"))))))))))))))</f>
        <v>E150</v>
      </c>
    </row>
    <row r="152" ht="18.75" customHeight="1" spans="1:11">
      <c r="A152" s="43" t="s">
        <v>452</v>
      </c>
      <c r="B152" s="130">
        <v>2248</v>
      </c>
      <c r="C152" s="131">
        <v>7494.66637010676</v>
      </c>
      <c r="D152" s="131">
        <v>6426.2152249135</v>
      </c>
      <c r="E152" s="131">
        <f t="shared" si="10"/>
        <v>-1068.45114519327</v>
      </c>
      <c r="F152" s="131">
        <f t="shared" si="11"/>
        <v>0.857438464578638</v>
      </c>
      <c r="G152" s="132">
        <f t="shared" si="12"/>
        <v>7494.66637010676</v>
      </c>
      <c r="H152" s="132">
        <f t="shared" si="13"/>
        <v>16848010</v>
      </c>
      <c r="I152" s="6" t="str">
        <f>IF(AND(G152&gt;=10,G152&lt;5000),"G",IF(AND(G152&gt;=5000,G152&lt;8000),"F",IF(AND(G152&gt;=8000,G152&lt;12000),"F151",IF(AND(G152&gt;=12000,G152&lt;16000),"E",IF(AND(G152&gt;=16000,G152&lt;20000),"E151",IF(AND(G152&gt;=20000,G152&lt;25000),"D",IF(AND(G152&gt;=25000,G152&lt;30000),"D151",IF(AND(G152&gt;=30000,G152&lt;35000),"C",IF(AND(G152&gt;=35000,G152&lt;40000),"C151",IF(AND(G152&gt;=40000,G152&lt;45000),"B",IF(AND(G152&gt;=45000,G152&lt;50000),"B151",IF(AND(G152&gt;=50000,G152&lt;55000),"A",IF(AND(G152&gt;=55000,G152&lt;60000),"A151",IF(AND(G152&gt;60000),"S"))))))))))))))</f>
        <v>F</v>
      </c>
      <c r="J152" s="23">
        <f t="shared" si="14"/>
        <v>12665.9861654804</v>
      </c>
      <c r="K152" s="6" t="str">
        <f>IF(AND(J152&gt;=10,J152&lt;5000),"G",IF(AND(J152&gt;=5000,J152&lt;8000),"F",IF(AND(J152&gt;=8000,J152&lt;12000),"F151",IF(AND(J152&gt;=12000,J152&lt;16000),"E",IF(AND(J152&gt;=16000,J152&lt;20000),"E151",IF(AND(J152&gt;=20000,J152&lt;25000),"D",IF(AND(J152&gt;=25000,J152&lt;30000),"D151",IF(AND(J152&gt;=30000,J152&lt;35000),"C",IF(AND(J152&gt;=35000,J152&lt;40000),"C151",IF(AND(J152&gt;=40000,J152&lt;45000),"B",IF(AND(J152&gt;=45000,J152&lt;50000),"B151",IF(AND(J152&gt;=50000,J152&lt;55000),"A",IF(AND(J152&gt;=55000,J152&lt;60000),"A151",IF(AND(J152&gt;60000),"S"))))))))))))))</f>
        <v>E</v>
      </c>
    </row>
    <row r="153" ht="18.75" customHeight="1" spans="1:11">
      <c r="A153" s="43" t="s">
        <v>219</v>
      </c>
      <c r="B153" s="130">
        <v>18077</v>
      </c>
      <c r="C153" s="131">
        <v>5627.24788405156</v>
      </c>
      <c r="D153" s="131">
        <v>6432.26234208404</v>
      </c>
      <c r="E153" s="131">
        <f t="shared" si="10"/>
        <v>805.014458032486</v>
      </c>
      <c r="F153" s="131">
        <f t="shared" si="11"/>
        <v>1.14305651263631</v>
      </c>
      <c r="G153" s="132">
        <f t="shared" si="12"/>
        <v>6432.26234208404</v>
      </c>
      <c r="H153" s="132">
        <f t="shared" si="13"/>
        <v>116276006.357853</v>
      </c>
      <c r="I153" s="6" t="str">
        <f>IF(AND(G153&gt;=10,G153&lt;5000),"G",IF(AND(G153&gt;=5000,G153&lt;8000),"F",IF(AND(G153&gt;=8000,G153&lt;12000),"F152",IF(AND(G153&gt;=12000,G153&lt;16000),"E",IF(AND(G153&gt;=16000,G153&lt;20000),"E152",IF(AND(G153&gt;=20000,G153&lt;25000),"D",IF(AND(G153&gt;=25000,G153&lt;30000),"D152",IF(AND(G153&gt;=30000,G153&lt;35000),"C",IF(AND(G153&gt;=35000,G153&lt;40000),"C152",IF(AND(G153&gt;=40000,G153&lt;45000),"B",IF(AND(G153&gt;=45000,G153&lt;50000),"B152",IF(AND(G153&gt;=50000,G153&lt;55000),"A",IF(AND(G153&gt;=55000,G153&lt;60000),"A152",IF(AND(G153&gt;60000),"S"))))))))))))))</f>
        <v>F</v>
      </c>
      <c r="J153" s="23">
        <f t="shared" si="14"/>
        <v>10870.523358122</v>
      </c>
      <c r="K153" s="6" t="str">
        <f>IF(AND(J153&gt;=10,J153&lt;5000),"G",IF(AND(J153&gt;=5000,J153&lt;8000),"F",IF(AND(J153&gt;=8000,J153&lt;12000),"F152",IF(AND(J153&gt;=12000,J153&lt;16000),"E",IF(AND(J153&gt;=16000,J153&lt;20000),"E152",IF(AND(J153&gt;=20000,J153&lt;25000),"D",IF(AND(J153&gt;=25000,J153&lt;30000),"D152",IF(AND(J153&gt;=30000,J153&lt;35000),"C",IF(AND(J153&gt;=35000,J153&lt;40000),"C152",IF(AND(J153&gt;=40000,J153&lt;45000),"B",IF(AND(J153&gt;=45000,J153&lt;50000),"B152",IF(AND(J153&gt;=50000,J153&lt;55000),"A",IF(AND(J153&gt;=55000,J153&lt;60000),"A152",IF(AND(J153&gt;60000),"S"))))))))))))))</f>
        <v>F152</v>
      </c>
    </row>
    <row r="154" ht="18.75" customHeight="1" spans="1:11">
      <c r="A154" s="43" t="s">
        <v>428</v>
      </c>
      <c r="B154" s="130">
        <v>309</v>
      </c>
      <c r="C154" s="131">
        <v>5130.08090614887</v>
      </c>
      <c r="D154" s="131">
        <v>6445.63636363636</v>
      </c>
      <c r="E154" s="131">
        <f t="shared" si="10"/>
        <v>1315.5554574875</v>
      </c>
      <c r="F154" s="131">
        <f t="shared" si="11"/>
        <v>1.25643951461091</v>
      </c>
      <c r="G154" s="132">
        <f t="shared" si="12"/>
        <v>6445.63636363636</v>
      </c>
      <c r="H154" s="132">
        <f t="shared" si="13"/>
        <v>1991701.63636364</v>
      </c>
      <c r="I154" s="6" t="str">
        <f>IF(AND(G154&gt;=10,G154&lt;5000),"G",IF(AND(G154&gt;=5000,G154&lt;8000),"F",IF(AND(G154&gt;=8000,G154&lt;12000),"F153",IF(AND(G154&gt;=12000,G154&lt;16000),"E",IF(AND(G154&gt;=16000,G154&lt;20000),"E153",IF(AND(G154&gt;=20000,G154&lt;25000),"D",IF(AND(G154&gt;=25000,G154&lt;30000),"D153",IF(AND(G154&gt;=30000,G154&lt;35000),"C",IF(AND(G154&gt;=35000,G154&lt;40000),"C153",IF(AND(G154&gt;=40000,G154&lt;45000),"B",IF(AND(G154&gt;=45000,G154&lt;50000),"B153",IF(AND(G154&gt;=50000,G154&lt;55000),"A",IF(AND(G154&gt;=55000,G154&lt;60000),"A153",IF(AND(G154&gt;60000),"S"))))))))))))))</f>
        <v>F</v>
      </c>
      <c r="J154" s="23">
        <f t="shared" si="14"/>
        <v>10893.1254545455</v>
      </c>
      <c r="K154" s="6" t="str">
        <f>IF(AND(J154&gt;=10,J154&lt;5000),"G",IF(AND(J154&gt;=5000,J154&lt;8000),"F",IF(AND(J154&gt;=8000,J154&lt;12000),"F153",IF(AND(J154&gt;=12000,J154&lt;16000),"E",IF(AND(J154&gt;=16000,J154&lt;20000),"E153",IF(AND(J154&gt;=20000,J154&lt;25000),"D",IF(AND(J154&gt;=25000,J154&lt;30000),"D153",IF(AND(J154&gt;=30000,J154&lt;35000),"C",IF(AND(J154&gt;=35000,J154&lt;40000),"C153",IF(AND(J154&gt;=40000,J154&lt;45000),"B",IF(AND(J154&gt;=45000,J154&lt;50000),"B153",IF(AND(J154&gt;=50000,J154&lt;55000),"A",IF(AND(J154&gt;=55000,J154&lt;60000),"A153",IF(AND(J154&gt;60000),"S"))))))))))))))</f>
        <v>F153</v>
      </c>
    </row>
    <row r="155" ht="18.75" customHeight="1" spans="1:11">
      <c r="A155" s="43" t="s">
        <v>286</v>
      </c>
      <c r="B155" s="130">
        <v>240</v>
      </c>
      <c r="C155" s="131">
        <v>1352.08333333333</v>
      </c>
      <c r="D155" s="131">
        <v>6450</v>
      </c>
      <c r="E155" s="131">
        <f t="shared" si="10"/>
        <v>5097.91666666667</v>
      </c>
      <c r="F155" s="131">
        <f t="shared" si="11"/>
        <v>4.77041602465331</v>
      </c>
      <c r="G155" s="132">
        <f t="shared" si="12"/>
        <v>6450</v>
      </c>
      <c r="H155" s="132">
        <f t="shared" si="13"/>
        <v>1548000</v>
      </c>
      <c r="I155" s="6" t="str">
        <f>IF(AND(G155&gt;=10,G155&lt;5000),"G",IF(AND(G155&gt;=5000,G155&lt;8000),"F",IF(AND(G155&gt;=8000,G155&lt;12000),"F154",IF(AND(G155&gt;=12000,G155&lt;16000),"E",IF(AND(G155&gt;=16000,G155&lt;20000),"E154",IF(AND(G155&gt;=20000,G155&lt;25000),"D",IF(AND(G155&gt;=25000,G155&lt;30000),"D154",IF(AND(G155&gt;=30000,G155&lt;35000),"C",IF(AND(G155&gt;=35000,G155&lt;40000),"C154",IF(AND(G155&gt;=40000,G155&lt;45000),"B",IF(AND(G155&gt;=45000,G155&lt;50000),"B154",IF(AND(G155&gt;=50000,G155&lt;55000),"A",IF(AND(G155&gt;=55000,G155&lt;60000),"A154",IF(AND(G155&gt;60000),"S"))))))))))))))</f>
        <v>F</v>
      </c>
      <c r="J155" s="23">
        <f t="shared" si="14"/>
        <v>10900.5</v>
      </c>
      <c r="K155" s="6" t="str">
        <f>IF(AND(J155&gt;=10,J155&lt;5000),"G",IF(AND(J155&gt;=5000,J155&lt;8000),"F",IF(AND(J155&gt;=8000,J155&lt;12000),"F154",IF(AND(J155&gt;=12000,J155&lt;16000),"E",IF(AND(J155&gt;=16000,J155&lt;20000),"E154",IF(AND(J155&gt;=20000,J155&lt;25000),"D",IF(AND(J155&gt;=25000,J155&lt;30000),"D154",IF(AND(J155&gt;=30000,J155&lt;35000),"C",IF(AND(J155&gt;=35000,J155&lt;40000),"C154",IF(AND(J155&gt;=40000,J155&lt;45000),"B",IF(AND(J155&gt;=45000,J155&lt;50000),"B154",IF(AND(J155&gt;=50000,J155&lt;55000),"A",IF(AND(J155&gt;=55000,J155&lt;60000),"A154",IF(AND(J155&gt;60000),"S"))))))))))))))</f>
        <v>F154</v>
      </c>
    </row>
    <row r="156" ht="18.75" customHeight="1" spans="1:11">
      <c r="A156" s="43" t="s">
        <v>327</v>
      </c>
      <c r="B156" s="130">
        <v>1681</v>
      </c>
      <c r="C156" s="131">
        <v>9850.86258179655</v>
      </c>
      <c r="D156" s="131">
        <v>6450</v>
      </c>
      <c r="E156" s="131">
        <f t="shared" si="10"/>
        <v>-3400.86258179655</v>
      </c>
      <c r="F156" s="131">
        <f t="shared" si="11"/>
        <v>0.654764996104908</v>
      </c>
      <c r="G156" s="132">
        <f t="shared" si="12"/>
        <v>9850.86258179655</v>
      </c>
      <c r="H156" s="132">
        <f t="shared" si="13"/>
        <v>16559300</v>
      </c>
      <c r="I156" s="6" t="str">
        <f>IF(AND(G156&gt;=10,G156&lt;5000),"G",IF(AND(G156&gt;=5000,G156&lt;8000),"F",IF(AND(G156&gt;=8000,G156&lt;12000),"F155",IF(AND(G156&gt;=12000,G156&lt;16000),"E",IF(AND(G156&gt;=16000,G156&lt;20000),"E155",IF(AND(G156&gt;=20000,G156&lt;25000),"D",IF(AND(G156&gt;=25000,G156&lt;30000),"D155",IF(AND(G156&gt;=30000,G156&lt;35000),"C",IF(AND(G156&gt;=35000,G156&lt;40000),"C155",IF(AND(G156&gt;=40000,G156&lt;45000),"B",IF(AND(G156&gt;=45000,G156&lt;50000),"B155",IF(AND(G156&gt;=50000,G156&lt;55000),"A",IF(AND(G156&gt;=55000,G156&lt;60000),"A155",IF(AND(G156&gt;60000),"S"))))))))))))))</f>
        <v>F155</v>
      </c>
      <c r="J156" s="23">
        <f t="shared" si="14"/>
        <v>16647.9577632362</v>
      </c>
      <c r="K156" s="6" t="str">
        <f>IF(AND(J156&gt;=10,J156&lt;5000),"G",IF(AND(J156&gt;=5000,J156&lt;8000),"F",IF(AND(J156&gt;=8000,J156&lt;12000),"F155",IF(AND(J156&gt;=12000,J156&lt;16000),"E",IF(AND(J156&gt;=16000,J156&lt;20000),"E155",IF(AND(J156&gt;=20000,J156&lt;25000),"D",IF(AND(J156&gt;=25000,J156&lt;30000),"D155",IF(AND(J156&gt;=30000,J156&lt;35000),"C",IF(AND(J156&gt;=35000,J156&lt;40000),"C155",IF(AND(J156&gt;=40000,J156&lt;45000),"B",IF(AND(J156&gt;=45000,J156&lt;50000),"B155",IF(AND(J156&gt;=50000,J156&lt;55000),"A",IF(AND(J156&gt;=55000,J156&lt;60000),"A155",IF(AND(J156&gt;60000),"S"))))))))))))))</f>
        <v>E155</v>
      </c>
    </row>
    <row r="157" ht="18.75" customHeight="1" spans="1:11">
      <c r="A157" s="43" t="s">
        <v>342</v>
      </c>
      <c r="B157" s="130">
        <v>8516</v>
      </c>
      <c r="C157" s="131">
        <v>5113.68600281822</v>
      </c>
      <c r="D157" s="131">
        <v>6455.05503512881</v>
      </c>
      <c r="E157" s="131">
        <f t="shared" si="10"/>
        <v>1341.36903231058</v>
      </c>
      <c r="F157" s="131">
        <f t="shared" si="11"/>
        <v>1.2623096200219</v>
      </c>
      <c r="G157" s="132">
        <f t="shared" si="12"/>
        <v>6455.05503512881</v>
      </c>
      <c r="H157" s="132">
        <f t="shared" si="13"/>
        <v>54971248.6791569</v>
      </c>
      <c r="I157" s="6" t="str">
        <f>IF(AND(G157&gt;=10,G157&lt;5000),"G",IF(AND(G157&gt;=5000,G157&lt;8000),"F",IF(AND(G157&gt;=8000,G157&lt;12000),"F156",IF(AND(G157&gt;=12000,G157&lt;16000),"E",IF(AND(G157&gt;=16000,G157&lt;20000),"E156",IF(AND(G157&gt;=20000,G157&lt;25000),"D",IF(AND(G157&gt;=25000,G157&lt;30000),"D156",IF(AND(G157&gt;=30000,G157&lt;35000),"C",IF(AND(G157&gt;=35000,G157&lt;40000),"C156",IF(AND(G157&gt;=40000,G157&lt;45000),"B",IF(AND(G157&gt;=45000,G157&lt;50000),"B156",IF(AND(G157&gt;=50000,G157&lt;55000),"A",IF(AND(G157&gt;=55000,G157&lt;60000),"A156",IF(AND(G157&gt;60000),"S"))))))))))))))</f>
        <v>F</v>
      </c>
      <c r="J157" s="23">
        <f t="shared" si="14"/>
        <v>10909.0430093677</v>
      </c>
      <c r="K157" s="6" t="str">
        <f>IF(AND(J157&gt;=10,J157&lt;5000),"G",IF(AND(J157&gt;=5000,J157&lt;8000),"F",IF(AND(J157&gt;=8000,J157&lt;12000),"F156",IF(AND(J157&gt;=12000,J157&lt;16000),"E",IF(AND(J157&gt;=16000,J157&lt;20000),"E156",IF(AND(J157&gt;=20000,J157&lt;25000),"D",IF(AND(J157&gt;=25000,J157&lt;30000),"D156",IF(AND(J157&gt;=30000,J157&lt;35000),"C",IF(AND(J157&gt;=35000,J157&lt;40000),"C156",IF(AND(J157&gt;=40000,J157&lt;45000),"B",IF(AND(J157&gt;=45000,J157&lt;50000),"B156",IF(AND(J157&gt;=50000,J157&lt;55000),"A",IF(AND(J157&gt;=55000,J157&lt;60000),"A156",IF(AND(J157&gt;60000),"S"))))))))))))))</f>
        <v>F156</v>
      </c>
    </row>
    <row r="158" ht="18.75" customHeight="1" spans="1:11">
      <c r="A158" s="43" t="s">
        <v>472</v>
      </c>
      <c r="B158" s="130">
        <v>180</v>
      </c>
      <c r="C158" s="131">
        <v>6499.33333333333</v>
      </c>
      <c r="D158" s="131">
        <v>6499.33333333333</v>
      </c>
      <c r="E158" s="131">
        <f t="shared" si="10"/>
        <v>0</v>
      </c>
      <c r="F158" s="131">
        <f t="shared" si="11"/>
        <v>1</v>
      </c>
      <c r="G158" s="132">
        <f t="shared" si="12"/>
        <v>6499.33333333333</v>
      </c>
      <c r="H158" s="132">
        <f t="shared" si="13"/>
        <v>1169880</v>
      </c>
      <c r="I158" s="86" t="str">
        <f>IF(AND(G158&gt;=10,G158&lt;5000),"G",IF(AND(G158&gt;=5000,G158&lt;8000),"F",IF(AND(G158&gt;=8000,G158&lt;12000),"F157",IF(AND(G158&gt;=12000,G158&lt;16000),"E",IF(AND(G158&gt;=16000,G158&lt;20000),"E157",IF(AND(G158&gt;=20000,G158&lt;25000),"D",IF(AND(G158&gt;=25000,G158&lt;30000),"D157",IF(AND(G158&gt;=30000,G158&lt;35000),"C",IF(AND(G158&gt;=35000,G158&lt;40000),"C157",IF(AND(G158&gt;=40000,G158&lt;45000),"B",IF(AND(G158&gt;=45000,G158&lt;50000),"B157",IF(AND(G158&gt;=50000,G158&lt;55000),"A",IF(AND(G158&gt;=55000,G158&lt;60000),"A157",IF(AND(G158&gt;60000),"S"))))))))))))))</f>
        <v>F</v>
      </c>
      <c r="J158" s="23">
        <f t="shared" si="14"/>
        <v>10983.8733333333</v>
      </c>
      <c r="K158" s="86" t="str">
        <f>IF(AND(J158&gt;=10,J158&lt;5000),"G",IF(AND(J158&gt;=5000,J158&lt;8000),"F",IF(AND(J158&gt;=8000,J158&lt;12000),"F157",IF(AND(J158&gt;=12000,J158&lt;16000),"E",IF(AND(J158&gt;=16000,J158&lt;20000),"E157",IF(AND(J158&gt;=20000,J158&lt;25000),"D",IF(AND(J158&gt;=25000,J158&lt;30000),"D157",IF(AND(J158&gt;=30000,J158&lt;35000),"C",IF(AND(J158&gt;=35000,J158&lt;40000),"C157",IF(AND(J158&gt;=40000,J158&lt;45000),"B",IF(AND(J158&gt;=45000,J158&lt;50000),"B157",IF(AND(J158&gt;=50000,J158&lt;55000),"A",IF(AND(J158&gt;=55000,J158&lt;60000),"A157",IF(AND(J158&gt;60000),"S"))))))))))))))</f>
        <v>F157</v>
      </c>
    </row>
    <row r="159" ht="18.75" customHeight="1" spans="1:11">
      <c r="A159" s="43" t="s">
        <v>391</v>
      </c>
      <c r="B159" s="130">
        <v>5857</v>
      </c>
      <c r="C159" s="131">
        <v>3084.5910875875</v>
      </c>
      <c r="D159" s="131">
        <v>6524.29736744531</v>
      </c>
      <c r="E159" s="131">
        <f t="shared" si="10"/>
        <v>3439.70627985781</v>
      </c>
      <c r="F159" s="131">
        <f t="shared" si="11"/>
        <v>2.11512553274867</v>
      </c>
      <c r="G159" s="132">
        <f t="shared" si="12"/>
        <v>6524.29736744531</v>
      </c>
      <c r="H159" s="132">
        <f t="shared" si="13"/>
        <v>38212809.6811272</v>
      </c>
      <c r="I159" s="6" t="str">
        <f>IF(AND(G159&gt;=10,G159&lt;5000),"G",IF(AND(G159&gt;=5000,G159&lt;8000),"F",IF(AND(G159&gt;=8000,G159&lt;12000),"F158",IF(AND(G159&gt;=12000,G159&lt;16000),"E",IF(AND(G159&gt;=16000,G159&lt;20000),"E158",IF(AND(G159&gt;=20000,G159&lt;25000),"D",IF(AND(G159&gt;=25000,G159&lt;30000),"D158",IF(AND(G159&gt;=30000,G159&lt;35000),"C",IF(AND(G159&gt;=35000,G159&lt;40000),"C158",IF(AND(G159&gt;=40000,G159&lt;45000),"B",IF(AND(G159&gt;=45000,G159&lt;50000),"B158",IF(AND(G159&gt;=50000,G159&lt;55000),"A",IF(AND(G159&gt;=55000,G159&lt;60000),"A158",IF(AND(G159&gt;60000),"S"))))))))))))))</f>
        <v>F</v>
      </c>
      <c r="J159" s="23">
        <f t="shared" si="14"/>
        <v>11026.0625509826</v>
      </c>
      <c r="K159" s="6" t="str">
        <f>IF(AND(J159&gt;=10,J159&lt;5000),"G",IF(AND(J159&gt;=5000,J159&lt;8000),"F",IF(AND(J159&gt;=8000,J159&lt;12000),"F158",IF(AND(J159&gt;=12000,J159&lt;16000),"E",IF(AND(J159&gt;=16000,J159&lt;20000),"E158",IF(AND(J159&gt;=20000,J159&lt;25000),"D",IF(AND(J159&gt;=25000,J159&lt;30000),"D158",IF(AND(J159&gt;=30000,J159&lt;35000),"C",IF(AND(J159&gt;=35000,J159&lt;40000),"C158",IF(AND(J159&gt;=40000,J159&lt;45000),"B",IF(AND(J159&gt;=45000,J159&lt;50000),"B158",IF(AND(J159&gt;=50000,J159&lt;55000),"A",IF(AND(J159&gt;=55000,J159&lt;60000),"A158",IF(AND(J159&gt;60000),"S"))))))))))))))</f>
        <v>F158</v>
      </c>
    </row>
    <row r="160" ht="18.75" customHeight="1" spans="1:11">
      <c r="A160" s="43" t="s">
        <v>380</v>
      </c>
      <c r="B160" s="130">
        <v>3293</v>
      </c>
      <c r="C160" s="131">
        <v>6904.03887033101</v>
      </c>
      <c r="D160" s="131">
        <v>6526.93091372174</v>
      </c>
      <c r="E160" s="131">
        <f t="shared" si="10"/>
        <v>-377.107956609261</v>
      </c>
      <c r="F160" s="131">
        <f t="shared" si="11"/>
        <v>0.945378645211599</v>
      </c>
      <c r="G160" s="132">
        <f t="shared" si="12"/>
        <v>6904.03887033101</v>
      </c>
      <c r="H160" s="132">
        <f t="shared" si="13"/>
        <v>22735000</v>
      </c>
      <c r="I160" s="6" t="str">
        <f>IF(AND(G160&gt;=10,G160&lt;5000),"G",IF(AND(G160&gt;=5000,G160&lt;8000),"F",IF(AND(G160&gt;=8000,G160&lt;12000),"F159",IF(AND(G160&gt;=12000,G160&lt;16000),"E",IF(AND(G160&gt;=16000,G160&lt;20000),"E159",IF(AND(G160&gt;=20000,G160&lt;25000),"D",IF(AND(G160&gt;=25000,G160&lt;30000),"D159",IF(AND(G160&gt;=30000,G160&lt;35000),"C",IF(AND(G160&gt;=35000,G160&lt;40000),"C159",IF(AND(G160&gt;=40000,G160&lt;45000),"B",IF(AND(G160&gt;=45000,G160&lt;50000),"B159",IF(AND(G160&gt;=50000,G160&lt;55000),"A",IF(AND(G160&gt;=55000,G160&lt;60000),"A159",IF(AND(G160&gt;60000),"S"))))))))))))))</f>
        <v>F</v>
      </c>
      <c r="J160" s="23">
        <f t="shared" si="14"/>
        <v>11667.8256908594</v>
      </c>
      <c r="K160" s="6" t="str">
        <f>IF(AND(J160&gt;=10,J160&lt;5000),"G",IF(AND(J160&gt;=5000,J160&lt;8000),"F",IF(AND(J160&gt;=8000,J160&lt;12000),"F159",IF(AND(J160&gt;=12000,J160&lt;16000),"E",IF(AND(J160&gt;=16000,J160&lt;20000),"E159",IF(AND(J160&gt;=20000,J160&lt;25000),"D",IF(AND(J160&gt;=25000,J160&lt;30000),"D159",IF(AND(J160&gt;=30000,J160&lt;35000),"C",IF(AND(J160&gt;=35000,J160&lt;40000),"C159",IF(AND(J160&gt;=40000,J160&lt;45000),"B",IF(AND(J160&gt;=45000,J160&lt;50000),"B159",IF(AND(J160&gt;=50000,J160&lt;55000),"A",IF(AND(J160&gt;=55000,J160&lt;60000),"A159",IF(AND(J160&gt;60000),"S"))))))))))))))</f>
        <v>F159</v>
      </c>
    </row>
    <row r="161" ht="18.75" customHeight="1" spans="1:11">
      <c r="A161" s="43" t="s">
        <v>133</v>
      </c>
      <c r="B161" s="130">
        <v>6372</v>
      </c>
      <c r="C161" s="131">
        <v>6788.07281858129</v>
      </c>
      <c r="D161" s="131">
        <v>6542.25161754134</v>
      </c>
      <c r="E161" s="131">
        <f t="shared" si="10"/>
        <v>-245.821201039956</v>
      </c>
      <c r="F161" s="131">
        <f t="shared" si="11"/>
        <v>0.963786304653795</v>
      </c>
      <c r="G161" s="132">
        <f t="shared" si="12"/>
        <v>6788.07281858129</v>
      </c>
      <c r="H161" s="132">
        <f t="shared" si="13"/>
        <v>43253600</v>
      </c>
      <c r="I161" s="6" t="str">
        <f>IF(AND(G161&gt;=10,G161&lt;5000),"G",IF(AND(G161&gt;=5000,G161&lt;8000),"F",IF(AND(G161&gt;=8000,G161&lt;12000),"F160",IF(AND(G161&gt;=12000,G161&lt;16000),"E",IF(AND(G161&gt;=16000,G161&lt;20000),"E160",IF(AND(G161&gt;=20000,G161&lt;25000),"D",IF(AND(G161&gt;=25000,G161&lt;30000),"D160",IF(AND(G161&gt;=30000,G161&lt;35000),"C",IF(AND(G161&gt;=35000,G161&lt;40000),"C160",IF(AND(G161&gt;=40000,G161&lt;45000),"B",IF(AND(G161&gt;=45000,G161&lt;50000),"B160",IF(AND(G161&gt;=50000,G161&lt;55000),"A",IF(AND(G161&gt;=55000,G161&lt;60000),"A160",IF(AND(G161&gt;60000),"S"))))))))))))))</f>
        <v>F</v>
      </c>
      <c r="J161" s="23">
        <f t="shared" si="14"/>
        <v>11471.8430634024</v>
      </c>
      <c r="K161" s="6" t="str">
        <f>IF(AND(J161&gt;=10,J161&lt;5000),"G",IF(AND(J161&gt;=5000,J161&lt;8000),"F",IF(AND(J161&gt;=8000,J161&lt;12000),"F160",IF(AND(J161&gt;=12000,J161&lt;16000),"E",IF(AND(J161&gt;=16000,J161&lt;20000),"E160",IF(AND(J161&gt;=20000,J161&lt;25000),"D",IF(AND(J161&gt;=25000,J161&lt;30000),"D160",IF(AND(J161&gt;=30000,J161&lt;35000),"C",IF(AND(J161&gt;=35000,J161&lt;40000),"C160",IF(AND(J161&gt;=40000,J161&lt;45000),"B",IF(AND(J161&gt;=45000,J161&lt;50000),"B160",IF(AND(J161&gt;=50000,J161&lt;55000),"A",IF(AND(J161&gt;=55000,J161&lt;60000),"A160",IF(AND(J161&gt;60000),"S"))))))))))))))</f>
        <v>F160</v>
      </c>
    </row>
    <row r="162" ht="18.75" customHeight="1" spans="1:11">
      <c r="A162" s="43" t="s">
        <v>208</v>
      </c>
      <c r="B162" s="130">
        <v>7907</v>
      </c>
      <c r="C162" s="131">
        <v>13539.9266472746</v>
      </c>
      <c r="D162" s="131">
        <v>6614.43876619821</v>
      </c>
      <c r="E162" s="131">
        <f t="shared" si="10"/>
        <v>-6925.48788107636</v>
      </c>
      <c r="F162" s="131">
        <f t="shared" si="11"/>
        <v>0.488513633678335</v>
      </c>
      <c r="G162" s="132">
        <f t="shared" si="12"/>
        <v>13539.9266472746</v>
      </c>
      <c r="H162" s="132">
        <f t="shared" si="13"/>
        <v>107060200</v>
      </c>
      <c r="I162" s="6" t="str">
        <f>IF(AND(G162&gt;=10,G162&lt;5000),"G",IF(AND(G162&gt;=5000,G162&lt;8000),"F",IF(AND(G162&gt;=8000,G162&lt;12000),"F161",IF(AND(G162&gt;=12000,G162&lt;16000),"E",IF(AND(G162&gt;=16000,G162&lt;20000),"E161",IF(AND(G162&gt;=20000,G162&lt;25000),"D",IF(AND(G162&gt;=25000,G162&lt;30000),"D161",IF(AND(G162&gt;=30000,G162&lt;35000),"C",IF(AND(G162&gt;=35000,G162&lt;40000),"C161",IF(AND(G162&gt;=40000,G162&lt;45000),"B",IF(AND(G162&gt;=45000,G162&lt;50000),"B161",IF(AND(G162&gt;=50000,G162&lt;55000),"A",IF(AND(G162&gt;=55000,G162&lt;60000),"A161",IF(AND(G162&gt;60000),"S"))))))))))))))</f>
        <v>E</v>
      </c>
      <c r="J162" s="23">
        <f t="shared" si="14"/>
        <v>22882.476033894</v>
      </c>
      <c r="K162" s="6" t="str">
        <f>IF(AND(J162&gt;=10,J162&lt;5000),"G",IF(AND(J162&gt;=5000,J162&lt;8000),"F",IF(AND(J162&gt;=8000,J162&lt;12000),"F161",IF(AND(J162&gt;=12000,J162&lt;16000),"E",IF(AND(J162&gt;=16000,J162&lt;20000),"E161",IF(AND(J162&gt;=20000,J162&lt;25000),"D",IF(AND(J162&gt;=25000,J162&lt;30000),"D161",IF(AND(J162&gt;=30000,J162&lt;35000),"C",IF(AND(J162&gt;=35000,J162&lt;40000),"C161",IF(AND(J162&gt;=40000,J162&lt;45000),"B",IF(AND(J162&gt;=45000,J162&lt;50000),"B161",IF(AND(J162&gt;=50000,J162&lt;55000),"A",IF(AND(J162&gt;=55000,J162&lt;60000),"A161",IF(AND(J162&gt;60000),"S"))))))))))))))</f>
        <v>D</v>
      </c>
    </row>
    <row r="163" ht="18.75" customHeight="1" spans="1:11">
      <c r="A163" s="43" t="s">
        <v>136</v>
      </c>
      <c r="B163" s="130">
        <v>23467</v>
      </c>
      <c r="C163" s="131">
        <v>9088.32939873013</v>
      </c>
      <c r="D163" s="131">
        <v>6731.23666343356</v>
      </c>
      <c r="E163" s="131">
        <f t="shared" si="10"/>
        <v>-2357.09273529657</v>
      </c>
      <c r="F163" s="131">
        <f t="shared" si="11"/>
        <v>0.740646203291672</v>
      </c>
      <c r="G163" s="132">
        <f t="shared" si="12"/>
        <v>9088.32939873013</v>
      </c>
      <c r="H163" s="132">
        <f t="shared" si="13"/>
        <v>213275826</v>
      </c>
      <c r="I163" s="6" t="str">
        <f>IF(AND(G163&gt;=10,G163&lt;5000),"G",IF(AND(G163&gt;=5000,G163&lt;8000),"F",IF(AND(G163&gt;=8000,G163&lt;12000),"F162",IF(AND(G163&gt;=12000,G163&lt;16000),"E",IF(AND(G163&gt;=16000,G163&lt;20000),"E162",IF(AND(G163&gt;=20000,G163&lt;25000),"D",IF(AND(G163&gt;=25000,G163&lt;30000),"D162",IF(AND(G163&gt;=30000,G163&lt;35000),"C",IF(AND(G163&gt;=35000,G163&lt;40000),"C162",IF(AND(G163&gt;=40000,G163&lt;45000),"B",IF(AND(G163&gt;=45000,G163&lt;50000),"B162",IF(AND(G163&gt;=50000,G163&lt;55000),"A",IF(AND(G163&gt;=55000,G163&lt;60000),"A162",IF(AND(G163&gt;60000),"S"))))))))))))))</f>
        <v>F162</v>
      </c>
      <c r="J163" s="23">
        <f t="shared" si="14"/>
        <v>15359.2766838539</v>
      </c>
      <c r="K163" s="6" t="str">
        <f>IF(AND(J163&gt;=10,J163&lt;5000),"G",IF(AND(J163&gt;=5000,J163&lt;8000),"F",IF(AND(J163&gt;=8000,J163&lt;12000),"F162",IF(AND(J163&gt;=12000,J163&lt;16000),"E",IF(AND(J163&gt;=16000,J163&lt;20000),"E162",IF(AND(J163&gt;=20000,J163&lt;25000),"D",IF(AND(J163&gt;=25000,J163&lt;30000),"D162",IF(AND(J163&gt;=30000,J163&lt;35000),"C",IF(AND(J163&gt;=35000,J163&lt;40000),"C162",IF(AND(J163&gt;=40000,J163&lt;45000),"B",IF(AND(J163&gt;=45000,J163&lt;50000),"B162",IF(AND(J163&gt;=50000,J163&lt;55000),"A",IF(AND(J163&gt;=55000,J163&lt;60000),"A162",IF(AND(J163&gt;60000),"S"))))))))))))))</f>
        <v>E</v>
      </c>
    </row>
    <row r="164" ht="18.75" customHeight="1" spans="1:11">
      <c r="A164" s="43" t="s">
        <v>177</v>
      </c>
      <c r="B164" s="130">
        <v>1232</v>
      </c>
      <c r="C164" s="131">
        <v>9096.67207792208</v>
      </c>
      <c r="D164" s="131">
        <v>6777.53036437247</v>
      </c>
      <c r="E164" s="131">
        <f t="shared" si="10"/>
        <v>-2319.14171354961</v>
      </c>
      <c r="F164" s="131">
        <f t="shared" si="11"/>
        <v>0.745056027777648</v>
      </c>
      <c r="G164" s="132">
        <f t="shared" si="12"/>
        <v>9096.67207792208</v>
      </c>
      <c r="H164" s="132">
        <f t="shared" si="13"/>
        <v>11207100</v>
      </c>
      <c r="I164" s="6" t="str">
        <f>IF(AND(G164&gt;=10,G164&lt;5000),"G",IF(AND(G164&gt;=5000,G164&lt;8000),"F",IF(AND(G164&gt;=8000,G164&lt;12000),"F163",IF(AND(G164&gt;=12000,G164&lt;16000),"E",IF(AND(G164&gt;=16000,G164&lt;20000),"E163",IF(AND(G164&gt;=20000,G164&lt;25000),"D",IF(AND(G164&gt;=25000,G164&lt;30000),"D163",IF(AND(G164&gt;=30000,G164&lt;35000),"C",IF(AND(G164&gt;=35000,G164&lt;40000),"C163",IF(AND(G164&gt;=40000,G164&lt;45000),"B",IF(AND(G164&gt;=45000,G164&lt;50000),"B163",IF(AND(G164&gt;=50000,G164&lt;55000),"A",IF(AND(G164&gt;=55000,G164&lt;60000),"A163",IF(AND(G164&gt;60000),"S"))))))))))))))</f>
        <v>F163</v>
      </c>
      <c r="J164" s="23">
        <f t="shared" si="14"/>
        <v>15373.3758116883</v>
      </c>
      <c r="K164" s="6" t="str">
        <f>IF(AND(J164&gt;=10,J164&lt;5000),"G",IF(AND(J164&gt;=5000,J164&lt;8000),"F",IF(AND(J164&gt;=8000,J164&lt;12000),"F163",IF(AND(J164&gt;=12000,J164&lt;16000),"E",IF(AND(J164&gt;=16000,J164&lt;20000),"E163",IF(AND(J164&gt;=20000,J164&lt;25000),"D",IF(AND(J164&gt;=25000,J164&lt;30000),"D163",IF(AND(J164&gt;=30000,J164&lt;35000),"C",IF(AND(J164&gt;=35000,J164&lt;40000),"C163",IF(AND(J164&gt;=40000,J164&lt;45000),"B",IF(AND(J164&gt;=45000,J164&lt;50000),"B163",IF(AND(J164&gt;=50000,J164&lt;55000),"A",IF(AND(J164&gt;=55000,J164&lt;60000),"A163",IF(AND(J164&gt;60000),"S"))))))))))))))</f>
        <v>E</v>
      </c>
    </row>
    <row r="165" ht="18.75" customHeight="1" spans="1:11">
      <c r="A165" s="43" t="s">
        <v>204</v>
      </c>
      <c r="B165" s="130">
        <v>2133</v>
      </c>
      <c r="C165" s="131">
        <v>7592.3488045007</v>
      </c>
      <c r="D165" s="131">
        <v>6865.94441827602</v>
      </c>
      <c r="E165" s="131">
        <f t="shared" si="10"/>
        <v>-726.404386224679</v>
      </c>
      <c r="F165" s="131">
        <f t="shared" si="11"/>
        <v>0.904324155155507</v>
      </c>
      <c r="G165" s="132">
        <f t="shared" si="12"/>
        <v>7592.3488045007</v>
      </c>
      <c r="H165" s="132">
        <f t="shared" si="13"/>
        <v>16194480</v>
      </c>
      <c r="I165" s="6" t="str">
        <f>IF(AND(G165&gt;=10,G165&lt;5000),"G",IF(AND(G165&gt;=5000,G165&lt;8000),"F",IF(AND(G165&gt;=8000,G165&lt;12000),"F164",IF(AND(G165&gt;=12000,G165&lt;16000),"E",IF(AND(G165&gt;=16000,G165&lt;20000),"E164",IF(AND(G165&gt;=20000,G165&lt;25000),"D",IF(AND(G165&gt;=25000,G165&lt;30000),"D164",IF(AND(G165&gt;=30000,G165&lt;35000),"C",IF(AND(G165&gt;=35000,G165&lt;40000),"C164",IF(AND(G165&gt;=40000,G165&lt;45000),"B",IF(AND(G165&gt;=45000,G165&lt;50000),"B164",IF(AND(G165&gt;=50000,G165&lt;55000),"A",IF(AND(G165&gt;=55000,G165&lt;60000),"A164",IF(AND(G165&gt;60000),"S"))))))))))))))</f>
        <v>F</v>
      </c>
      <c r="J165" s="23">
        <f t="shared" si="14"/>
        <v>12831.0694796062</v>
      </c>
      <c r="K165" s="6" t="str">
        <f>IF(AND(J165&gt;=10,J165&lt;5000),"G",IF(AND(J165&gt;=5000,J165&lt;8000),"F",IF(AND(J165&gt;=8000,J165&lt;12000),"F164",IF(AND(J165&gt;=12000,J165&lt;16000),"E",IF(AND(J165&gt;=16000,J165&lt;20000),"E164",IF(AND(J165&gt;=20000,J165&lt;25000),"D",IF(AND(J165&gt;=25000,J165&lt;30000),"D164",IF(AND(J165&gt;=30000,J165&lt;35000),"C",IF(AND(J165&gt;=35000,J165&lt;40000),"C164",IF(AND(J165&gt;=40000,J165&lt;45000),"B",IF(AND(J165&gt;=45000,J165&lt;50000),"B164",IF(AND(J165&gt;=50000,J165&lt;55000),"A",IF(AND(J165&gt;=55000,J165&lt;60000),"A164",IF(AND(J165&gt;60000),"S"))))))))))))))</f>
        <v>E</v>
      </c>
    </row>
    <row r="166" ht="18.75" customHeight="1" spans="1:11">
      <c r="A166" s="43" t="s">
        <v>137</v>
      </c>
      <c r="B166" s="130">
        <v>3055</v>
      </c>
      <c r="C166" s="131">
        <v>4622.65139116203</v>
      </c>
      <c r="D166" s="131">
        <v>6917.89439897288</v>
      </c>
      <c r="E166" s="131">
        <f t="shared" si="10"/>
        <v>2295.24300781085</v>
      </c>
      <c r="F166" s="131">
        <f t="shared" si="11"/>
        <v>1.49652089538897</v>
      </c>
      <c r="G166" s="132">
        <f t="shared" si="12"/>
        <v>6917.89439897288</v>
      </c>
      <c r="H166" s="132">
        <f t="shared" si="13"/>
        <v>21134167.3888621</v>
      </c>
      <c r="I166" s="6" t="str">
        <f>IF(AND(G166&gt;=10,G166&lt;5000),"G",IF(AND(G166&gt;=5000,G166&lt;8000),"F",IF(AND(G166&gt;=8000,G166&lt;12000),"F165",IF(AND(G166&gt;=12000,G166&lt;16000),"E",IF(AND(G166&gt;=16000,G166&lt;20000),"E165",IF(AND(G166&gt;=20000,G166&lt;25000),"D",IF(AND(G166&gt;=25000,G166&lt;30000),"D165",IF(AND(G166&gt;=30000,G166&lt;35000),"C",IF(AND(G166&gt;=35000,G166&lt;40000),"C165",IF(AND(G166&gt;=40000,G166&lt;45000),"B",IF(AND(G166&gt;=45000,G166&lt;50000),"B165",IF(AND(G166&gt;=50000,G166&lt;55000),"A",IF(AND(G166&gt;=55000,G166&lt;60000),"A165",IF(AND(G166&gt;60000),"S"))))))))))))))</f>
        <v>F</v>
      </c>
      <c r="J166" s="23">
        <f t="shared" si="14"/>
        <v>11691.2415342642</v>
      </c>
      <c r="K166" s="6" t="str">
        <f>IF(AND(J166&gt;=10,J166&lt;5000),"G",IF(AND(J166&gt;=5000,J166&lt;8000),"F",IF(AND(J166&gt;=8000,J166&lt;12000),"F165",IF(AND(J166&gt;=12000,J166&lt;16000),"E",IF(AND(J166&gt;=16000,J166&lt;20000),"E165",IF(AND(J166&gt;=20000,J166&lt;25000),"D",IF(AND(J166&gt;=25000,J166&lt;30000),"D165",IF(AND(J166&gt;=30000,J166&lt;35000),"C",IF(AND(J166&gt;=35000,J166&lt;40000),"C165",IF(AND(J166&gt;=40000,J166&lt;45000),"B",IF(AND(J166&gt;=45000,J166&lt;50000),"B165",IF(AND(J166&gt;=50000,J166&lt;55000),"A",IF(AND(J166&gt;=55000,J166&lt;60000),"A165",IF(AND(J166&gt;60000),"S"))))))))))))))</f>
        <v>F165</v>
      </c>
    </row>
    <row r="167" ht="18.75" customHeight="1" spans="1:11">
      <c r="A167" s="43" t="s">
        <v>461</v>
      </c>
      <c r="B167" s="130">
        <v>1621</v>
      </c>
      <c r="C167" s="131">
        <v>5076.70573719926</v>
      </c>
      <c r="D167" s="131">
        <v>6937.16012084592</v>
      </c>
      <c r="E167" s="131">
        <f t="shared" si="10"/>
        <v>1860.45438364666</v>
      </c>
      <c r="F167" s="131">
        <f t="shared" si="11"/>
        <v>1.36646882446116</v>
      </c>
      <c r="G167" s="132">
        <f t="shared" si="12"/>
        <v>6937.16012084592</v>
      </c>
      <c r="H167" s="132">
        <f t="shared" si="13"/>
        <v>11245136.5558912</v>
      </c>
      <c r="I167" s="6" t="str">
        <f>IF(AND(G167&gt;=10,G167&lt;5000),"G",IF(AND(G167&gt;=5000,G167&lt;8000),"F",IF(AND(G167&gt;=8000,G167&lt;12000),"F166",IF(AND(G167&gt;=12000,G167&lt;16000),"E",IF(AND(G167&gt;=16000,G167&lt;20000),"E166",IF(AND(G167&gt;=20000,G167&lt;25000),"D",IF(AND(G167&gt;=25000,G167&lt;30000),"D166",IF(AND(G167&gt;=30000,G167&lt;35000),"C",IF(AND(G167&gt;=35000,G167&lt;40000),"C166",IF(AND(G167&gt;=40000,G167&lt;45000),"B",IF(AND(G167&gt;=45000,G167&lt;50000),"B166",IF(AND(G167&gt;=50000,G167&lt;55000),"A",IF(AND(G167&gt;=55000,G167&lt;60000),"A166",IF(AND(G167&gt;60000),"S"))))))))))))))</f>
        <v>F</v>
      </c>
      <c r="J167" s="23">
        <f t="shared" si="14"/>
        <v>11723.8006042296</v>
      </c>
      <c r="K167" s="6" t="str">
        <f>IF(AND(J167&gt;=10,J167&lt;5000),"G",IF(AND(J167&gt;=5000,J167&lt;8000),"F",IF(AND(J167&gt;=8000,J167&lt;12000),"F166",IF(AND(J167&gt;=12000,J167&lt;16000),"E",IF(AND(J167&gt;=16000,J167&lt;20000),"E166",IF(AND(J167&gt;=20000,J167&lt;25000),"D",IF(AND(J167&gt;=25000,J167&lt;30000),"D166",IF(AND(J167&gt;=30000,J167&lt;35000),"C",IF(AND(J167&gt;=35000,J167&lt;40000),"C166",IF(AND(J167&gt;=40000,J167&lt;45000),"B",IF(AND(J167&gt;=45000,J167&lt;50000),"B166",IF(AND(J167&gt;=50000,J167&lt;55000),"A",IF(AND(J167&gt;=55000,J167&lt;60000),"A166",IF(AND(J167&gt;60000),"S"))))))))))))))</f>
        <v>F166</v>
      </c>
    </row>
    <row r="168" ht="18.75" customHeight="1" spans="1:11">
      <c r="A168" s="43" t="s">
        <v>99</v>
      </c>
      <c r="B168" s="130">
        <v>1584</v>
      </c>
      <c r="C168" s="131">
        <v>4364.93055555556</v>
      </c>
      <c r="D168" s="131">
        <v>6957.41548183254</v>
      </c>
      <c r="E168" s="131">
        <f t="shared" si="10"/>
        <v>2592.48492627699</v>
      </c>
      <c r="F168" s="131">
        <f t="shared" si="11"/>
        <v>1.59393497634856</v>
      </c>
      <c r="G168" s="132">
        <f t="shared" si="12"/>
        <v>6957.41548183254</v>
      </c>
      <c r="H168" s="132">
        <f t="shared" si="13"/>
        <v>11020546.1232227</v>
      </c>
      <c r="I168" s="6" t="str">
        <f>IF(AND(G168&gt;=10,G168&lt;5000),"G",IF(AND(G168&gt;=5000,G168&lt;8000),"F",IF(AND(G168&gt;=8000,G168&lt;12000),"F167",IF(AND(G168&gt;=12000,G168&lt;16000),"E",IF(AND(G168&gt;=16000,G168&lt;20000),"E167",IF(AND(G168&gt;=20000,G168&lt;25000),"D",IF(AND(G168&gt;=25000,G168&lt;30000),"D167",IF(AND(G168&gt;=30000,G168&lt;35000),"C",IF(AND(G168&gt;=35000,G168&lt;40000),"C167",IF(AND(G168&gt;=40000,G168&lt;45000),"B",IF(AND(G168&gt;=45000,G168&lt;50000),"B167",IF(AND(G168&gt;=50000,G168&lt;55000),"A",IF(AND(G168&gt;=55000,G168&lt;60000),"A167",IF(AND(G168&gt;60000),"S"))))))))))))))</f>
        <v>F</v>
      </c>
      <c r="J168" s="23">
        <f t="shared" si="14"/>
        <v>11758.032164297</v>
      </c>
      <c r="K168" s="6" t="str">
        <f>IF(AND(J168&gt;=10,J168&lt;5000),"G",IF(AND(J168&gt;=5000,J168&lt;8000),"F",IF(AND(J168&gt;=8000,J168&lt;12000),"F167",IF(AND(J168&gt;=12000,J168&lt;16000),"E",IF(AND(J168&gt;=16000,J168&lt;20000),"E167",IF(AND(J168&gt;=20000,J168&lt;25000),"D",IF(AND(J168&gt;=25000,J168&lt;30000),"D167",IF(AND(J168&gt;=30000,J168&lt;35000),"C",IF(AND(J168&gt;=35000,J168&lt;40000),"C167",IF(AND(J168&gt;=40000,J168&lt;45000),"B",IF(AND(J168&gt;=45000,J168&lt;50000),"B167",IF(AND(J168&gt;=50000,J168&lt;55000),"A",IF(AND(J168&gt;=55000,J168&lt;60000),"A167",IF(AND(J168&gt;60000),"S"))))))))))))))</f>
        <v>F167</v>
      </c>
    </row>
    <row r="169" ht="18.75" customHeight="1" spans="1:11">
      <c r="A169" s="43" t="s">
        <v>197</v>
      </c>
      <c r="B169" s="130">
        <v>52</v>
      </c>
      <c r="C169" s="131">
        <v>7000</v>
      </c>
      <c r="D169" s="131">
        <v>7000</v>
      </c>
      <c r="E169" s="131">
        <f t="shared" si="10"/>
        <v>0</v>
      </c>
      <c r="F169" s="131">
        <f t="shared" si="11"/>
        <v>1</v>
      </c>
      <c r="G169" s="132">
        <f t="shared" si="12"/>
        <v>7000</v>
      </c>
      <c r="H169" s="132">
        <f t="shared" si="13"/>
        <v>364000</v>
      </c>
      <c r="I169" s="6" t="str">
        <f>IF(AND(G169&gt;=10,G169&lt;5000),"G",IF(AND(G169&gt;=5000,G169&lt;8000),"F",IF(AND(G169&gt;=8000,G169&lt;12000),"F168",IF(AND(G169&gt;=12000,G169&lt;16000),"E",IF(AND(G169&gt;=16000,G169&lt;20000),"E168",IF(AND(G169&gt;=20000,G169&lt;25000),"D",IF(AND(G169&gt;=25000,G169&lt;30000),"D168",IF(AND(G169&gt;=30000,G169&lt;35000),"C",IF(AND(G169&gt;=35000,G169&lt;40000),"C168",IF(AND(G169&gt;=40000,G169&lt;45000),"B",IF(AND(G169&gt;=45000,G169&lt;50000),"B168",IF(AND(G169&gt;=50000,G169&lt;55000),"A",IF(AND(G169&gt;=55000,G169&lt;60000),"A168",IF(AND(G169&gt;60000),"S"))))))))))))))</f>
        <v>F</v>
      </c>
      <c r="J169" s="23">
        <f t="shared" si="14"/>
        <v>11830</v>
      </c>
      <c r="K169" s="6" t="str">
        <f>IF(AND(J169&gt;=10,J169&lt;5000),"G",IF(AND(J169&gt;=5000,J169&lt;8000),"F",IF(AND(J169&gt;=8000,J169&lt;12000),"F168",IF(AND(J169&gt;=12000,J169&lt;16000),"E",IF(AND(J169&gt;=16000,J169&lt;20000),"E168",IF(AND(J169&gt;=20000,J169&lt;25000),"D",IF(AND(J169&gt;=25000,J169&lt;30000),"D168",IF(AND(J169&gt;=30000,J169&lt;35000),"C",IF(AND(J169&gt;=35000,J169&lt;40000),"C168",IF(AND(J169&gt;=40000,J169&lt;45000),"B",IF(AND(J169&gt;=45000,J169&lt;50000),"B168",IF(AND(J169&gt;=50000,J169&lt;55000),"A",IF(AND(J169&gt;=55000,J169&lt;60000),"A168",IF(AND(J169&gt;60000),"S"))))))))))))))</f>
        <v>F168</v>
      </c>
    </row>
    <row r="170" ht="18.75" customHeight="1" spans="1:11">
      <c r="A170" s="43" t="s">
        <v>354</v>
      </c>
      <c r="B170" s="130">
        <v>1036</v>
      </c>
      <c r="C170" s="131">
        <v>7000</v>
      </c>
      <c r="D170" s="131">
        <v>7000</v>
      </c>
      <c r="E170" s="131">
        <f t="shared" si="10"/>
        <v>0</v>
      </c>
      <c r="F170" s="131">
        <f t="shared" si="11"/>
        <v>1</v>
      </c>
      <c r="G170" s="132">
        <f t="shared" si="12"/>
        <v>7000</v>
      </c>
      <c r="H170" s="132">
        <f t="shared" si="13"/>
        <v>7252000</v>
      </c>
      <c r="I170" s="6" t="str">
        <f>IF(AND(G170&gt;=10,G170&lt;5000),"G",IF(AND(G170&gt;=5000,G170&lt;8000),"F",IF(AND(G170&gt;=8000,G170&lt;12000),"F169",IF(AND(G170&gt;=12000,G170&lt;16000),"E",IF(AND(G170&gt;=16000,G170&lt;20000),"E169",IF(AND(G170&gt;=20000,G170&lt;25000),"D",IF(AND(G170&gt;=25000,G170&lt;30000),"D169",IF(AND(G170&gt;=30000,G170&lt;35000),"C",IF(AND(G170&gt;=35000,G170&lt;40000),"C169",IF(AND(G170&gt;=40000,G170&lt;45000),"B",IF(AND(G170&gt;=45000,G170&lt;50000),"B169",IF(AND(G170&gt;=50000,G170&lt;55000),"A",IF(AND(G170&gt;=55000,G170&lt;60000),"A169",IF(AND(G170&gt;60000),"S"))))))))))))))</f>
        <v>F</v>
      </c>
      <c r="J170" s="23">
        <f t="shared" si="14"/>
        <v>11830</v>
      </c>
      <c r="K170" s="6" t="str">
        <f>IF(AND(J170&gt;=10,J170&lt;5000),"G",IF(AND(J170&gt;=5000,J170&lt;8000),"F",IF(AND(J170&gt;=8000,J170&lt;12000),"F169",IF(AND(J170&gt;=12000,J170&lt;16000),"E",IF(AND(J170&gt;=16000,J170&lt;20000),"E169",IF(AND(J170&gt;=20000,J170&lt;25000),"D",IF(AND(J170&gt;=25000,J170&lt;30000),"D169",IF(AND(J170&gt;=30000,J170&lt;35000),"C",IF(AND(J170&gt;=35000,J170&lt;40000),"C169",IF(AND(J170&gt;=40000,J170&lt;45000),"B",IF(AND(J170&gt;=45000,J170&lt;50000),"B169",IF(AND(J170&gt;=50000,J170&lt;55000),"A",IF(AND(J170&gt;=55000,J170&lt;60000),"A169",IF(AND(J170&gt;60000),"S"))))))))))))))</f>
        <v>F169</v>
      </c>
    </row>
    <row r="171" ht="18.75" customHeight="1" spans="1:11">
      <c r="A171" s="43" t="s">
        <v>382</v>
      </c>
      <c r="B171" s="130">
        <v>111</v>
      </c>
      <c r="C171" s="131">
        <v>7000</v>
      </c>
      <c r="D171" s="131">
        <v>7000</v>
      </c>
      <c r="E171" s="131">
        <f t="shared" si="10"/>
        <v>0</v>
      </c>
      <c r="F171" s="131">
        <f t="shared" si="11"/>
        <v>1</v>
      </c>
      <c r="G171" s="132">
        <f t="shared" si="12"/>
        <v>7000</v>
      </c>
      <c r="H171" s="132">
        <f t="shared" si="13"/>
        <v>777000</v>
      </c>
      <c r="I171" s="6" t="str">
        <f>IF(AND(G171&gt;=10,G171&lt;5000),"G",IF(AND(G171&gt;=5000,G171&lt;8000),"F",IF(AND(G171&gt;=8000,G171&lt;12000),"F170",IF(AND(G171&gt;=12000,G171&lt;16000),"E",IF(AND(G171&gt;=16000,G171&lt;20000),"E170",IF(AND(G171&gt;=20000,G171&lt;25000),"D",IF(AND(G171&gt;=25000,G171&lt;30000),"D170",IF(AND(G171&gt;=30000,G171&lt;35000),"C",IF(AND(G171&gt;=35000,G171&lt;40000),"C170",IF(AND(G171&gt;=40000,G171&lt;45000),"B",IF(AND(G171&gt;=45000,G171&lt;50000),"B170",IF(AND(G171&gt;=50000,G171&lt;55000),"A",IF(AND(G171&gt;=55000,G171&lt;60000),"A170",IF(AND(G171&gt;60000),"S"))))))))))))))</f>
        <v>F</v>
      </c>
      <c r="J171" s="23">
        <f t="shared" si="14"/>
        <v>11830</v>
      </c>
      <c r="K171" s="6" t="str">
        <f>IF(AND(J171&gt;=10,J171&lt;5000),"G",IF(AND(J171&gt;=5000,J171&lt;8000),"F",IF(AND(J171&gt;=8000,J171&lt;12000),"F170",IF(AND(J171&gt;=12000,J171&lt;16000),"E",IF(AND(J171&gt;=16000,J171&lt;20000),"E170",IF(AND(J171&gt;=20000,J171&lt;25000),"D",IF(AND(J171&gt;=25000,J171&lt;30000),"D170",IF(AND(J171&gt;=30000,J171&lt;35000),"C",IF(AND(J171&gt;=35000,J171&lt;40000),"C170",IF(AND(J171&gt;=40000,J171&lt;45000),"B",IF(AND(J171&gt;=45000,J171&lt;50000),"B170",IF(AND(J171&gt;=50000,J171&lt;55000),"A",IF(AND(J171&gt;=55000,J171&lt;60000),"A170",IF(AND(J171&gt;60000),"S"))))))))))))))</f>
        <v>F170</v>
      </c>
    </row>
    <row r="172" ht="18.75" customHeight="1" spans="1:11">
      <c r="A172" s="43" t="s">
        <v>385</v>
      </c>
      <c r="B172" s="130">
        <v>735</v>
      </c>
      <c r="C172" s="131">
        <v>7000</v>
      </c>
      <c r="D172" s="131">
        <v>7000</v>
      </c>
      <c r="E172" s="131">
        <f t="shared" si="10"/>
        <v>0</v>
      </c>
      <c r="F172" s="131">
        <f t="shared" si="11"/>
        <v>1</v>
      </c>
      <c r="G172" s="132">
        <f t="shared" si="12"/>
        <v>7000</v>
      </c>
      <c r="H172" s="132">
        <f t="shared" si="13"/>
        <v>5145000</v>
      </c>
      <c r="I172" s="6" t="str">
        <f>IF(AND(G172&gt;=10,G172&lt;5000),"G",IF(AND(G172&gt;=5000,G172&lt;8000),"F",IF(AND(G172&gt;=8000,G172&lt;12000),"F171",IF(AND(G172&gt;=12000,G172&lt;16000),"E",IF(AND(G172&gt;=16000,G172&lt;20000),"E171",IF(AND(G172&gt;=20000,G172&lt;25000),"D",IF(AND(G172&gt;=25000,G172&lt;30000),"D171",IF(AND(G172&gt;=30000,G172&lt;35000),"C",IF(AND(G172&gt;=35000,G172&lt;40000),"C171",IF(AND(G172&gt;=40000,G172&lt;45000),"B",IF(AND(G172&gt;=45000,G172&lt;50000),"B171",IF(AND(G172&gt;=50000,G172&lt;55000),"A",IF(AND(G172&gt;=55000,G172&lt;60000),"A171",IF(AND(G172&gt;60000),"S"))))))))))))))</f>
        <v>F</v>
      </c>
      <c r="J172" s="23">
        <f t="shared" si="14"/>
        <v>11830</v>
      </c>
      <c r="K172" s="6" t="str">
        <f>IF(AND(J172&gt;=10,J172&lt;5000),"G",IF(AND(J172&gt;=5000,J172&lt;8000),"F",IF(AND(J172&gt;=8000,J172&lt;12000),"F171",IF(AND(J172&gt;=12000,J172&lt;16000),"E",IF(AND(J172&gt;=16000,J172&lt;20000),"E171",IF(AND(J172&gt;=20000,J172&lt;25000),"D",IF(AND(J172&gt;=25000,J172&lt;30000),"D171",IF(AND(J172&gt;=30000,J172&lt;35000),"C",IF(AND(J172&gt;=35000,J172&lt;40000),"C171",IF(AND(J172&gt;=40000,J172&lt;45000),"B",IF(AND(J172&gt;=45000,J172&lt;50000),"B171",IF(AND(J172&gt;=50000,J172&lt;55000),"A",IF(AND(J172&gt;=55000,J172&lt;60000),"A171",IF(AND(J172&gt;60000),"S"))))))))))))))</f>
        <v>F171</v>
      </c>
    </row>
    <row r="173" ht="18.75" customHeight="1" spans="1:11">
      <c r="A173" s="43" t="s">
        <v>104</v>
      </c>
      <c r="B173" s="130">
        <v>45</v>
      </c>
      <c r="C173" s="131">
        <v>8600</v>
      </c>
      <c r="D173" s="131">
        <v>7054.6875</v>
      </c>
      <c r="E173" s="131">
        <f t="shared" si="10"/>
        <v>-1545.3125</v>
      </c>
      <c r="F173" s="131">
        <f t="shared" si="11"/>
        <v>0.8203125</v>
      </c>
      <c r="G173" s="132">
        <f t="shared" si="12"/>
        <v>8600</v>
      </c>
      <c r="H173" s="132">
        <f t="shared" si="13"/>
        <v>387000</v>
      </c>
      <c r="I173" s="6" t="str">
        <f>IF(AND(G173&gt;=10,G173&lt;5000),"G",IF(AND(G173&gt;=5000,G173&lt;8000),"F",IF(AND(G173&gt;=8000,G173&lt;12000),"F172",IF(AND(G173&gt;=12000,G173&lt;16000),"E",IF(AND(G173&gt;=16000,G173&lt;20000),"E172",IF(AND(G173&gt;=20000,G173&lt;25000),"D",IF(AND(G173&gt;=25000,G173&lt;30000),"D172",IF(AND(G173&gt;=30000,G173&lt;35000),"C",IF(AND(G173&gt;=35000,G173&lt;40000),"C172",IF(AND(G173&gt;=40000,G173&lt;45000),"B",IF(AND(G173&gt;=45000,G173&lt;50000),"B172",IF(AND(G173&gt;=50000,G173&lt;55000),"A",IF(AND(G173&gt;=55000,G173&lt;60000),"A172",IF(AND(G173&gt;60000),"S"))))))))))))))</f>
        <v>F172</v>
      </c>
      <c r="J173" s="23">
        <f t="shared" si="14"/>
        <v>14534</v>
      </c>
      <c r="K173" s="6" t="str">
        <f>IF(AND(J173&gt;=10,J173&lt;5000),"G",IF(AND(J173&gt;=5000,J173&lt;8000),"F",IF(AND(J173&gt;=8000,J173&lt;12000),"F172",IF(AND(J173&gt;=12000,J173&lt;16000),"E",IF(AND(J173&gt;=16000,J173&lt;20000),"E172",IF(AND(J173&gt;=20000,J173&lt;25000),"D",IF(AND(J173&gt;=25000,J173&lt;30000),"D172",IF(AND(J173&gt;=30000,J173&lt;35000),"C",IF(AND(J173&gt;=35000,J173&lt;40000),"C172",IF(AND(J173&gt;=40000,J173&lt;45000),"B",IF(AND(J173&gt;=45000,J173&lt;50000),"B172",IF(AND(J173&gt;=50000,J173&lt;55000),"A",IF(AND(J173&gt;=55000,J173&lt;60000),"A172",IF(AND(J173&gt;60000),"S"))))))))))))))</f>
        <v>E</v>
      </c>
    </row>
    <row r="174" ht="18.75" customHeight="1" spans="1:11">
      <c r="A174" s="43" t="s">
        <v>301</v>
      </c>
      <c r="B174" s="130">
        <v>7725</v>
      </c>
      <c r="C174" s="131">
        <v>3571.02770226537</v>
      </c>
      <c r="D174" s="131">
        <v>7073.32383745287</v>
      </c>
      <c r="E174" s="131">
        <f t="shared" si="10"/>
        <v>3502.2961351875</v>
      </c>
      <c r="F174" s="131">
        <f t="shared" si="11"/>
        <v>1.98075300087023</v>
      </c>
      <c r="G174" s="132">
        <f t="shared" si="12"/>
        <v>7073.32383745287</v>
      </c>
      <c r="H174" s="132">
        <f t="shared" si="13"/>
        <v>54641426.6443234</v>
      </c>
      <c r="I174" s="6" t="str">
        <f>IF(AND(G174&gt;=10,G174&lt;5000),"G",IF(AND(G174&gt;=5000,G174&lt;8000),"F",IF(AND(G174&gt;=8000,G174&lt;12000),"F173",IF(AND(G174&gt;=12000,G174&lt;16000),"E",IF(AND(G174&gt;=16000,G174&lt;20000),"E173",IF(AND(G174&gt;=20000,G174&lt;25000),"D",IF(AND(G174&gt;=25000,G174&lt;30000),"D173",IF(AND(G174&gt;=30000,G174&lt;35000),"C",IF(AND(G174&gt;=35000,G174&lt;40000),"C173",IF(AND(G174&gt;=40000,G174&lt;45000),"B",IF(AND(G174&gt;=45000,G174&lt;50000),"B173",IF(AND(G174&gt;=50000,G174&lt;55000),"A",IF(AND(G174&gt;=55000,G174&lt;60000),"A173",IF(AND(G174&gt;60000),"S"))))))))))))))</f>
        <v>F</v>
      </c>
      <c r="J174" s="23">
        <f t="shared" si="14"/>
        <v>11953.9172852954</v>
      </c>
      <c r="K174" s="6" t="str">
        <f>IF(AND(J174&gt;=10,J174&lt;5000),"G",IF(AND(J174&gt;=5000,J174&lt;8000),"F",IF(AND(J174&gt;=8000,J174&lt;12000),"F173",IF(AND(J174&gt;=12000,J174&lt;16000),"E",IF(AND(J174&gt;=16000,J174&lt;20000),"E173",IF(AND(J174&gt;=20000,J174&lt;25000),"D",IF(AND(J174&gt;=25000,J174&lt;30000),"D173",IF(AND(J174&gt;=30000,J174&lt;35000),"C",IF(AND(J174&gt;=35000,J174&lt;40000),"C173",IF(AND(J174&gt;=40000,J174&lt;45000),"B",IF(AND(J174&gt;=45000,J174&lt;50000),"B173",IF(AND(J174&gt;=50000,J174&lt;55000),"A",IF(AND(J174&gt;=55000,J174&lt;60000),"A173",IF(AND(J174&gt;60000),"S"))))))))))))))</f>
        <v>F173</v>
      </c>
    </row>
    <row r="175" ht="18.75" customHeight="1" spans="1:11">
      <c r="A175" s="43" t="s">
        <v>465</v>
      </c>
      <c r="B175" s="130">
        <v>4013</v>
      </c>
      <c r="C175" s="131">
        <v>4254.28631946175</v>
      </c>
      <c r="D175" s="131">
        <v>7079.65205526181</v>
      </c>
      <c r="E175" s="131">
        <f t="shared" si="10"/>
        <v>2825.36573580006</v>
      </c>
      <c r="F175" s="131">
        <f t="shared" si="11"/>
        <v>1.66412214026947</v>
      </c>
      <c r="G175" s="132">
        <f t="shared" si="12"/>
        <v>7079.65205526181</v>
      </c>
      <c r="H175" s="132">
        <f t="shared" si="13"/>
        <v>28410643.6977656</v>
      </c>
      <c r="I175" s="6" t="str">
        <f>IF(AND(G175&gt;=10,G175&lt;5000),"G",IF(AND(G175&gt;=5000,G175&lt;8000),"F",IF(AND(G175&gt;=8000,G175&lt;12000),"F174",IF(AND(G175&gt;=12000,G175&lt;16000),"E",IF(AND(G175&gt;=16000,G175&lt;20000),"E174",IF(AND(G175&gt;=20000,G175&lt;25000),"D",IF(AND(G175&gt;=25000,G175&lt;30000),"D174",IF(AND(G175&gt;=30000,G175&lt;35000),"C",IF(AND(G175&gt;=35000,G175&lt;40000),"C174",IF(AND(G175&gt;=40000,G175&lt;45000),"B",IF(AND(G175&gt;=45000,G175&lt;50000),"B174",IF(AND(G175&gt;=50000,G175&lt;55000),"A",IF(AND(G175&gt;=55000,G175&lt;60000),"A174",IF(AND(G175&gt;60000),"S"))))))))))))))</f>
        <v>F</v>
      </c>
      <c r="J175" s="23">
        <f t="shared" si="14"/>
        <v>11964.6119733925</v>
      </c>
      <c r="K175" s="6" t="str">
        <f>IF(AND(J175&gt;=10,J175&lt;5000),"G",IF(AND(J175&gt;=5000,J175&lt;8000),"F",IF(AND(J175&gt;=8000,J175&lt;12000),"F174",IF(AND(J175&gt;=12000,J175&lt;16000),"E",IF(AND(J175&gt;=16000,J175&lt;20000),"E174",IF(AND(J175&gt;=20000,J175&lt;25000),"D",IF(AND(J175&gt;=25000,J175&lt;30000),"D174",IF(AND(J175&gt;=30000,J175&lt;35000),"C",IF(AND(J175&gt;=35000,J175&lt;40000),"C174",IF(AND(J175&gt;=40000,J175&lt;45000),"B",IF(AND(J175&gt;=45000,J175&lt;50000),"B174",IF(AND(J175&gt;=50000,J175&lt;55000),"A",IF(AND(J175&gt;=55000,J175&lt;60000),"A174",IF(AND(J175&gt;60000),"S"))))))))))))))</f>
        <v>F174</v>
      </c>
    </row>
    <row r="176" ht="18.75" customHeight="1" spans="1:11">
      <c r="A176" s="43" t="s">
        <v>187</v>
      </c>
      <c r="B176" s="130">
        <v>489</v>
      </c>
      <c r="C176" s="131">
        <v>18631.2678936605</v>
      </c>
      <c r="D176" s="131">
        <v>7129.41176470588</v>
      </c>
      <c r="E176" s="131">
        <f t="shared" si="10"/>
        <v>-11501.8561289547</v>
      </c>
      <c r="F176" s="131">
        <f t="shared" si="11"/>
        <v>0.382658432340599</v>
      </c>
      <c r="G176" s="132">
        <f t="shared" si="12"/>
        <v>18631.2678936605</v>
      </c>
      <c r="H176" s="132">
        <f t="shared" si="13"/>
        <v>9110690</v>
      </c>
      <c r="I176" s="6" t="str">
        <f>IF(AND(G176&gt;=10,G176&lt;5000),"G",IF(AND(G176&gt;=5000,G176&lt;8000),"F",IF(AND(G176&gt;=8000,G176&lt;12000),"F175",IF(AND(G176&gt;=12000,G176&lt;16000),"E",IF(AND(G176&gt;=16000,G176&lt;20000),"E175",IF(AND(G176&gt;=20000,G176&lt;25000),"D",IF(AND(G176&gt;=25000,G176&lt;30000),"D175",IF(AND(G176&gt;=30000,G176&lt;35000),"C",IF(AND(G176&gt;=35000,G176&lt;40000),"C175",IF(AND(G176&gt;=40000,G176&lt;45000),"B",IF(AND(G176&gt;=45000,G176&lt;50000),"B175",IF(AND(G176&gt;=50000,G176&lt;55000),"A",IF(AND(G176&gt;=55000,G176&lt;60000),"A175",IF(AND(G176&gt;60000),"S"))))))))))))))</f>
        <v>E175</v>
      </c>
      <c r="J176" s="23">
        <f t="shared" si="14"/>
        <v>31486.8427402863</v>
      </c>
      <c r="K176" s="6" t="str">
        <f>IF(AND(J176&gt;=10,J176&lt;5000),"G",IF(AND(J176&gt;=5000,J176&lt;8000),"F",IF(AND(J176&gt;=8000,J176&lt;12000),"F175",IF(AND(J176&gt;=12000,J176&lt;16000),"E",IF(AND(J176&gt;=16000,J176&lt;20000),"E175",IF(AND(J176&gt;=20000,J176&lt;25000),"D",IF(AND(J176&gt;=25000,J176&lt;30000),"D175",IF(AND(J176&gt;=30000,J176&lt;35000),"C",IF(AND(J176&gt;=35000,J176&lt;40000),"C175",IF(AND(J176&gt;=40000,J176&lt;45000),"B",IF(AND(J176&gt;=45000,J176&lt;50000),"B175",IF(AND(J176&gt;=50000,J176&lt;55000),"A",IF(AND(J176&gt;=55000,J176&lt;60000),"A175",IF(AND(J176&gt;60000),"S"))))))))))))))</f>
        <v>C</v>
      </c>
    </row>
    <row r="177" ht="18.75" customHeight="1" spans="1:11">
      <c r="A177" s="43" t="s">
        <v>192</v>
      </c>
      <c r="B177" s="130">
        <v>2016</v>
      </c>
      <c r="C177" s="131">
        <v>11749.9206349206</v>
      </c>
      <c r="D177" s="131">
        <v>7138.93249607535</v>
      </c>
      <c r="E177" s="131">
        <f t="shared" si="10"/>
        <v>-4610.98813884528</v>
      </c>
      <c r="F177" s="131">
        <f t="shared" si="11"/>
        <v>0.607572826905615</v>
      </c>
      <c r="G177" s="132">
        <f t="shared" si="12"/>
        <v>11749.9206349206</v>
      </c>
      <c r="H177" s="132">
        <f t="shared" si="13"/>
        <v>23687840</v>
      </c>
      <c r="I177" s="6" t="str">
        <f>IF(AND(G177&gt;=10,G177&lt;5000),"G",IF(AND(G177&gt;=5000,G177&lt;8000),"F",IF(AND(G177&gt;=8000,G177&lt;12000),"F176",IF(AND(G177&gt;=12000,G177&lt;16000),"E",IF(AND(G177&gt;=16000,G177&lt;20000),"E176",IF(AND(G177&gt;=20000,G177&lt;25000),"D",IF(AND(G177&gt;=25000,G177&lt;30000),"D176",IF(AND(G177&gt;=30000,G177&lt;35000),"C",IF(AND(G177&gt;=35000,G177&lt;40000),"C176",IF(AND(G177&gt;=40000,G177&lt;45000),"B",IF(AND(G177&gt;=45000,G177&lt;50000),"B176",IF(AND(G177&gt;=50000,G177&lt;55000),"A",IF(AND(G177&gt;=55000,G177&lt;60000),"A176",IF(AND(G177&gt;60000),"S"))))))))))))))</f>
        <v>F176</v>
      </c>
      <c r="J177" s="23">
        <f t="shared" si="14"/>
        <v>19857.3658730159</v>
      </c>
      <c r="K177" s="6" t="str">
        <f>IF(AND(J177&gt;=10,J177&lt;5000),"G",IF(AND(J177&gt;=5000,J177&lt;8000),"F",IF(AND(J177&gt;=8000,J177&lt;12000),"F176",IF(AND(J177&gt;=12000,J177&lt;16000),"E",IF(AND(J177&gt;=16000,J177&lt;20000),"E176",IF(AND(J177&gt;=20000,J177&lt;25000),"D",IF(AND(J177&gt;=25000,J177&lt;30000),"D176",IF(AND(J177&gt;=30000,J177&lt;35000),"C",IF(AND(J177&gt;=35000,J177&lt;40000),"C176",IF(AND(J177&gt;=40000,J177&lt;45000),"B",IF(AND(J177&gt;=45000,J177&lt;50000),"B176",IF(AND(J177&gt;=50000,J177&lt;55000),"A",IF(AND(J177&gt;=55000,J177&lt;60000),"A176",IF(AND(J177&gt;60000),"S"))))))))))))))</f>
        <v>E176</v>
      </c>
    </row>
    <row r="178" ht="18.75" customHeight="1" spans="1:11">
      <c r="A178" s="43" t="s">
        <v>384</v>
      </c>
      <c r="B178" s="130">
        <v>2050</v>
      </c>
      <c r="C178" s="131">
        <v>6224.51219512195</v>
      </c>
      <c r="D178" s="131">
        <v>7160.03305785124</v>
      </c>
      <c r="E178" s="131">
        <f t="shared" si="10"/>
        <v>935.520862729288</v>
      </c>
      <c r="F178" s="131">
        <f t="shared" si="11"/>
        <v>1.15029625348994</v>
      </c>
      <c r="G178" s="132">
        <f t="shared" si="12"/>
        <v>7160.03305785124</v>
      </c>
      <c r="H178" s="132">
        <f t="shared" si="13"/>
        <v>14678067.768595</v>
      </c>
      <c r="I178" s="6" t="str">
        <f>IF(AND(G178&gt;=10,G178&lt;5000),"G",IF(AND(G178&gt;=5000,G178&lt;8000),"F",IF(AND(G178&gt;=8000,G178&lt;12000),"F177",IF(AND(G178&gt;=12000,G178&lt;16000),"E",IF(AND(G178&gt;=16000,G178&lt;20000),"E177",IF(AND(G178&gt;=20000,G178&lt;25000),"D",IF(AND(G178&gt;=25000,G178&lt;30000),"D177",IF(AND(G178&gt;=30000,G178&lt;35000),"C",IF(AND(G178&gt;=35000,G178&lt;40000),"C177",IF(AND(G178&gt;=40000,G178&lt;45000),"B",IF(AND(G178&gt;=45000,G178&lt;50000),"B177",IF(AND(G178&gt;=50000,G178&lt;55000),"A",IF(AND(G178&gt;=55000,G178&lt;60000),"A177",IF(AND(G178&gt;60000),"S"))))))))))))))</f>
        <v>F</v>
      </c>
      <c r="J178" s="23">
        <f t="shared" si="14"/>
        <v>12100.4558677686</v>
      </c>
      <c r="K178" s="6" t="str">
        <f>IF(AND(J178&gt;=10,J178&lt;5000),"G",IF(AND(J178&gt;=5000,J178&lt;8000),"F",IF(AND(J178&gt;=8000,J178&lt;12000),"F177",IF(AND(J178&gt;=12000,J178&lt;16000),"E",IF(AND(J178&gt;=16000,J178&lt;20000),"E177",IF(AND(J178&gt;=20000,J178&lt;25000),"D",IF(AND(J178&gt;=25000,J178&lt;30000),"D177",IF(AND(J178&gt;=30000,J178&lt;35000),"C",IF(AND(J178&gt;=35000,J178&lt;40000),"C177",IF(AND(J178&gt;=40000,J178&lt;45000),"B",IF(AND(J178&gt;=45000,J178&lt;50000),"B177",IF(AND(J178&gt;=50000,J178&lt;55000),"A",IF(AND(J178&gt;=55000,J178&lt;60000),"A177",IF(AND(J178&gt;60000),"S"))))))))))))))</f>
        <v>E</v>
      </c>
    </row>
    <row r="179" ht="18.75" customHeight="1" spans="1:11">
      <c r="A179" s="43" t="s">
        <v>409</v>
      </c>
      <c r="B179" s="130">
        <v>26716</v>
      </c>
      <c r="C179" s="131">
        <v>8376.35050157209</v>
      </c>
      <c r="D179" s="131">
        <v>7174.52338548955</v>
      </c>
      <c r="E179" s="131">
        <f t="shared" si="10"/>
        <v>-1201.82711608254</v>
      </c>
      <c r="F179" s="131">
        <f t="shared" si="11"/>
        <v>0.85652139128407</v>
      </c>
      <c r="G179" s="132">
        <f t="shared" si="12"/>
        <v>8376.35050157209</v>
      </c>
      <c r="H179" s="132">
        <f t="shared" si="13"/>
        <v>223782580</v>
      </c>
      <c r="I179" s="6" t="str">
        <f>IF(AND(G179&gt;=10,G179&lt;5000),"G",IF(AND(G179&gt;=5000,G179&lt;8000),"F",IF(AND(G179&gt;=8000,G179&lt;12000),"F178",IF(AND(G179&gt;=12000,G179&lt;16000),"E",IF(AND(G179&gt;=16000,G179&lt;20000),"E178",IF(AND(G179&gt;=20000,G179&lt;25000),"D",IF(AND(G179&gt;=25000,G179&lt;30000),"D178",IF(AND(G179&gt;=30000,G179&lt;35000),"C",IF(AND(G179&gt;=35000,G179&lt;40000),"C178",IF(AND(G179&gt;=40000,G179&lt;45000),"B",IF(AND(G179&gt;=45000,G179&lt;50000),"B178",IF(AND(G179&gt;=50000,G179&lt;55000),"A",IF(AND(G179&gt;=55000,G179&lt;60000),"A178",IF(AND(G179&gt;60000),"S"))))))))))))))</f>
        <v>F178</v>
      </c>
      <c r="J179" s="23">
        <f t="shared" si="14"/>
        <v>14156.0323476568</v>
      </c>
      <c r="K179" s="6" t="str">
        <f>IF(AND(J179&gt;=10,J179&lt;5000),"G",IF(AND(J179&gt;=5000,J179&lt;8000),"F",IF(AND(J179&gt;=8000,J179&lt;12000),"F178",IF(AND(J179&gt;=12000,J179&lt;16000),"E",IF(AND(J179&gt;=16000,J179&lt;20000),"E178",IF(AND(J179&gt;=20000,J179&lt;25000),"D",IF(AND(J179&gt;=25000,J179&lt;30000),"D178",IF(AND(J179&gt;=30000,J179&lt;35000),"C",IF(AND(J179&gt;=35000,J179&lt;40000),"C178",IF(AND(J179&gt;=40000,J179&lt;45000),"B",IF(AND(J179&gt;=45000,J179&lt;50000),"B178",IF(AND(J179&gt;=50000,J179&lt;55000),"A",IF(AND(J179&gt;=55000,J179&lt;60000),"A178",IF(AND(J179&gt;60000),"S"))))))))))))))</f>
        <v>E</v>
      </c>
    </row>
    <row r="180" ht="18.75" customHeight="1" spans="1:11">
      <c r="A180" s="43" t="s">
        <v>73</v>
      </c>
      <c r="B180" s="130">
        <v>128</v>
      </c>
      <c r="C180" s="131">
        <v>24790.625</v>
      </c>
      <c r="D180" s="131">
        <v>7205.42540073983</v>
      </c>
      <c r="E180" s="131">
        <f t="shared" si="10"/>
        <v>-17585.1995992602</v>
      </c>
      <c r="F180" s="131">
        <f t="shared" si="11"/>
        <v>0.290651219997068</v>
      </c>
      <c r="G180" s="132">
        <f t="shared" si="12"/>
        <v>24790.625</v>
      </c>
      <c r="H180" s="132">
        <f t="shared" si="13"/>
        <v>3173200</v>
      </c>
      <c r="I180" s="6" t="str">
        <f>IF(AND(G180&gt;=10,G180&lt;5000),"G",IF(AND(G180&gt;=5000,G180&lt;8000),"F",IF(AND(G180&gt;=8000,G180&lt;12000),"F179",IF(AND(G180&gt;=12000,G180&lt;16000),"E",IF(AND(G180&gt;=16000,G180&lt;20000),"E179",IF(AND(G180&gt;=20000,G180&lt;25000),"D",IF(AND(G180&gt;=25000,G180&lt;30000),"D179",IF(AND(G180&gt;=30000,G180&lt;35000),"C",IF(AND(G180&gt;=35000,G180&lt;40000),"C179",IF(AND(G180&gt;=40000,G180&lt;45000),"B",IF(AND(G180&gt;=45000,G180&lt;50000),"B179",IF(AND(G180&gt;=50000,G180&lt;55000),"A",IF(AND(G180&gt;=55000,G180&lt;60000),"A179",IF(AND(G180&gt;60000),"S"))))))))))))))</f>
        <v>D</v>
      </c>
      <c r="J180" s="23">
        <f t="shared" si="14"/>
        <v>41896.15625</v>
      </c>
      <c r="K180" s="6" t="str">
        <f>IF(AND(J180&gt;=10,J180&lt;5000),"G",IF(AND(J180&gt;=5000,J180&lt;8000),"F",IF(AND(J180&gt;=8000,J180&lt;12000),"F179",IF(AND(J180&gt;=12000,J180&lt;16000),"E",IF(AND(J180&gt;=16000,J180&lt;20000),"E179",IF(AND(J180&gt;=20000,J180&lt;25000),"D",IF(AND(J180&gt;=25000,J180&lt;30000),"D179",IF(AND(J180&gt;=30000,J180&lt;35000),"C",IF(AND(J180&gt;=35000,J180&lt;40000),"C179",IF(AND(J180&gt;=40000,J180&lt;45000),"B",IF(AND(J180&gt;=45000,J180&lt;50000),"B179",IF(AND(J180&gt;=50000,J180&lt;55000),"A",IF(AND(J180&gt;=55000,J180&lt;60000),"A179",IF(AND(J180&gt;60000),"S"))))))))))))))</f>
        <v>B</v>
      </c>
    </row>
    <row r="181" ht="18.75" customHeight="1" spans="1:11">
      <c r="A181" s="43" t="s">
        <v>271</v>
      </c>
      <c r="B181" s="130">
        <v>123</v>
      </c>
      <c r="C181" s="131">
        <v>7231.30081300813</v>
      </c>
      <c r="D181" s="131">
        <v>7231.30081300813</v>
      </c>
      <c r="E181" s="131">
        <f t="shared" si="10"/>
        <v>0</v>
      </c>
      <c r="F181" s="131">
        <f t="shared" si="11"/>
        <v>1</v>
      </c>
      <c r="G181" s="132">
        <f t="shared" si="12"/>
        <v>7231.30081300813</v>
      </c>
      <c r="H181" s="132">
        <f t="shared" si="13"/>
        <v>889450</v>
      </c>
      <c r="I181" s="6" t="str">
        <f>IF(AND(G181&gt;=10,G181&lt;5000),"G",IF(AND(G181&gt;=5000,G181&lt;8000),"F",IF(AND(G181&gt;=8000,G181&lt;12000),"F180",IF(AND(G181&gt;=12000,G181&lt;16000),"E",IF(AND(G181&gt;=16000,G181&lt;20000),"E180",IF(AND(G181&gt;=20000,G181&lt;25000),"D",IF(AND(G181&gt;=25000,G181&lt;30000),"D180",IF(AND(G181&gt;=30000,G181&lt;35000),"C",IF(AND(G181&gt;=35000,G181&lt;40000),"C180",IF(AND(G181&gt;=40000,G181&lt;45000),"B",IF(AND(G181&gt;=45000,G181&lt;50000),"B180",IF(AND(G181&gt;=50000,G181&lt;55000),"A",IF(AND(G181&gt;=55000,G181&lt;60000),"A180",IF(AND(G181&gt;60000),"S"))))))))))))))</f>
        <v>F</v>
      </c>
      <c r="J181" s="23">
        <f t="shared" si="14"/>
        <v>12220.8983739837</v>
      </c>
      <c r="K181" s="6" t="str">
        <f>IF(AND(J181&gt;=10,J181&lt;5000),"G",IF(AND(J181&gt;=5000,J181&lt;8000),"F",IF(AND(J181&gt;=8000,J181&lt;12000),"F180",IF(AND(J181&gt;=12000,J181&lt;16000),"E",IF(AND(J181&gt;=16000,J181&lt;20000),"E180",IF(AND(J181&gt;=20000,J181&lt;25000),"D",IF(AND(J181&gt;=25000,J181&lt;30000),"D180",IF(AND(J181&gt;=30000,J181&lt;35000),"C",IF(AND(J181&gt;=35000,J181&lt;40000),"C180",IF(AND(J181&gt;=40000,J181&lt;45000),"B",IF(AND(J181&gt;=45000,J181&lt;50000),"B180",IF(AND(J181&gt;=50000,J181&lt;55000),"A",IF(AND(J181&gt;=55000,J181&lt;60000),"A180",IF(AND(J181&gt;60000),"S"))))))))))))))</f>
        <v>E</v>
      </c>
    </row>
    <row r="182" ht="18.75" customHeight="1" spans="1:11">
      <c r="A182" s="43" t="s">
        <v>120</v>
      </c>
      <c r="B182" s="130">
        <v>1421</v>
      </c>
      <c r="C182" s="131">
        <v>5795.28501055595</v>
      </c>
      <c r="D182" s="131">
        <v>7232.88100208768</v>
      </c>
      <c r="E182" s="131">
        <f t="shared" si="10"/>
        <v>1437.59599153174</v>
      </c>
      <c r="F182" s="131">
        <f t="shared" si="11"/>
        <v>1.24806303553892</v>
      </c>
      <c r="G182" s="132">
        <f t="shared" si="12"/>
        <v>7232.88100208768</v>
      </c>
      <c r="H182" s="132">
        <f t="shared" si="13"/>
        <v>10277923.9039666</v>
      </c>
      <c r="I182" s="6" t="str">
        <f>IF(AND(G182&gt;=10,G182&lt;5000),"G",IF(AND(G182&gt;=5000,G182&lt;8000),"F",IF(AND(G182&gt;=8000,G182&lt;12000),"F181",IF(AND(G182&gt;=12000,G182&lt;16000),"E",IF(AND(G182&gt;=16000,G182&lt;20000),"E181",IF(AND(G182&gt;=20000,G182&lt;25000),"D",IF(AND(G182&gt;=25000,G182&lt;30000),"D181",IF(AND(G182&gt;=30000,G182&lt;35000),"C",IF(AND(G182&gt;=35000,G182&lt;40000),"C181",IF(AND(G182&gt;=40000,G182&lt;45000),"B",IF(AND(G182&gt;=45000,G182&lt;50000),"B181",IF(AND(G182&gt;=50000,G182&lt;55000),"A",IF(AND(G182&gt;=55000,G182&lt;60000),"A181",IF(AND(G182&gt;60000),"S"))))))))))))))</f>
        <v>F</v>
      </c>
      <c r="J182" s="23">
        <f t="shared" si="14"/>
        <v>12223.5688935282</v>
      </c>
      <c r="K182" s="6" t="str">
        <f>IF(AND(J182&gt;=10,J182&lt;5000),"G",IF(AND(J182&gt;=5000,J182&lt;8000),"F",IF(AND(J182&gt;=8000,J182&lt;12000),"F181",IF(AND(J182&gt;=12000,J182&lt;16000),"E",IF(AND(J182&gt;=16000,J182&lt;20000),"E181",IF(AND(J182&gt;=20000,J182&lt;25000),"D",IF(AND(J182&gt;=25000,J182&lt;30000),"D181",IF(AND(J182&gt;=30000,J182&lt;35000),"C",IF(AND(J182&gt;=35000,J182&lt;40000),"C181",IF(AND(J182&gt;=40000,J182&lt;45000),"B",IF(AND(J182&gt;=45000,J182&lt;50000),"B181",IF(AND(J182&gt;=50000,J182&lt;55000),"A",IF(AND(J182&gt;=55000,J182&lt;60000),"A181",IF(AND(J182&gt;60000),"S"))))))))))))))</f>
        <v>E</v>
      </c>
    </row>
    <row r="183" ht="18.75" customHeight="1" spans="1:11">
      <c r="A183" s="43" t="s">
        <v>330</v>
      </c>
      <c r="B183" s="130">
        <v>1218</v>
      </c>
      <c r="C183" s="131">
        <v>6302.43842364532</v>
      </c>
      <c r="D183" s="131">
        <v>7266.34659276166</v>
      </c>
      <c r="E183" s="131">
        <f t="shared" si="10"/>
        <v>963.908169116336</v>
      </c>
      <c r="F183" s="131">
        <f t="shared" si="11"/>
        <v>1.15294210023536</v>
      </c>
      <c r="G183" s="132">
        <f t="shared" si="12"/>
        <v>7266.34659276166</v>
      </c>
      <c r="H183" s="132">
        <f t="shared" si="13"/>
        <v>8850410.1499837</v>
      </c>
      <c r="I183" s="6" t="str">
        <f>IF(AND(G183&gt;=10,G183&lt;5000),"G",IF(AND(G183&gt;=5000,G183&lt;8000),"F",IF(AND(G183&gt;=8000,G183&lt;12000),"F182",IF(AND(G183&gt;=12000,G183&lt;16000),"E",IF(AND(G183&gt;=16000,G183&lt;20000),"E182",IF(AND(G183&gt;=20000,G183&lt;25000),"D",IF(AND(G183&gt;=25000,G183&lt;30000),"D182",IF(AND(G183&gt;=30000,G183&lt;35000),"C",IF(AND(G183&gt;=35000,G183&lt;40000),"C182",IF(AND(G183&gt;=40000,G183&lt;45000),"B",IF(AND(G183&gt;=45000,G183&lt;50000),"B182",IF(AND(G183&gt;=50000,G183&lt;55000),"A",IF(AND(G183&gt;=55000,G183&lt;60000),"A182",IF(AND(G183&gt;60000),"S"))))))))))))))</f>
        <v>F</v>
      </c>
      <c r="J183" s="23">
        <f t="shared" si="14"/>
        <v>12280.1257417672</v>
      </c>
      <c r="K183" s="6" t="str">
        <f>IF(AND(J183&gt;=10,J183&lt;5000),"G",IF(AND(J183&gt;=5000,J183&lt;8000),"F",IF(AND(J183&gt;=8000,J183&lt;12000),"F182",IF(AND(J183&gt;=12000,J183&lt;16000),"E",IF(AND(J183&gt;=16000,J183&lt;20000),"E182",IF(AND(J183&gt;=20000,J183&lt;25000),"D",IF(AND(J183&gt;=25000,J183&lt;30000),"D182",IF(AND(J183&gt;=30000,J183&lt;35000),"C",IF(AND(J183&gt;=35000,J183&lt;40000),"C182",IF(AND(J183&gt;=40000,J183&lt;45000),"B",IF(AND(J183&gt;=45000,J183&lt;50000),"B182",IF(AND(J183&gt;=50000,J183&lt;55000),"A",IF(AND(J183&gt;=55000,J183&lt;60000),"A182",IF(AND(J183&gt;60000),"S"))))))))))))))</f>
        <v>E</v>
      </c>
    </row>
    <row r="184" ht="18.75" customHeight="1" spans="1:11">
      <c r="A184" s="43" t="s">
        <v>410</v>
      </c>
      <c r="B184" s="130">
        <v>24473</v>
      </c>
      <c r="C184" s="131">
        <v>5502.00898949863</v>
      </c>
      <c r="D184" s="131">
        <v>7266.88080144895</v>
      </c>
      <c r="E184" s="131">
        <f t="shared" si="10"/>
        <v>1764.87181195032</v>
      </c>
      <c r="F184" s="131">
        <f t="shared" si="11"/>
        <v>1.32076861657602</v>
      </c>
      <c r="G184" s="132">
        <f t="shared" si="12"/>
        <v>7266.88080144895</v>
      </c>
      <c r="H184" s="132">
        <f t="shared" si="13"/>
        <v>177842373.85386</v>
      </c>
      <c r="I184" s="6" t="str">
        <f>IF(AND(G184&gt;=10,G184&lt;5000),"G",IF(AND(G184&gt;=5000,G184&lt;8000),"F",IF(AND(G184&gt;=8000,G184&lt;12000),"F183",IF(AND(G184&gt;=12000,G184&lt;16000),"E",IF(AND(G184&gt;=16000,G184&lt;20000),"E183",IF(AND(G184&gt;=20000,G184&lt;25000),"D",IF(AND(G184&gt;=25000,G184&lt;30000),"D183",IF(AND(G184&gt;=30000,G184&lt;35000),"C",IF(AND(G184&gt;=35000,G184&lt;40000),"C183",IF(AND(G184&gt;=40000,G184&lt;45000),"B",IF(AND(G184&gt;=45000,G184&lt;50000),"B183",IF(AND(G184&gt;=50000,G184&lt;55000),"A",IF(AND(G184&gt;=55000,G184&lt;60000),"A183",IF(AND(G184&gt;60000),"S"))))))))))))))</f>
        <v>F</v>
      </c>
      <c r="J184" s="23">
        <f t="shared" si="14"/>
        <v>12281.0285544487</v>
      </c>
      <c r="K184" s="6" t="str">
        <f>IF(AND(J184&gt;=10,J184&lt;5000),"G",IF(AND(J184&gt;=5000,J184&lt;8000),"F",IF(AND(J184&gt;=8000,J184&lt;12000),"F183",IF(AND(J184&gt;=12000,J184&lt;16000),"E",IF(AND(J184&gt;=16000,J184&lt;20000),"E183",IF(AND(J184&gt;=20000,J184&lt;25000),"D",IF(AND(J184&gt;=25000,J184&lt;30000),"D183",IF(AND(J184&gt;=30000,J184&lt;35000),"C",IF(AND(J184&gt;=35000,J184&lt;40000),"C183",IF(AND(J184&gt;=40000,J184&lt;45000),"B",IF(AND(J184&gt;=45000,J184&lt;50000),"B183",IF(AND(J184&gt;=50000,J184&lt;55000),"A",IF(AND(J184&gt;=55000,J184&lt;60000),"A183",IF(AND(J184&gt;60000),"S"))))))))))))))</f>
        <v>E</v>
      </c>
    </row>
    <row r="185" ht="18.75" customHeight="1" spans="1:11">
      <c r="A185" s="43" t="s">
        <v>284</v>
      </c>
      <c r="B185" s="130">
        <v>3929</v>
      </c>
      <c r="C185" s="131">
        <v>6954.23771952151</v>
      </c>
      <c r="D185" s="131">
        <v>7268.06336228922</v>
      </c>
      <c r="E185" s="131">
        <f t="shared" si="10"/>
        <v>313.825642767712</v>
      </c>
      <c r="F185" s="131">
        <f t="shared" si="11"/>
        <v>1.0451272526803</v>
      </c>
      <c r="G185" s="132">
        <f t="shared" si="12"/>
        <v>7268.06336228922</v>
      </c>
      <c r="H185" s="132">
        <f t="shared" si="13"/>
        <v>28556220.9504343</v>
      </c>
      <c r="I185" s="6" t="str">
        <f>IF(AND(G185&gt;=10,G185&lt;5000),"G",IF(AND(G185&gt;=5000,G185&lt;8000),"F",IF(AND(G185&gt;=8000,G185&lt;12000),"F184",IF(AND(G185&gt;=12000,G185&lt;16000),"E",IF(AND(G185&gt;=16000,G185&lt;20000),"E184",IF(AND(G185&gt;=20000,G185&lt;25000),"D",IF(AND(G185&gt;=25000,G185&lt;30000),"D184",IF(AND(G185&gt;=30000,G185&lt;35000),"C",IF(AND(G185&gt;=35000,G185&lt;40000),"C184",IF(AND(G185&gt;=40000,G185&lt;45000),"B",IF(AND(G185&gt;=45000,G185&lt;50000),"B184",IF(AND(G185&gt;=50000,G185&lt;55000),"A",IF(AND(G185&gt;=55000,G185&lt;60000),"A184",IF(AND(G185&gt;60000),"S"))))))))))))))</f>
        <v>F</v>
      </c>
      <c r="J185" s="23">
        <f t="shared" si="14"/>
        <v>12283.0270822688</v>
      </c>
      <c r="K185" s="6" t="str">
        <f>IF(AND(J185&gt;=10,J185&lt;5000),"G",IF(AND(J185&gt;=5000,J185&lt;8000),"F",IF(AND(J185&gt;=8000,J185&lt;12000),"F184",IF(AND(J185&gt;=12000,J185&lt;16000),"E",IF(AND(J185&gt;=16000,J185&lt;20000),"E184",IF(AND(J185&gt;=20000,J185&lt;25000),"D",IF(AND(J185&gt;=25000,J185&lt;30000),"D184",IF(AND(J185&gt;=30000,J185&lt;35000),"C",IF(AND(J185&gt;=35000,J185&lt;40000),"C184",IF(AND(J185&gt;=40000,J185&lt;45000),"B",IF(AND(J185&gt;=45000,J185&lt;50000),"B184",IF(AND(J185&gt;=50000,J185&lt;55000),"A",IF(AND(J185&gt;=55000,J185&lt;60000),"A184",IF(AND(J185&gt;60000),"S"))))))))))))))</f>
        <v>E</v>
      </c>
    </row>
    <row r="186" ht="18.75" customHeight="1" spans="1:11">
      <c r="A186" s="43" t="s">
        <v>328</v>
      </c>
      <c r="B186" s="130">
        <v>272</v>
      </c>
      <c r="C186" s="131">
        <v>5577.35294117647</v>
      </c>
      <c r="D186" s="131">
        <v>7355.82669322709</v>
      </c>
      <c r="E186" s="131">
        <f t="shared" si="10"/>
        <v>1778.47375205062</v>
      </c>
      <c r="F186" s="131">
        <f t="shared" si="11"/>
        <v>1.3188741632111</v>
      </c>
      <c r="G186" s="132">
        <f t="shared" si="12"/>
        <v>7355.82669322709</v>
      </c>
      <c r="H186" s="132">
        <f t="shared" si="13"/>
        <v>2000784.86055777</v>
      </c>
      <c r="I186" s="6" t="str">
        <f>IF(AND(G186&gt;=10,G186&lt;5000),"G",IF(AND(G186&gt;=5000,G186&lt;8000),"F",IF(AND(G186&gt;=8000,G186&lt;12000),"F185",IF(AND(G186&gt;=12000,G186&lt;16000),"E",IF(AND(G186&gt;=16000,G186&lt;20000),"E185",IF(AND(G186&gt;=20000,G186&lt;25000),"D",IF(AND(G186&gt;=25000,G186&lt;30000),"D185",IF(AND(G186&gt;=30000,G186&lt;35000),"C",IF(AND(G186&gt;=35000,G186&lt;40000),"C185",IF(AND(G186&gt;=40000,G186&lt;45000),"B",IF(AND(G186&gt;=45000,G186&lt;50000),"B185",IF(AND(G186&gt;=50000,G186&lt;55000),"A",IF(AND(G186&gt;=55000,G186&lt;60000),"A185",IF(AND(G186&gt;60000),"S"))))))))))))))</f>
        <v>F</v>
      </c>
      <c r="J186" s="23">
        <f t="shared" si="14"/>
        <v>12431.3471115538</v>
      </c>
      <c r="K186" s="6" t="str">
        <f>IF(AND(J186&gt;=10,J186&lt;5000),"G",IF(AND(J186&gt;=5000,J186&lt;8000),"F",IF(AND(J186&gt;=8000,J186&lt;12000),"F185",IF(AND(J186&gt;=12000,J186&lt;16000),"E",IF(AND(J186&gt;=16000,J186&lt;20000),"E185",IF(AND(J186&gt;=20000,J186&lt;25000),"D",IF(AND(J186&gt;=25000,J186&lt;30000),"D185",IF(AND(J186&gt;=30000,J186&lt;35000),"C",IF(AND(J186&gt;=35000,J186&lt;40000),"C185",IF(AND(J186&gt;=40000,J186&lt;45000),"B",IF(AND(J186&gt;=45000,J186&lt;50000),"B185",IF(AND(J186&gt;=50000,J186&lt;55000),"A",IF(AND(J186&gt;=55000,J186&lt;60000),"A185",IF(AND(J186&gt;60000),"S"))))))))))))))</f>
        <v>E</v>
      </c>
    </row>
    <row r="187" ht="18.75" customHeight="1" spans="1:11">
      <c r="A187" s="43" t="s">
        <v>118</v>
      </c>
      <c r="B187" s="130">
        <v>836</v>
      </c>
      <c r="C187" s="131">
        <v>4633.97129186603</v>
      </c>
      <c r="D187" s="131">
        <v>7394.32176656151</v>
      </c>
      <c r="E187" s="131">
        <f t="shared" si="10"/>
        <v>2760.35047469548</v>
      </c>
      <c r="F187" s="131">
        <f t="shared" si="11"/>
        <v>1.59567707714131</v>
      </c>
      <c r="G187" s="132">
        <f t="shared" si="12"/>
        <v>7394.32176656151</v>
      </c>
      <c r="H187" s="132">
        <f t="shared" si="13"/>
        <v>6181652.99684543</v>
      </c>
      <c r="I187" s="6" t="str">
        <f>IF(AND(G187&gt;=10,G187&lt;5000),"G",IF(AND(G187&gt;=5000,G187&lt;8000),"F",IF(AND(G187&gt;=8000,G187&lt;12000),"F186",IF(AND(G187&gt;=12000,G187&lt;16000),"E",IF(AND(G187&gt;=16000,G187&lt;20000),"E186",IF(AND(G187&gt;=20000,G187&lt;25000),"D",IF(AND(G187&gt;=25000,G187&lt;30000),"D186",IF(AND(G187&gt;=30000,G187&lt;35000),"C",IF(AND(G187&gt;=35000,G187&lt;40000),"C186",IF(AND(G187&gt;=40000,G187&lt;45000),"B",IF(AND(G187&gt;=45000,G187&lt;50000),"B186",IF(AND(G187&gt;=50000,G187&lt;55000),"A",IF(AND(G187&gt;=55000,G187&lt;60000),"A186",IF(AND(G187&gt;60000),"S"))))))))))))))</f>
        <v>F</v>
      </c>
      <c r="J187" s="23">
        <f t="shared" si="14"/>
        <v>12496.403785489</v>
      </c>
      <c r="K187" s="6" t="str">
        <f>IF(AND(J187&gt;=10,J187&lt;5000),"G",IF(AND(J187&gt;=5000,J187&lt;8000),"F",IF(AND(J187&gt;=8000,J187&lt;12000),"F186",IF(AND(J187&gt;=12000,J187&lt;16000),"E",IF(AND(J187&gt;=16000,J187&lt;20000),"E186",IF(AND(J187&gt;=20000,J187&lt;25000),"D",IF(AND(J187&gt;=25000,J187&lt;30000),"D186",IF(AND(J187&gt;=30000,J187&lt;35000),"C",IF(AND(J187&gt;=35000,J187&lt;40000),"C186",IF(AND(J187&gt;=40000,J187&lt;45000),"B",IF(AND(J187&gt;=45000,J187&lt;50000),"B186",IF(AND(J187&gt;=50000,J187&lt;55000),"A",IF(AND(J187&gt;=55000,J187&lt;60000),"A186",IF(AND(J187&gt;60000),"S"))))))))))))))</f>
        <v>E</v>
      </c>
    </row>
    <row r="188" ht="18.75" customHeight="1" spans="1:11">
      <c r="A188" s="43" t="s">
        <v>277</v>
      </c>
      <c r="B188" s="130">
        <v>1188</v>
      </c>
      <c r="C188" s="131">
        <v>6638.21548821549</v>
      </c>
      <c r="D188" s="131">
        <v>7429.24916742355</v>
      </c>
      <c r="E188" s="131">
        <f t="shared" si="10"/>
        <v>791.033679208066</v>
      </c>
      <c r="F188" s="131">
        <f t="shared" si="11"/>
        <v>1.11916360362395</v>
      </c>
      <c r="G188" s="132">
        <f t="shared" si="12"/>
        <v>7429.24916742355</v>
      </c>
      <c r="H188" s="132">
        <f t="shared" si="13"/>
        <v>8825948.01089918</v>
      </c>
      <c r="I188" s="6" t="str">
        <f>IF(AND(G188&gt;=10,G188&lt;5000),"G",IF(AND(G188&gt;=5000,G188&lt;8000),"F",IF(AND(G188&gt;=8000,G188&lt;12000),"F187",IF(AND(G188&gt;=12000,G188&lt;16000),"E",IF(AND(G188&gt;=16000,G188&lt;20000),"E187",IF(AND(G188&gt;=20000,G188&lt;25000),"D",IF(AND(G188&gt;=25000,G188&lt;30000),"D187",IF(AND(G188&gt;=30000,G188&lt;35000),"C",IF(AND(G188&gt;=35000,G188&lt;40000),"C187",IF(AND(G188&gt;=40000,G188&lt;45000),"B",IF(AND(G188&gt;=45000,G188&lt;50000),"B187",IF(AND(G188&gt;=50000,G188&lt;55000),"A",IF(AND(G188&gt;=55000,G188&lt;60000),"A187",IF(AND(G188&gt;60000),"S"))))))))))))))</f>
        <v>F</v>
      </c>
      <c r="J188" s="23">
        <f t="shared" si="14"/>
        <v>12555.4310929458</v>
      </c>
      <c r="K188" s="6" t="str">
        <f>IF(AND(J188&gt;=10,J188&lt;5000),"G",IF(AND(J188&gt;=5000,J188&lt;8000),"F",IF(AND(J188&gt;=8000,J188&lt;12000),"F187",IF(AND(J188&gt;=12000,J188&lt;16000),"E",IF(AND(J188&gt;=16000,J188&lt;20000),"E187",IF(AND(J188&gt;=20000,J188&lt;25000),"D",IF(AND(J188&gt;=25000,J188&lt;30000),"D187",IF(AND(J188&gt;=30000,J188&lt;35000),"C",IF(AND(J188&gt;=35000,J188&lt;40000),"C187",IF(AND(J188&gt;=40000,J188&lt;45000),"B",IF(AND(J188&gt;=45000,J188&lt;50000),"B187",IF(AND(J188&gt;=50000,J188&lt;55000),"A",IF(AND(J188&gt;=55000,J188&lt;60000),"A187",IF(AND(J188&gt;60000),"S"))))))))))))))</f>
        <v>E</v>
      </c>
    </row>
    <row r="189" ht="18.75" customHeight="1" spans="1:11">
      <c r="A189" s="43" t="s">
        <v>323</v>
      </c>
      <c r="B189" s="130">
        <v>36278</v>
      </c>
      <c r="C189" s="131">
        <v>7408.17437565467</v>
      </c>
      <c r="D189" s="131">
        <v>7473.69256650195</v>
      </c>
      <c r="E189" s="131">
        <f t="shared" si="10"/>
        <v>65.5181908472787</v>
      </c>
      <c r="F189" s="131">
        <f t="shared" si="11"/>
        <v>1.00884404004617</v>
      </c>
      <c r="G189" s="132">
        <f t="shared" si="12"/>
        <v>7473.69256650195</v>
      </c>
      <c r="H189" s="132">
        <f t="shared" si="13"/>
        <v>271130618.927558</v>
      </c>
      <c r="I189" s="6" t="str">
        <f>IF(AND(G189&gt;=10,G189&lt;5000),"G",IF(AND(G189&gt;=5000,G189&lt;8000),"F",IF(AND(G189&gt;=8000,G189&lt;12000),"F188",IF(AND(G189&gt;=12000,G189&lt;16000),"E",IF(AND(G189&gt;=16000,G189&lt;20000),"E188",IF(AND(G189&gt;=20000,G189&lt;25000),"D",IF(AND(G189&gt;=25000,G189&lt;30000),"D188",IF(AND(G189&gt;=30000,G189&lt;35000),"C",IF(AND(G189&gt;=35000,G189&lt;40000),"C188",IF(AND(G189&gt;=40000,G189&lt;45000),"B",IF(AND(G189&gt;=45000,G189&lt;50000),"B188",IF(AND(G189&gt;=50000,G189&lt;55000),"A",IF(AND(G189&gt;=55000,G189&lt;60000),"A188",IF(AND(G189&gt;60000),"S"))))))))))))))</f>
        <v>F</v>
      </c>
      <c r="J189" s="23">
        <f t="shared" si="14"/>
        <v>12630.5404373883</v>
      </c>
      <c r="K189" s="6" t="str">
        <f>IF(AND(J189&gt;=10,J189&lt;5000),"G",IF(AND(J189&gt;=5000,J189&lt;8000),"F",IF(AND(J189&gt;=8000,J189&lt;12000),"F188",IF(AND(J189&gt;=12000,J189&lt;16000),"E",IF(AND(J189&gt;=16000,J189&lt;20000),"E188",IF(AND(J189&gt;=20000,J189&lt;25000),"D",IF(AND(J189&gt;=25000,J189&lt;30000),"D188",IF(AND(J189&gt;=30000,J189&lt;35000),"C",IF(AND(J189&gt;=35000,J189&lt;40000),"C188",IF(AND(J189&gt;=40000,J189&lt;45000),"B",IF(AND(J189&gt;=45000,J189&lt;50000),"B188",IF(AND(J189&gt;=50000,J189&lt;55000),"A",IF(AND(J189&gt;=55000,J189&lt;60000),"A188",IF(AND(J189&gt;60000),"S"))))))))))))))</f>
        <v>E</v>
      </c>
    </row>
    <row r="190" ht="18.75" customHeight="1" spans="1:11">
      <c r="A190" s="43" t="s">
        <v>335</v>
      </c>
      <c r="B190" s="130">
        <v>5877</v>
      </c>
      <c r="C190" s="131">
        <v>8540.71294878339</v>
      </c>
      <c r="D190" s="131">
        <v>7503.24082363474</v>
      </c>
      <c r="E190" s="131">
        <f t="shared" si="10"/>
        <v>-1037.47212514866</v>
      </c>
      <c r="F190" s="131">
        <f t="shared" si="11"/>
        <v>0.878526285642647</v>
      </c>
      <c r="G190" s="132">
        <f t="shared" si="12"/>
        <v>8540.71294878339</v>
      </c>
      <c r="H190" s="132">
        <f t="shared" si="13"/>
        <v>50193770</v>
      </c>
      <c r="I190" s="6" t="str">
        <f>IF(AND(G190&gt;=10,G190&lt;5000),"G",IF(AND(G190&gt;=5000,G190&lt;8000),"F",IF(AND(G190&gt;=8000,G190&lt;12000),"F189",IF(AND(G190&gt;=12000,G190&lt;16000),"E",IF(AND(G190&gt;=16000,G190&lt;20000),"E189",IF(AND(G190&gt;=20000,G190&lt;25000),"D",IF(AND(G190&gt;=25000,G190&lt;30000),"D189",IF(AND(G190&gt;=30000,G190&lt;35000),"C",IF(AND(G190&gt;=35000,G190&lt;40000),"C189",IF(AND(G190&gt;=40000,G190&lt;45000),"B",IF(AND(G190&gt;=45000,G190&lt;50000),"B189",IF(AND(G190&gt;=50000,G190&lt;55000),"A",IF(AND(G190&gt;=55000,G190&lt;60000),"A189",IF(AND(G190&gt;60000),"S"))))))))))))))</f>
        <v>F189</v>
      </c>
      <c r="J190" s="23">
        <f t="shared" si="14"/>
        <v>14433.8048834439</v>
      </c>
      <c r="K190" s="6" t="str">
        <f>IF(AND(J190&gt;=10,J190&lt;5000),"G",IF(AND(J190&gt;=5000,J190&lt;8000),"F",IF(AND(J190&gt;=8000,J190&lt;12000),"F189",IF(AND(J190&gt;=12000,J190&lt;16000),"E",IF(AND(J190&gt;=16000,J190&lt;20000),"E189",IF(AND(J190&gt;=20000,J190&lt;25000),"D",IF(AND(J190&gt;=25000,J190&lt;30000),"D189",IF(AND(J190&gt;=30000,J190&lt;35000),"C",IF(AND(J190&gt;=35000,J190&lt;40000),"C189",IF(AND(J190&gt;=40000,J190&lt;45000),"B",IF(AND(J190&gt;=45000,J190&lt;50000),"B189",IF(AND(J190&gt;=50000,J190&lt;55000),"A",IF(AND(J190&gt;=55000,J190&lt;60000),"A189",IF(AND(J190&gt;60000),"S"))))))))))))))</f>
        <v>E</v>
      </c>
    </row>
    <row r="191" ht="18.75" customHeight="1" spans="1:11">
      <c r="A191" s="43" t="s">
        <v>85</v>
      </c>
      <c r="B191" s="130">
        <v>5312</v>
      </c>
      <c r="C191" s="131">
        <v>6470.35015060241</v>
      </c>
      <c r="D191" s="131">
        <v>7505.92449710664</v>
      </c>
      <c r="E191" s="131">
        <f t="shared" si="10"/>
        <v>1035.57434650423</v>
      </c>
      <c r="F191" s="131">
        <f t="shared" si="11"/>
        <v>1.16004919709141</v>
      </c>
      <c r="G191" s="132">
        <f t="shared" si="12"/>
        <v>7505.92449710664</v>
      </c>
      <c r="H191" s="132">
        <f t="shared" si="13"/>
        <v>39871470.9286305</v>
      </c>
      <c r="I191" s="6" t="str">
        <f>IF(AND(G191&gt;=10,G191&lt;5000),"G",IF(AND(G191&gt;=5000,G191&lt;8000),"F",IF(AND(G191&gt;=8000,G191&lt;12000),"F190",IF(AND(G191&gt;=12000,G191&lt;16000),"E",IF(AND(G191&gt;=16000,G191&lt;20000),"E190",IF(AND(G191&gt;=20000,G191&lt;25000),"D",IF(AND(G191&gt;=25000,G191&lt;30000),"D190",IF(AND(G191&gt;=30000,G191&lt;35000),"C",IF(AND(G191&gt;=35000,G191&lt;40000),"C190",IF(AND(G191&gt;=40000,G191&lt;45000),"B",IF(AND(G191&gt;=45000,G191&lt;50000),"B190",IF(AND(G191&gt;=50000,G191&lt;55000),"A",IF(AND(G191&gt;=55000,G191&lt;60000),"A190",IF(AND(G191&gt;60000),"S"))))))))))))))</f>
        <v>F</v>
      </c>
      <c r="J191" s="23">
        <f t="shared" si="14"/>
        <v>12685.0124001102</v>
      </c>
      <c r="K191" s="6" t="str">
        <f>IF(AND(J191&gt;=10,J191&lt;5000),"G",IF(AND(J191&gt;=5000,J191&lt;8000),"F",IF(AND(J191&gt;=8000,J191&lt;12000),"F190",IF(AND(J191&gt;=12000,J191&lt;16000),"E",IF(AND(J191&gt;=16000,J191&lt;20000),"E190",IF(AND(J191&gt;=20000,J191&lt;25000),"D",IF(AND(J191&gt;=25000,J191&lt;30000),"D190",IF(AND(J191&gt;=30000,J191&lt;35000),"C",IF(AND(J191&gt;=35000,J191&lt;40000),"C190",IF(AND(J191&gt;=40000,J191&lt;45000),"B",IF(AND(J191&gt;=45000,J191&lt;50000),"B190",IF(AND(J191&gt;=50000,J191&lt;55000),"A",IF(AND(J191&gt;=55000,J191&lt;60000),"A190",IF(AND(J191&gt;60000),"S"))))))))))))))</f>
        <v>E</v>
      </c>
    </row>
    <row r="192" ht="18.75" customHeight="1" spans="1:11">
      <c r="A192" s="43" t="s">
        <v>89</v>
      </c>
      <c r="B192" s="130">
        <v>7674</v>
      </c>
      <c r="C192" s="131">
        <v>9169.96351316132</v>
      </c>
      <c r="D192" s="131">
        <v>7509.72193184194</v>
      </c>
      <c r="E192" s="131">
        <f t="shared" si="10"/>
        <v>-1660.24158131938</v>
      </c>
      <c r="F192" s="131">
        <f t="shared" si="11"/>
        <v>0.818947853070899</v>
      </c>
      <c r="G192" s="132">
        <f t="shared" si="12"/>
        <v>9169.96351316132</v>
      </c>
      <c r="H192" s="132">
        <f t="shared" si="13"/>
        <v>70370300</v>
      </c>
      <c r="I192" s="6" t="str">
        <f>IF(AND(G192&gt;=10,G192&lt;5000),"G",IF(AND(G192&gt;=5000,G192&lt;8000),"F",IF(AND(G192&gt;=8000,G192&lt;12000),"F191",IF(AND(G192&gt;=12000,G192&lt;16000),"E",IF(AND(G192&gt;=16000,G192&lt;20000),"E191",IF(AND(G192&gt;=20000,G192&lt;25000),"D",IF(AND(G192&gt;=25000,G192&lt;30000),"D191",IF(AND(G192&gt;=30000,G192&lt;35000),"C",IF(AND(G192&gt;=35000,G192&lt;40000),"C191",IF(AND(G192&gt;=40000,G192&lt;45000),"B",IF(AND(G192&gt;=45000,G192&lt;50000),"B191",IF(AND(G192&gt;=50000,G192&lt;55000),"A",IF(AND(G192&gt;=55000,G192&lt;60000),"A191",IF(AND(G192&gt;60000),"S"))))))))))))))</f>
        <v>F191</v>
      </c>
      <c r="J192" s="23">
        <f t="shared" si="14"/>
        <v>15497.2383372426</v>
      </c>
      <c r="K192" s="6" t="str">
        <f>IF(AND(J192&gt;=10,J192&lt;5000),"G",IF(AND(J192&gt;=5000,J192&lt;8000),"F",IF(AND(J192&gt;=8000,J192&lt;12000),"F191",IF(AND(J192&gt;=12000,J192&lt;16000),"E",IF(AND(J192&gt;=16000,J192&lt;20000),"E191",IF(AND(J192&gt;=20000,J192&lt;25000),"D",IF(AND(J192&gt;=25000,J192&lt;30000),"D191",IF(AND(J192&gt;=30000,J192&lt;35000),"C",IF(AND(J192&gt;=35000,J192&lt;40000),"C191",IF(AND(J192&gt;=40000,J192&lt;45000),"B",IF(AND(J192&gt;=45000,J192&lt;50000),"B191",IF(AND(J192&gt;=50000,J192&lt;55000),"A",IF(AND(J192&gt;=55000,J192&lt;60000),"A191",IF(AND(J192&gt;60000),"S"))))))))))))))</f>
        <v>E</v>
      </c>
    </row>
    <row r="193" ht="18.75" customHeight="1" spans="1:11">
      <c r="A193" s="43" t="s">
        <v>188</v>
      </c>
      <c r="B193" s="130">
        <v>2155</v>
      </c>
      <c r="C193" s="131">
        <v>8406.49651972158</v>
      </c>
      <c r="D193" s="131">
        <v>7534.29351316635</v>
      </c>
      <c r="E193" s="131">
        <f t="shared" si="10"/>
        <v>-872.203006555232</v>
      </c>
      <c r="F193" s="131">
        <f t="shared" si="11"/>
        <v>0.896246551163252</v>
      </c>
      <c r="G193" s="132">
        <f t="shared" si="12"/>
        <v>8406.49651972158</v>
      </c>
      <c r="H193" s="132">
        <f t="shared" si="13"/>
        <v>18116000</v>
      </c>
      <c r="I193" s="6" t="str">
        <f>IF(AND(G193&gt;=10,G193&lt;5000),"G",IF(AND(G193&gt;=5000,G193&lt;8000),"F",IF(AND(G193&gt;=8000,G193&lt;12000),"F192",IF(AND(G193&gt;=12000,G193&lt;16000),"E",IF(AND(G193&gt;=16000,G193&lt;20000),"E192",IF(AND(G193&gt;=20000,G193&lt;25000),"D",IF(AND(G193&gt;=25000,G193&lt;30000),"D192",IF(AND(G193&gt;=30000,G193&lt;35000),"C",IF(AND(G193&gt;=35000,G193&lt;40000),"C192",IF(AND(G193&gt;=40000,G193&lt;45000),"B",IF(AND(G193&gt;=45000,G193&lt;50000),"B192",IF(AND(G193&gt;=50000,G193&lt;55000),"A",IF(AND(G193&gt;=55000,G193&lt;60000),"A192",IF(AND(G193&gt;60000),"S"))))))))))))))</f>
        <v>F192</v>
      </c>
      <c r="J193" s="23">
        <f t="shared" si="14"/>
        <v>14206.9791183295</v>
      </c>
      <c r="K193" s="6" t="str">
        <f>IF(AND(J193&gt;=10,J193&lt;5000),"G",IF(AND(J193&gt;=5000,J193&lt;8000),"F",IF(AND(J193&gt;=8000,J193&lt;12000),"F192",IF(AND(J193&gt;=12000,J193&lt;16000),"E",IF(AND(J193&gt;=16000,J193&lt;20000),"E192",IF(AND(J193&gt;=20000,J193&lt;25000),"D",IF(AND(J193&gt;=25000,J193&lt;30000),"D192",IF(AND(J193&gt;=30000,J193&lt;35000),"C",IF(AND(J193&gt;=35000,J193&lt;40000),"C192",IF(AND(J193&gt;=40000,J193&lt;45000),"B",IF(AND(J193&gt;=45000,J193&lt;50000),"B192",IF(AND(J193&gt;=50000,J193&lt;55000),"A",IF(AND(J193&gt;=55000,J193&lt;60000),"A192",IF(AND(J193&gt;60000),"S"))))))))))))))</f>
        <v>E</v>
      </c>
    </row>
    <row r="194" ht="18.75" customHeight="1" spans="1:11">
      <c r="A194" s="43" t="s">
        <v>356</v>
      </c>
      <c r="B194" s="130">
        <v>273</v>
      </c>
      <c r="C194" s="131">
        <v>6694.43956043956</v>
      </c>
      <c r="D194" s="131">
        <v>7605.44217687075</v>
      </c>
      <c r="E194" s="131">
        <f t="shared" ref="E194:E257" si="15">D194-C194</f>
        <v>911.002616431188</v>
      </c>
      <c r="F194" s="131">
        <f t="shared" ref="F194:F257" si="16">D194/C194</f>
        <v>1.13608347766925</v>
      </c>
      <c r="G194" s="132">
        <f t="shared" ref="G194:G257" si="17">MAX(C194,D194)</f>
        <v>7605.44217687075</v>
      </c>
      <c r="H194" s="132">
        <f t="shared" ref="H194:H257" si="18">G194*B194</f>
        <v>2076285.71428571</v>
      </c>
      <c r="I194" s="6" t="str">
        <f>IF(AND(G194&gt;=10,G194&lt;5000),"G",IF(AND(G194&gt;=5000,G194&lt;8000),"F",IF(AND(G194&gt;=8000,G194&lt;12000),"F193",IF(AND(G194&gt;=12000,G194&lt;16000),"E",IF(AND(G194&gt;=16000,G194&lt;20000),"E193",IF(AND(G194&gt;=20000,G194&lt;25000),"D",IF(AND(G194&gt;=25000,G194&lt;30000),"D193",IF(AND(G194&gt;=30000,G194&lt;35000),"C",IF(AND(G194&gt;=35000,G194&lt;40000),"C193",IF(AND(G194&gt;=40000,G194&lt;45000),"B",IF(AND(G194&gt;=45000,G194&lt;50000),"B193",IF(AND(G194&gt;=50000,G194&lt;55000),"A",IF(AND(G194&gt;=55000,G194&lt;60000),"A193",IF(AND(G194&gt;60000),"S"))))))))))))))</f>
        <v>F</v>
      </c>
      <c r="J194" s="23">
        <f t="shared" ref="J194:J257" si="19">PRODUCT(G194,1.69)</f>
        <v>12853.1972789116</v>
      </c>
      <c r="K194" s="6" t="str">
        <f>IF(AND(J194&gt;=10,J194&lt;5000),"G",IF(AND(J194&gt;=5000,J194&lt;8000),"F",IF(AND(J194&gt;=8000,J194&lt;12000),"F193",IF(AND(J194&gt;=12000,J194&lt;16000),"E",IF(AND(J194&gt;=16000,J194&lt;20000),"E193",IF(AND(J194&gt;=20000,J194&lt;25000),"D",IF(AND(J194&gt;=25000,J194&lt;30000),"D193",IF(AND(J194&gt;=30000,J194&lt;35000),"C",IF(AND(J194&gt;=35000,J194&lt;40000),"C193",IF(AND(J194&gt;=40000,J194&lt;45000),"B",IF(AND(J194&gt;=45000,J194&lt;50000),"B193",IF(AND(J194&gt;=50000,J194&lt;55000),"A",IF(AND(J194&gt;=55000,J194&lt;60000),"A193",IF(AND(J194&gt;60000),"S"))))))))))))))</f>
        <v>E</v>
      </c>
    </row>
    <row r="195" ht="18.75" customHeight="1" spans="1:11">
      <c r="A195" s="43" t="s">
        <v>152</v>
      </c>
      <c r="B195" s="130">
        <v>901</v>
      </c>
      <c r="C195" s="131">
        <v>7620</v>
      </c>
      <c r="D195" s="131">
        <v>7620</v>
      </c>
      <c r="E195" s="131">
        <f t="shared" si="15"/>
        <v>0</v>
      </c>
      <c r="F195" s="131">
        <f t="shared" si="16"/>
        <v>1</v>
      </c>
      <c r="G195" s="132">
        <f t="shared" si="17"/>
        <v>7620</v>
      </c>
      <c r="H195" s="132">
        <f t="shared" si="18"/>
        <v>6865620</v>
      </c>
      <c r="I195" s="6" t="str">
        <f>IF(AND(G195&gt;=10,G195&lt;5000),"G",IF(AND(G195&gt;=5000,G195&lt;8000),"F",IF(AND(G195&gt;=8000,G195&lt;12000),"F194",IF(AND(G195&gt;=12000,G195&lt;16000),"E",IF(AND(G195&gt;=16000,G195&lt;20000),"E194",IF(AND(G195&gt;=20000,G195&lt;25000),"D",IF(AND(G195&gt;=25000,G195&lt;30000),"D194",IF(AND(G195&gt;=30000,G195&lt;35000),"C",IF(AND(G195&gt;=35000,G195&lt;40000),"C194",IF(AND(G195&gt;=40000,G195&lt;45000),"B",IF(AND(G195&gt;=45000,G195&lt;50000),"B194",IF(AND(G195&gt;=50000,G195&lt;55000),"A",IF(AND(G195&gt;=55000,G195&lt;60000),"A194",IF(AND(G195&gt;60000),"S"))))))))))))))</f>
        <v>F</v>
      </c>
      <c r="J195" s="23">
        <f t="shared" si="19"/>
        <v>12877.8</v>
      </c>
      <c r="K195" s="6" t="str">
        <f>IF(AND(J195&gt;=10,J195&lt;5000),"G",IF(AND(J195&gt;=5000,J195&lt;8000),"F",IF(AND(J195&gt;=8000,J195&lt;12000),"F194",IF(AND(J195&gt;=12000,J195&lt;16000),"E",IF(AND(J195&gt;=16000,J195&lt;20000),"E194",IF(AND(J195&gt;=20000,J195&lt;25000),"D",IF(AND(J195&gt;=25000,J195&lt;30000),"D194",IF(AND(J195&gt;=30000,J195&lt;35000),"C",IF(AND(J195&gt;=35000,J195&lt;40000),"C194",IF(AND(J195&gt;=40000,J195&lt;45000),"B",IF(AND(J195&gt;=45000,J195&lt;50000),"B194",IF(AND(J195&gt;=50000,J195&lt;55000),"A",IF(AND(J195&gt;=55000,J195&lt;60000),"A194",IF(AND(J195&gt;60000),"S"))))))))))))))</f>
        <v>E</v>
      </c>
    </row>
    <row r="196" ht="18.75" customHeight="1" spans="1:11">
      <c r="A196" s="43" t="s">
        <v>140</v>
      </c>
      <c r="B196" s="130">
        <v>7005</v>
      </c>
      <c r="C196" s="131">
        <v>19200.8993576017</v>
      </c>
      <c r="D196" s="131">
        <v>7644.78576615831</v>
      </c>
      <c r="E196" s="131">
        <f t="shared" si="15"/>
        <v>-11556.1135914434</v>
      </c>
      <c r="F196" s="131">
        <f t="shared" si="16"/>
        <v>0.398147275488516</v>
      </c>
      <c r="G196" s="132">
        <f t="shared" si="17"/>
        <v>19200.8993576017</v>
      </c>
      <c r="H196" s="132">
        <f t="shared" si="18"/>
        <v>134502300</v>
      </c>
      <c r="I196" s="6" t="str">
        <f>IF(AND(G196&gt;=10,G196&lt;5000),"G",IF(AND(G196&gt;=5000,G196&lt;8000),"F",IF(AND(G196&gt;=8000,G196&lt;12000),"F195",IF(AND(G196&gt;=12000,G196&lt;16000),"E",IF(AND(G196&gt;=16000,G196&lt;20000),"E195",IF(AND(G196&gt;=20000,G196&lt;25000),"D",IF(AND(G196&gt;=25000,G196&lt;30000),"D195",IF(AND(G196&gt;=30000,G196&lt;35000),"C",IF(AND(G196&gt;=35000,G196&lt;40000),"C195",IF(AND(G196&gt;=40000,G196&lt;45000),"B",IF(AND(G196&gt;=45000,G196&lt;50000),"B195",IF(AND(G196&gt;=50000,G196&lt;55000),"A",IF(AND(G196&gt;=55000,G196&lt;60000),"A195",IF(AND(G196&gt;60000),"S"))))))))))))))</f>
        <v>E195</v>
      </c>
      <c r="J196" s="23">
        <f t="shared" si="19"/>
        <v>32449.5199143469</v>
      </c>
      <c r="K196" s="6" t="str">
        <f>IF(AND(J196&gt;=10,J196&lt;5000),"G",IF(AND(J196&gt;=5000,J196&lt;8000),"F",IF(AND(J196&gt;=8000,J196&lt;12000),"F195",IF(AND(J196&gt;=12000,J196&lt;16000),"E",IF(AND(J196&gt;=16000,J196&lt;20000),"E195",IF(AND(J196&gt;=20000,J196&lt;25000),"D",IF(AND(J196&gt;=25000,J196&lt;30000),"D195",IF(AND(J196&gt;=30000,J196&lt;35000),"C",IF(AND(J196&gt;=35000,J196&lt;40000),"C195",IF(AND(J196&gt;=40000,J196&lt;45000),"B",IF(AND(J196&gt;=45000,J196&lt;50000),"B195",IF(AND(J196&gt;=50000,J196&lt;55000),"A",IF(AND(J196&gt;=55000,J196&lt;60000),"A195",IF(AND(J196&gt;60000),"S"))))))))))))))</f>
        <v>C</v>
      </c>
    </row>
    <row r="197" ht="18.75" customHeight="1" spans="1:11">
      <c r="A197" s="43" t="s">
        <v>375</v>
      </c>
      <c r="B197" s="130">
        <v>5536</v>
      </c>
      <c r="C197" s="131">
        <v>7581.20484104046</v>
      </c>
      <c r="D197" s="131">
        <v>7654.17270929466</v>
      </c>
      <c r="E197" s="131">
        <f t="shared" si="15"/>
        <v>72.967868254198</v>
      </c>
      <c r="F197" s="131">
        <f t="shared" si="16"/>
        <v>1.00962483797551</v>
      </c>
      <c r="G197" s="132">
        <f t="shared" si="17"/>
        <v>7654.17270929466</v>
      </c>
      <c r="H197" s="132">
        <f t="shared" si="18"/>
        <v>42373500.1186552</v>
      </c>
      <c r="I197" s="6" t="str">
        <f>IF(AND(G197&gt;=10,G197&lt;5000),"G",IF(AND(G197&gt;=5000,G197&lt;8000),"F",IF(AND(G197&gt;=8000,G197&lt;12000),"F196",IF(AND(G197&gt;=12000,G197&lt;16000),"E",IF(AND(G197&gt;=16000,G197&lt;20000),"E196",IF(AND(G197&gt;=20000,G197&lt;25000),"D",IF(AND(G197&gt;=25000,G197&lt;30000),"D196",IF(AND(G197&gt;=30000,G197&lt;35000),"C",IF(AND(G197&gt;=35000,G197&lt;40000),"C196",IF(AND(G197&gt;=40000,G197&lt;45000),"B",IF(AND(G197&gt;=45000,G197&lt;50000),"B196",IF(AND(G197&gt;=50000,G197&lt;55000),"A",IF(AND(G197&gt;=55000,G197&lt;60000),"A196",IF(AND(G197&gt;60000),"S"))))))))))))))</f>
        <v>F</v>
      </c>
      <c r="J197" s="23">
        <f t="shared" si="19"/>
        <v>12935.551878708</v>
      </c>
      <c r="K197" s="6" t="str">
        <f>IF(AND(J197&gt;=10,J197&lt;5000),"G",IF(AND(J197&gt;=5000,J197&lt;8000),"F",IF(AND(J197&gt;=8000,J197&lt;12000),"F196",IF(AND(J197&gt;=12000,J197&lt;16000),"E",IF(AND(J197&gt;=16000,J197&lt;20000),"E196",IF(AND(J197&gt;=20000,J197&lt;25000),"D",IF(AND(J197&gt;=25000,J197&lt;30000),"D196",IF(AND(J197&gt;=30000,J197&lt;35000),"C",IF(AND(J197&gt;=35000,J197&lt;40000),"C196",IF(AND(J197&gt;=40000,J197&lt;45000),"B",IF(AND(J197&gt;=45000,J197&lt;50000),"B196",IF(AND(J197&gt;=50000,J197&lt;55000),"A",IF(AND(J197&gt;=55000,J197&lt;60000),"A196",IF(AND(J197&gt;60000),"S"))))))))))))))</f>
        <v>E</v>
      </c>
    </row>
    <row r="198" ht="18.75" customHeight="1" spans="1:11">
      <c r="A198" s="43" t="s">
        <v>336</v>
      </c>
      <c r="B198" s="130">
        <v>5995</v>
      </c>
      <c r="C198" s="131">
        <v>9716.72226855713</v>
      </c>
      <c r="D198" s="131">
        <v>7660.59620596206</v>
      </c>
      <c r="E198" s="131">
        <f t="shared" si="15"/>
        <v>-2056.12606259507</v>
      </c>
      <c r="F198" s="131">
        <f t="shared" si="16"/>
        <v>0.788393039775501</v>
      </c>
      <c r="G198" s="132">
        <f t="shared" si="17"/>
        <v>9716.72226855713</v>
      </c>
      <c r="H198" s="132">
        <f t="shared" si="18"/>
        <v>58251750</v>
      </c>
      <c r="I198" s="6" t="str">
        <f>IF(AND(G198&gt;=10,G198&lt;5000),"G",IF(AND(G198&gt;=5000,G198&lt;8000),"F",IF(AND(G198&gt;=8000,G198&lt;12000),"F197",IF(AND(G198&gt;=12000,G198&lt;16000),"E",IF(AND(G198&gt;=16000,G198&lt;20000),"E197",IF(AND(G198&gt;=20000,G198&lt;25000),"D",IF(AND(G198&gt;=25000,G198&lt;30000),"D197",IF(AND(G198&gt;=30000,G198&lt;35000),"C",IF(AND(G198&gt;=35000,G198&lt;40000),"C197",IF(AND(G198&gt;=40000,G198&lt;45000),"B",IF(AND(G198&gt;=45000,G198&lt;50000),"B197",IF(AND(G198&gt;=50000,G198&lt;55000),"A",IF(AND(G198&gt;=55000,G198&lt;60000),"A197",IF(AND(G198&gt;60000),"S"))))))))))))))</f>
        <v>F197</v>
      </c>
      <c r="J198" s="23">
        <f t="shared" si="19"/>
        <v>16421.2606338616</v>
      </c>
      <c r="K198" s="6" t="str">
        <f>IF(AND(J198&gt;=10,J198&lt;5000),"G",IF(AND(J198&gt;=5000,J198&lt;8000),"F",IF(AND(J198&gt;=8000,J198&lt;12000),"F197",IF(AND(J198&gt;=12000,J198&lt;16000),"E",IF(AND(J198&gt;=16000,J198&lt;20000),"E197",IF(AND(J198&gt;=20000,J198&lt;25000),"D",IF(AND(J198&gt;=25000,J198&lt;30000),"D197",IF(AND(J198&gt;=30000,J198&lt;35000),"C",IF(AND(J198&gt;=35000,J198&lt;40000),"C197",IF(AND(J198&gt;=40000,J198&lt;45000),"B",IF(AND(J198&gt;=45000,J198&lt;50000),"B197",IF(AND(J198&gt;=50000,J198&lt;55000),"A",IF(AND(J198&gt;=55000,J198&lt;60000),"A197",IF(AND(J198&gt;60000),"S"))))))))))))))</f>
        <v>E197</v>
      </c>
    </row>
    <row r="199" ht="18.75" customHeight="1" spans="1:11">
      <c r="A199" s="43" t="s">
        <v>394</v>
      </c>
      <c r="B199" s="130">
        <v>245</v>
      </c>
      <c r="C199" s="131">
        <v>12000</v>
      </c>
      <c r="D199" s="131">
        <v>7687.02153110048</v>
      </c>
      <c r="E199" s="131">
        <f t="shared" si="15"/>
        <v>-4312.97846889952</v>
      </c>
      <c r="F199" s="131">
        <f t="shared" si="16"/>
        <v>0.640585127591706</v>
      </c>
      <c r="G199" s="132">
        <f t="shared" si="17"/>
        <v>12000</v>
      </c>
      <c r="H199" s="132">
        <f t="shared" si="18"/>
        <v>2940000</v>
      </c>
      <c r="I199" s="6" t="str">
        <f>IF(AND(G199&gt;=10,G199&lt;5000),"G",IF(AND(G199&gt;=5000,G199&lt;8000),"F",IF(AND(G199&gt;=8000,G199&lt;12000),"F198",IF(AND(G199&gt;=12000,G199&lt;16000),"E",IF(AND(G199&gt;=16000,G199&lt;20000),"E198",IF(AND(G199&gt;=20000,G199&lt;25000),"D",IF(AND(G199&gt;=25000,G199&lt;30000),"D198",IF(AND(G199&gt;=30000,G199&lt;35000),"C",IF(AND(G199&gt;=35000,G199&lt;40000),"C198",IF(AND(G199&gt;=40000,G199&lt;45000),"B",IF(AND(G199&gt;=45000,G199&lt;50000),"B198",IF(AND(G199&gt;=50000,G199&lt;55000),"A",IF(AND(G199&gt;=55000,G199&lt;60000),"A198",IF(AND(G199&gt;60000),"S"))))))))))))))</f>
        <v>E</v>
      </c>
      <c r="J199" s="23">
        <f t="shared" si="19"/>
        <v>20280</v>
      </c>
      <c r="K199" s="6" t="str">
        <f>IF(AND(J199&gt;=10,J199&lt;5000),"G",IF(AND(J199&gt;=5000,J199&lt;8000),"F",IF(AND(J199&gt;=8000,J199&lt;12000),"F198",IF(AND(J199&gt;=12000,J199&lt;16000),"E",IF(AND(J199&gt;=16000,J199&lt;20000),"E198",IF(AND(J199&gt;=20000,J199&lt;25000),"D",IF(AND(J199&gt;=25000,J199&lt;30000),"D198",IF(AND(J199&gt;=30000,J199&lt;35000),"C",IF(AND(J199&gt;=35000,J199&lt;40000),"C198",IF(AND(J199&gt;=40000,J199&lt;45000),"B",IF(AND(J199&gt;=45000,J199&lt;50000),"B198",IF(AND(J199&gt;=50000,J199&lt;55000),"A",IF(AND(J199&gt;=55000,J199&lt;60000),"A198",IF(AND(J199&gt;60000),"S"))))))))))))))</f>
        <v>D</v>
      </c>
    </row>
    <row r="200" ht="18.75" customHeight="1" spans="1:11">
      <c r="A200" s="43" t="s">
        <v>135</v>
      </c>
      <c r="B200" s="130">
        <v>15510</v>
      </c>
      <c r="C200" s="131">
        <v>8151.60767246937</v>
      </c>
      <c r="D200" s="131">
        <v>7696.38344625526</v>
      </c>
      <c r="E200" s="131">
        <f t="shared" si="15"/>
        <v>-455.22422621411</v>
      </c>
      <c r="F200" s="131">
        <f t="shared" si="16"/>
        <v>0.944155282674907</v>
      </c>
      <c r="G200" s="132">
        <f t="shared" si="17"/>
        <v>8151.60767246937</v>
      </c>
      <c r="H200" s="132">
        <f t="shared" si="18"/>
        <v>126431435</v>
      </c>
      <c r="I200" s="6" t="str">
        <f>IF(AND(G200&gt;=10,G200&lt;5000),"G",IF(AND(G200&gt;=5000,G200&lt;8000),"F",IF(AND(G200&gt;=8000,G200&lt;12000),"F199",IF(AND(G200&gt;=12000,G200&lt;16000),"E",IF(AND(G200&gt;=16000,G200&lt;20000),"E199",IF(AND(G200&gt;=20000,G200&lt;25000),"D",IF(AND(G200&gt;=25000,G200&lt;30000),"D199",IF(AND(G200&gt;=30000,G200&lt;35000),"C",IF(AND(G200&gt;=35000,G200&lt;40000),"C199",IF(AND(G200&gt;=40000,G200&lt;45000),"B",IF(AND(G200&gt;=45000,G200&lt;50000),"B199",IF(AND(G200&gt;=50000,G200&lt;55000),"A",IF(AND(G200&gt;=55000,G200&lt;60000),"A199",IF(AND(G200&gt;60000),"S"))))))))))))))</f>
        <v>F199</v>
      </c>
      <c r="J200" s="23">
        <f t="shared" si="19"/>
        <v>13776.2169664732</v>
      </c>
      <c r="K200" s="6" t="str">
        <f>IF(AND(J200&gt;=10,J200&lt;5000),"G",IF(AND(J200&gt;=5000,J200&lt;8000),"F",IF(AND(J200&gt;=8000,J200&lt;12000),"F199",IF(AND(J200&gt;=12000,J200&lt;16000),"E",IF(AND(J200&gt;=16000,J200&lt;20000),"E199",IF(AND(J200&gt;=20000,J200&lt;25000),"D",IF(AND(J200&gt;=25000,J200&lt;30000),"D199",IF(AND(J200&gt;=30000,J200&lt;35000),"C",IF(AND(J200&gt;=35000,J200&lt;40000),"C199",IF(AND(J200&gt;=40000,J200&lt;45000),"B",IF(AND(J200&gt;=45000,J200&lt;50000),"B199",IF(AND(J200&gt;=50000,J200&lt;55000),"A",IF(AND(J200&gt;=55000,J200&lt;60000),"A199",IF(AND(J200&gt;60000),"S"))))))))))))))</f>
        <v>E</v>
      </c>
    </row>
    <row r="201" ht="18.75" customHeight="1" spans="1:11">
      <c r="A201" s="43" t="s">
        <v>185</v>
      </c>
      <c r="B201" s="130">
        <v>14481</v>
      </c>
      <c r="C201" s="131">
        <v>3092.34030798978</v>
      </c>
      <c r="D201" s="131">
        <v>7708.48844255909</v>
      </c>
      <c r="E201" s="131">
        <f t="shared" si="15"/>
        <v>4616.14813456931</v>
      </c>
      <c r="F201" s="131">
        <f t="shared" si="16"/>
        <v>2.49276847785556</v>
      </c>
      <c r="G201" s="132">
        <f t="shared" si="17"/>
        <v>7708.48844255909</v>
      </c>
      <c r="H201" s="132">
        <f t="shared" si="18"/>
        <v>111626621.136698</v>
      </c>
      <c r="I201" s="6" t="str">
        <f>IF(AND(G201&gt;=10,G201&lt;5000),"G",IF(AND(G201&gt;=5000,G201&lt;8000),"F",IF(AND(G201&gt;=8000,G201&lt;12000),"F200",IF(AND(G201&gt;=12000,G201&lt;16000),"E",IF(AND(G201&gt;=16000,G201&lt;20000),"E200",IF(AND(G201&gt;=20000,G201&lt;25000),"D",IF(AND(G201&gt;=25000,G201&lt;30000),"D200",IF(AND(G201&gt;=30000,G201&lt;35000),"C",IF(AND(G201&gt;=35000,G201&lt;40000),"C200",IF(AND(G201&gt;=40000,G201&lt;45000),"B",IF(AND(G201&gt;=45000,G201&lt;50000),"B200",IF(AND(G201&gt;=50000,G201&lt;55000),"A",IF(AND(G201&gt;=55000,G201&lt;60000),"A200",IF(AND(G201&gt;60000),"S"))))))))))))))</f>
        <v>F</v>
      </c>
      <c r="J201" s="23">
        <f t="shared" si="19"/>
        <v>13027.3454679249</v>
      </c>
      <c r="K201" s="6" t="str">
        <f>IF(AND(J201&gt;=10,J201&lt;5000),"G",IF(AND(J201&gt;=5000,J201&lt;8000),"F",IF(AND(J201&gt;=8000,J201&lt;12000),"F200",IF(AND(J201&gt;=12000,J201&lt;16000),"E",IF(AND(J201&gt;=16000,J201&lt;20000),"E200",IF(AND(J201&gt;=20000,J201&lt;25000),"D",IF(AND(J201&gt;=25000,J201&lt;30000),"D200",IF(AND(J201&gt;=30000,J201&lt;35000),"C",IF(AND(J201&gt;=35000,J201&lt;40000),"C200",IF(AND(J201&gt;=40000,J201&lt;45000),"B",IF(AND(J201&gt;=45000,J201&lt;50000),"B200",IF(AND(J201&gt;=50000,J201&lt;55000),"A",IF(AND(J201&gt;=55000,J201&lt;60000),"A200",IF(AND(J201&gt;60000),"S"))))))))))))))</f>
        <v>E</v>
      </c>
    </row>
    <row r="202" ht="18.75" customHeight="1" spans="1:11">
      <c r="A202" s="43" t="s">
        <v>396</v>
      </c>
      <c r="B202" s="130">
        <v>845</v>
      </c>
      <c r="C202" s="131">
        <v>7841.26627218935</v>
      </c>
      <c r="D202" s="131">
        <v>7822.82330345711</v>
      </c>
      <c r="E202" s="131">
        <f t="shared" si="15"/>
        <v>-18.4429687322427</v>
      </c>
      <c r="F202" s="131">
        <f t="shared" si="16"/>
        <v>0.997647960406898</v>
      </c>
      <c r="G202" s="132">
        <f t="shared" si="17"/>
        <v>7841.26627218935</v>
      </c>
      <c r="H202" s="132">
        <f t="shared" si="18"/>
        <v>6625870</v>
      </c>
      <c r="I202" s="6" t="str">
        <f>IF(AND(G202&gt;=10,G202&lt;5000),"G",IF(AND(G202&gt;=5000,G202&lt;8000),"F",IF(AND(G202&gt;=8000,G202&lt;12000),"F201",IF(AND(G202&gt;=12000,G202&lt;16000),"E",IF(AND(G202&gt;=16000,G202&lt;20000),"E201",IF(AND(G202&gt;=20000,G202&lt;25000),"D",IF(AND(G202&gt;=25000,G202&lt;30000),"D201",IF(AND(G202&gt;=30000,G202&lt;35000),"C",IF(AND(G202&gt;=35000,G202&lt;40000),"C201",IF(AND(G202&gt;=40000,G202&lt;45000),"B",IF(AND(G202&gt;=45000,G202&lt;50000),"B201",IF(AND(G202&gt;=50000,G202&lt;55000),"A",IF(AND(G202&gt;=55000,G202&lt;60000),"A201",IF(AND(G202&gt;60000),"S"))))))))))))))</f>
        <v>F</v>
      </c>
      <c r="J202" s="23">
        <f t="shared" si="19"/>
        <v>13251.74</v>
      </c>
      <c r="K202" s="6" t="str">
        <f>IF(AND(J202&gt;=10,J202&lt;5000),"G",IF(AND(J202&gt;=5000,J202&lt;8000),"F",IF(AND(J202&gt;=8000,J202&lt;12000),"F201",IF(AND(J202&gt;=12000,J202&lt;16000),"E",IF(AND(J202&gt;=16000,J202&lt;20000),"E201",IF(AND(J202&gt;=20000,J202&lt;25000),"D",IF(AND(J202&gt;=25000,J202&lt;30000),"D201",IF(AND(J202&gt;=30000,J202&lt;35000),"C",IF(AND(J202&gt;=35000,J202&lt;40000),"C201",IF(AND(J202&gt;=40000,J202&lt;45000),"B",IF(AND(J202&gt;=45000,J202&lt;50000),"B201",IF(AND(J202&gt;=50000,J202&lt;55000),"A",IF(AND(J202&gt;=55000,J202&lt;60000),"A201",IF(AND(J202&gt;60000),"S"))))))))))))))</f>
        <v>E</v>
      </c>
    </row>
    <row r="203" ht="18.75" customHeight="1" spans="1:11">
      <c r="A203" s="43" t="s">
        <v>248</v>
      </c>
      <c r="B203" s="130">
        <v>4561</v>
      </c>
      <c r="C203" s="131">
        <v>7068.32712124534</v>
      </c>
      <c r="D203" s="131">
        <v>7888.96515752139</v>
      </c>
      <c r="E203" s="131">
        <f t="shared" si="15"/>
        <v>820.638036276045</v>
      </c>
      <c r="F203" s="131">
        <f t="shared" si="16"/>
        <v>1.116100743811</v>
      </c>
      <c r="G203" s="132">
        <f t="shared" si="17"/>
        <v>7888.96515752139</v>
      </c>
      <c r="H203" s="132">
        <f t="shared" si="18"/>
        <v>35981570.083455</v>
      </c>
      <c r="I203" s="6" t="str">
        <f>IF(AND(G203&gt;=10,G203&lt;5000),"G",IF(AND(G203&gt;=5000,G203&lt;8000),"F",IF(AND(G203&gt;=8000,G203&lt;12000),"F202",IF(AND(G203&gt;=12000,G203&lt;16000),"E",IF(AND(G203&gt;=16000,G203&lt;20000),"E202",IF(AND(G203&gt;=20000,G203&lt;25000),"D",IF(AND(G203&gt;=25000,G203&lt;30000),"D202",IF(AND(G203&gt;=30000,G203&lt;35000),"C",IF(AND(G203&gt;=35000,G203&lt;40000),"C202",IF(AND(G203&gt;=40000,G203&lt;45000),"B",IF(AND(G203&gt;=45000,G203&lt;50000),"B202",IF(AND(G203&gt;=50000,G203&lt;55000),"A",IF(AND(G203&gt;=55000,G203&lt;60000),"A202",IF(AND(G203&gt;60000),"S"))))))))))))))</f>
        <v>F</v>
      </c>
      <c r="J203" s="23">
        <f t="shared" si="19"/>
        <v>13332.3511162111</v>
      </c>
      <c r="K203" s="6" t="str">
        <f>IF(AND(J203&gt;=10,J203&lt;5000),"G",IF(AND(J203&gt;=5000,J203&lt;8000),"F",IF(AND(J203&gt;=8000,J203&lt;12000),"F202",IF(AND(J203&gt;=12000,J203&lt;16000),"E",IF(AND(J203&gt;=16000,J203&lt;20000),"E202",IF(AND(J203&gt;=20000,J203&lt;25000),"D",IF(AND(J203&gt;=25000,J203&lt;30000),"D202",IF(AND(J203&gt;=30000,J203&lt;35000),"C",IF(AND(J203&gt;=35000,J203&lt;40000),"C202",IF(AND(J203&gt;=40000,J203&lt;45000),"B",IF(AND(J203&gt;=45000,J203&lt;50000),"B202",IF(AND(J203&gt;=50000,J203&lt;55000),"A",IF(AND(J203&gt;=55000,J203&lt;60000),"A202",IF(AND(J203&gt;60000),"S"))))))))))))))</f>
        <v>E</v>
      </c>
    </row>
    <row r="204" ht="18.75" customHeight="1" spans="1:11">
      <c r="A204" s="43" t="s">
        <v>31</v>
      </c>
      <c r="B204" s="130">
        <v>5788</v>
      </c>
      <c r="C204" s="131">
        <v>16517.795438839</v>
      </c>
      <c r="D204" s="131">
        <v>7949.67811158798</v>
      </c>
      <c r="E204" s="131">
        <f t="shared" si="15"/>
        <v>-8568.11732725099</v>
      </c>
      <c r="F204" s="131">
        <f t="shared" si="16"/>
        <v>0.481279607864351</v>
      </c>
      <c r="G204" s="132">
        <f t="shared" si="17"/>
        <v>16517.795438839</v>
      </c>
      <c r="H204" s="132">
        <f t="shared" si="18"/>
        <v>95605000</v>
      </c>
      <c r="I204" s="86" t="str">
        <f>IF(AND(G204&gt;=10,G204&lt;5000),"G",IF(AND(G204&gt;=5000,G204&lt;8000),"F",IF(AND(G204&gt;=8000,G204&lt;12000),"F203",IF(AND(G204&gt;=12000,G204&lt;16000),"E",IF(AND(G204&gt;=16000,G204&lt;20000),"E203",IF(AND(G204&gt;=20000,G204&lt;25000),"D",IF(AND(G204&gt;=25000,G204&lt;30000),"D203",IF(AND(G204&gt;=30000,G204&lt;35000),"C",IF(AND(G204&gt;=35000,G204&lt;40000),"C203",IF(AND(G204&gt;=40000,G204&lt;45000),"B",IF(AND(G204&gt;=45000,G204&lt;50000),"B203",IF(AND(G204&gt;=50000,G204&lt;55000),"A",IF(AND(G204&gt;=55000,G204&lt;60000),"A203",IF(AND(G204&gt;60000),"S"))))))))))))))</f>
        <v>E203</v>
      </c>
      <c r="J204" s="23">
        <f t="shared" si="19"/>
        <v>27915.0742916379</v>
      </c>
      <c r="K204" s="86" t="str">
        <f>IF(AND(J204&gt;=10,J204&lt;5000),"G",IF(AND(J204&gt;=5000,J204&lt;8000),"F",IF(AND(J204&gt;=8000,J204&lt;12000),"F203",IF(AND(J204&gt;=12000,J204&lt;16000),"E",IF(AND(J204&gt;=16000,J204&lt;20000),"E203",IF(AND(J204&gt;=20000,J204&lt;25000),"D",IF(AND(J204&gt;=25000,J204&lt;30000),"D203",IF(AND(J204&gt;=30000,J204&lt;35000),"C",IF(AND(J204&gt;=35000,J204&lt;40000),"C203",IF(AND(J204&gt;=40000,J204&lt;45000),"B",IF(AND(J204&gt;=45000,J204&lt;50000),"B203",IF(AND(J204&gt;=50000,J204&lt;55000),"A",IF(AND(J204&gt;=55000,J204&lt;60000),"A203",IF(AND(J204&gt;60000),"S"))))))))))))))</f>
        <v>D203</v>
      </c>
    </row>
    <row r="205" ht="18.75" customHeight="1" spans="1:11">
      <c r="A205" s="43" t="s">
        <v>95</v>
      </c>
      <c r="B205" s="130">
        <v>4072</v>
      </c>
      <c r="C205" s="131">
        <v>7954.54545454545</v>
      </c>
      <c r="D205" s="131">
        <v>7954.54545454545</v>
      </c>
      <c r="E205" s="131">
        <f t="shared" si="15"/>
        <v>0</v>
      </c>
      <c r="F205" s="131">
        <f t="shared" si="16"/>
        <v>1</v>
      </c>
      <c r="G205" s="132">
        <f t="shared" si="17"/>
        <v>7954.54545454545</v>
      </c>
      <c r="H205" s="132">
        <f t="shared" si="18"/>
        <v>32390909.0909091</v>
      </c>
      <c r="I205" s="6" t="str">
        <f>IF(AND(G205&gt;=10,G205&lt;5000),"G",IF(AND(G205&gt;=5000,G205&lt;8000),"F",IF(AND(G205&gt;=8000,G205&lt;12000),"F204",IF(AND(G205&gt;=12000,G205&lt;16000),"E",IF(AND(G205&gt;=16000,G205&lt;20000),"E204",IF(AND(G205&gt;=20000,G205&lt;25000),"D",IF(AND(G205&gt;=25000,G205&lt;30000),"D204",IF(AND(G205&gt;=30000,G205&lt;35000),"C",IF(AND(G205&gt;=35000,G205&lt;40000),"C204",IF(AND(G205&gt;=40000,G205&lt;45000),"B",IF(AND(G205&gt;=45000,G205&lt;50000),"B204",IF(AND(G205&gt;=50000,G205&lt;55000),"A",IF(AND(G205&gt;=55000,G205&lt;60000),"A204",IF(AND(G205&gt;60000),"S"))))))))))))))</f>
        <v>F</v>
      </c>
      <c r="J205" s="23">
        <f t="shared" si="19"/>
        <v>13443.1818181818</v>
      </c>
      <c r="K205" s="6" t="str">
        <f>IF(AND(J205&gt;=10,J205&lt;5000),"G",IF(AND(J205&gt;=5000,J205&lt;8000),"F",IF(AND(J205&gt;=8000,J205&lt;12000),"F204",IF(AND(J205&gt;=12000,J205&lt;16000),"E",IF(AND(J205&gt;=16000,J205&lt;20000),"E204",IF(AND(J205&gt;=20000,J205&lt;25000),"D",IF(AND(J205&gt;=25000,J205&lt;30000),"D204",IF(AND(J205&gt;=30000,J205&lt;35000),"C",IF(AND(J205&gt;=35000,J205&lt;40000),"C204",IF(AND(J205&gt;=40000,J205&lt;45000),"B",IF(AND(J205&gt;=45000,J205&lt;50000),"B204",IF(AND(J205&gt;=50000,J205&lt;55000),"A",IF(AND(J205&gt;=55000,J205&lt;60000),"A204",IF(AND(J205&gt;60000),"S"))))))))))))))</f>
        <v>E</v>
      </c>
    </row>
    <row r="206" ht="18.75" customHeight="1" spans="1:11">
      <c r="A206" s="43" t="s">
        <v>466</v>
      </c>
      <c r="B206" s="130">
        <v>2072</v>
      </c>
      <c r="C206" s="131">
        <v>7955</v>
      </c>
      <c r="D206" s="131">
        <v>7955</v>
      </c>
      <c r="E206" s="131">
        <f t="shared" si="15"/>
        <v>0</v>
      </c>
      <c r="F206" s="131">
        <f t="shared" si="16"/>
        <v>1</v>
      </c>
      <c r="G206" s="132">
        <f t="shared" si="17"/>
        <v>7955</v>
      </c>
      <c r="H206" s="132">
        <f t="shared" si="18"/>
        <v>16482760</v>
      </c>
      <c r="I206" s="6" t="str">
        <f>IF(AND(G206&gt;=10,G206&lt;5000),"G",IF(AND(G206&gt;=5000,G206&lt;8000),"F",IF(AND(G206&gt;=8000,G206&lt;12000),"F205",IF(AND(G206&gt;=12000,G206&lt;16000),"E",IF(AND(G206&gt;=16000,G206&lt;20000),"E205",IF(AND(G206&gt;=20000,G206&lt;25000),"D",IF(AND(G206&gt;=25000,G206&lt;30000),"D205",IF(AND(G206&gt;=30000,G206&lt;35000),"C",IF(AND(G206&gt;=35000,G206&lt;40000),"C205",IF(AND(G206&gt;=40000,G206&lt;45000),"B",IF(AND(G206&gt;=45000,G206&lt;50000),"B205",IF(AND(G206&gt;=50000,G206&lt;55000),"A",IF(AND(G206&gt;=55000,G206&lt;60000),"A205",IF(AND(G206&gt;60000),"S"))))))))))))))</f>
        <v>F</v>
      </c>
      <c r="J206" s="23">
        <f t="shared" si="19"/>
        <v>13443.95</v>
      </c>
      <c r="K206" s="6" t="str">
        <f>IF(AND(J206&gt;=10,J206&lt;5000),"G",IF(AND(J206&gt;=5000,J206&lt;8000),"F",IF(AND(J206&gt;=8000,J206&lt;12000),"F205",IF(AND(J206&gt;=12000,J206&lt;16000),"E",IF(AND(J206&gt;=16000,J206&lt;20000),"E205",IF(AND(J206&gt;=20000,J206&lt;25000),"D",IF(AND(J206&gt;=25000,J206&lt;30000),"D205",IF(AND(J206&gt;=30000,J206&lt;35000),"C",IF(AND(J206&gt;=35000,J206&lt;40000),"C205",IF(AND(J206&gt;=40000,J206&lt;45000),"B",IF(AND(J206&gt;=45000,J206&lt;50000),"B205",IF(AND(J206&gt;=50000,J206&lt;55000),"A",IF(AND(J206&gt;=55000,J206&lt;60000),"A205",IF(AND(J206&gt;60000),"S"))))))))))))))</f>
        <v>E</v>
      </c>
    </row>
    <row r="207" ht="18.75" customHeight="1" spans="1:11">
      <c r="A207" s="43" t="s">
        <v>253</v>
      </c>
      <c r="B207" s="130">
        <v>1579</v>
      </c>
      <c r="C207" s="131">
        <v>3846.73844205193</v>
      </c>
      <c r="D207" s="131">
        <v>7970.12711864407</v>
      </c>
      <c r="E207" s="131">
        <f t="shared" si="15"/>
        <v>4123.38867659214</v>
      </c>
      <c r="F207" s="131">
        <f t="shared" si="16"/>
        <v>2.0719181297891</v>
      </c>
      <c r="G207" s="132">
        <f t="shared" si="17"/>
        <v>7970.12711864407</v>
      </c>
      <c r="H207" s="132">
        <f t="shared" si="18"/>
        <v>12584830.720339</v>
      </c>
      <c r="I207" s="6" t="str">
        <f>IF(AND(G207&gt;=10,G207&lt;5000),"G",IF(AND(G207&gt;=5000,G207&lt;8000),"F",IF(AND(G207&gt;=8000,G207&lt;12000),"F206",IF(AND(G207&gt;=12000,G207&lt;16000),"E",IF(AND(G207&gt;=16000,G207&lt;20000),"E206",IF(AND(G207&gt;=20000,G207&lt;25000),"D",IF(AND(G207&gt;=25000,G207&lt;30000),"D206",IF(AND(G207&gt;=30000,G207&lt;35000),"C",IF(AND(G207&gt;=35000,G207&lt;40000),"C206",IF(AND(G207&gt;=40000,G207&lt;45000),"B",IF(AND(G207&gt;=45000,G207&lt;50000),"B206",IF(AND(G207&gt;=50000,G207&lt;55000),"A",IF(AND(G207&gt;=55000,G207&lt;60000),"A206",IF(AND(G207&gt;60000),"S"))))))))))))))</f>
        <v>F</v>
      </c>
      <c r="J207" s="23">
        <f t="shared" si="19"/>
        <v>13469.5148305085</v>
      </c>
      <c r="K207" s="6" t="str">
        <f>IF(AND(J207&gt;=10,J207&lt;5000),"G",IF(AND(J207&gt;=5000,J207&lt;8000),"F",IF(AND(J207&gt;=8000,J207&lt;12000),"F206",IF(AND(J207&gt;=12000,J207&lt;16000),"E",IF(AND(J207&gt;=16000,J207&lt;20000),"E206",IF(AND(J207&gt;=20000,J207&lt;25000),"D",IF(AND(J207&gt;=25000,J207&lt;30000),"D206",IF(AND(J207&gt;=30000,J207&lt;35000),"C",IF(AND(J207&gt;=35000,J207&lt;40000),"C206",IF(AND(J207&gt;=40000,J207&lt;45000),"B",IF(AND(J207&gt;=45000,J207&lt;50000),"B206",IF(AND(J207&gt;=50000,J207&lt;55000),"A",IF(AND(J207&gt;=55000,J207&lt;60000),"A206",IF(AND(J207&gt;60000),"S"))))))))))))))</f>
        <v>E</v>
      </c>
    </row>
    <row r="208" ht="18.75" customHeight="1" spans="1:11">
      <c r="A208" s="43" t="s">
        <v>33</v>
      </c>
      <c r="B208" s="130">
        <v>50</v>
      </c>
      <c r="C208" s="131">
        <v>8000</v>
      </c>
      <c r="D208" s="131">
        <v>8000</v>
      </c>
      <c r="E208" s="131">
        <f t="shared" si="15"/>
        <v>0</v>
      </c>
      <c r="F208" s="131">
        <f t="shared" si="16"/>
        <v>1</v>
      </c>
      <c r="G208" s="132">
        <f t="shared" si="17"/>
        <v>8000</v>
      </c>
      <c r="H208" s="132">
        <f t="shared" si="18"/>
        <v>400000</v>
      </c>
      <c r="I208" s="86" t="str">
        <f>IF(AND(G208&gt;=10,G208&lt;5000),"G",IF(AND(G208&gt;=5000,G208&lt;8000),"F",IF(AND(G208&gt;=8000,G208&lt;12000),"F207",IF(AND(G208&gt;=12000,G208&lt;16000),"E",IF(AND(G208&gt;=16000,G208&lt;20000),"E207",IF(AND(G208&gt;=20000,G208&lt;25000),"D",IF(AND(G208&gt;=25000,G208&lt;30000),"D207",IF(AND(G208&gt;=30000,G208&lt;35000),"C",IF(AND(G208&gt;=35000,G208&lt;40000),"C207",IF(AND(G208&gt;=40000,G208&lt;45000),"B",IF(AND(G208&gt;=45000,G208&lt;50000),"B207",IF(AND(G208&gt;=50000,G208&lt;55000),"A",IF(AND(G208&gt;=55000,G208&lt;60000),"A207",IF(AND(G208&gt;60000),"S"))))))))))))))</f>
        <v>F207</v>
      </c>
      <c r="J208" s="23">
        <f t="shared" si="19"/>
        <v>13520</v>
      </c>
      <c r="K208" s="86" t="str">
        <f>IF(AND(J208&gt;=10,J208&lt;5000),"G",IF(AND(J208&gt;=5000,J208&lt;8000),"F",IF(AND(J208&gt;=8000,J208&lt;12000),"F207",IF(AND(J208&gt;=12000,J208&lt;16000),"E",IF(AND(J208&gt;=16000,J208&lt;20000),"E207",IF(AND(J208&gt;=20000,J208&lt;25000),"D",IF(AND(J208&gt;=25000,J208&lt;30000),"D207",IF(AND(J208&gt;=30000,J208&lt;35000),"C",IF(AND(J208&gt;=35000,J208&lt;40000),"C207",IF(AND(J208&gt;=40000,J208&lt;45000),"B",IF(AND(J208&gt;=45000,J208&lt;50000),"B207",IF(AND(J208&gt;=50000,J208&lt;55000),"A",IF(AND(J208&gt;=55000,J208&lt;60000),"A207",IF(AND(J208&gt;60000),"S"))))))))))))))</f>
        <v>E</v>
      </c>
    </row>
    <row r="209" ht="18.75" customHeight="1" spans="1:11">
      <c r="A209" s="43" t="s">
        <v>27</v>
      </c>
      <c r="B209" s="130">
        <v>1149</v>
      </c>
      <c r="C209" s="131">
        <v>15463.1853785901</v>
      </c>
      <c r="D209" s="131">
        <v>8054.52067242163</v>
      </c>
      <c r="E209" s="131">
        <f t="shared" si="15"/>
        <v>-7408.66470616845</v>
      </c>
      <c r="F209" s="131">
        <f t="shared" si="16"/>
        <v>0.520883664990119</v>
      </c>
      <c r="G209" s="132">
        <f t="shared" si="17"/>
        <v>15463.1853785901</v>
      </c>
      <c r="H209" s="132">
        <f t="shared" si="18"/>
        <v>17767200</v>
      </c>
      <c r="I209" s="6" t="str">
        <f>IF(AND(G209&gt;=10,G209&lt;5000),"G",IF(AND(G209&gt;=5000,G209&lt;8000),"F",IF(AND(G209&gt;=8000,G209&lt;12000),"F208",IF(AND(G209&gt;=12000,G209&lt;16000),"E",IF(AND(G209&gt;=16000,G209&lt;20000),"E208",IF(AND(G209&gt;=20000,G209&lt;25000),"D",IF(AND(G209&gt;=25000,G209&lt;30000),"D208",IF(AND(G209&gt;=30000,G209&lt;35000),"C",IF(AND(G209&gt;=35000,G209&lt;40000),"C208",IF(AND(G209&gt;=40000,G209&lt;45000),"B",IF(AND(G209&gt;=45000,G209&lt;50000),"B208",IF(AND(G209&gt;=50000,G209&lt;55000),"A",IF(AND(G209&gt;=55000,G209&lt;60000),"A208",IF(AND(G209&gt;60000),"S"))))))))))))))</f>
        <v>E</v>
      </c>
      <c r="J209" s="23">
        <f t="shared" si="19"/>
        <v>26132.7832898172</v>
      </c>
      <c r="K209" s="6" t="str">
        <f>IF(AND(J209&gt;=10,J209&lt;5000),"G",IF(AND(J209&gt;=5000,J209&lt;8000),"F",IF(AND(J209&gt;=8000,J209&lt;12000),"F208",IF(AND(J209&gt;=12000,J209&lt;16000),"E",IF(AND(J209&gt;=16000,J209&lt;20000),"E208",IF(AND(J209&gt;=20000,J209&lt;25000),"D",IF(AND(J209&gt;=25000,J209&lt;30000),"D208",IF(AND(J209&gt;=30000,J209&lt;35000),"C",IF(AND(J209&gt;=35000,J209&lt;40000),"C208",IF(AND(J209&gt;=40000,J209&lt;45000),"B",IF(AND(J209&gt;=45000,J209&lt;50000),"B208",IF(AND(J209&gt;=50000,J209&lt;55000),"A",IF(AND(J209&gt;=55000,J209&lt;60000),"A208",IF(AND(J209&gt;60000),"S"))))))))))))))</f>
        <v>D208</v>
      </c>
    </row>
    <row r="210" ht="18.75" customHeight="1" spans="1:11">
      <c r="A210" s="43" t="s">
        <v>168</v>
      </c>
      <c r="B210" s="130">
        <v>746</v>
      </c>
      <c r="C210" s="131">
        <v>8133.925737861</v>
      </c>
      <c r="D210" s="131">
        <v>8133.925737861</v>
      </c>
      <c r="E210" s="131">
        <f t="shared" si="15"/>
        <v>0</v>
      </c>
      <c r="F210" s="131">
        <f t="shared" si="16"/>
        <v>1</v>
      </c>
      <c r="G210" s="132">
        <f t="shared" si="17"/>
        <v>8133.925737861</v>
      </c>
      <c r="H210" s="132">
        <f t="shared" si="18"/>
        <v>6067908.6004443</v>
      </c>
      <c r="I210" s="6" t="str">
        <f>IF(AND(G210&gt;=10,G210&lt;5000),"G",IF(AND(G210&gt;=5000,G210&lt;8000),"F",IF(AND(G210&gt;=8000,G210&lt;12000),"F209",IF(AND(G210&gt;=12000,G210&lt;16000),"E",IF(AND(G210&gt;=16000,G210&lt;20000),"E209",IF(AND(G210&gt;=20000,G210&lt;25000),"D",IF(AND(G210&gt;=25000,G210&lt;30000),"D209",IF(AND(G210&gt;=30000,G210&lt;35000),"C",IF(AND(G210&gt;=35000,G210&lt;40000),"C209",IF(AND(G210&gt;=40000,G210&lt;45000),"B",IF(AND(G210&gt;=45000,G210&lt;50000),"B209",IF(AND(G210&gt;=50000,G210&lt;55000),"A",IF(AND(G210&gt;=55000,G210&lt;60000),"A209",IF(AND(G210&gt;60000),"S"))))))))))))))</f>
        <v>F209</v>
      </c>
      <c r="J210" s="23">
        <f t="shared" si="19"/>
        <v>13746.3344969851</v>
      </c>
      <c r="K210" s="6" t="str">
        <f>IF(AND(J210&gt;=10,J210&lt;5000),"G",IF(AND(J210&gt;=5000,J210&lt;8000),"F",IF(AND(J210&gt;=8000,J210&lt;12000),"F209",IF(AND(J210&gt;=12000,J210&lt;16000),"E",IF(AND(J210&gt;=16000,J210&lt;20000),"E209",IF(AND(J210&gt;=20000,J210&lt;25000),"D",IF(AND(J210&gt;=25000,J210&lt;30000),"D209",IF(AND(J210&gt;=30000,J210&lt;35000),"C",IF(AND(J210&gt;=35000,J210&lt;40000),"C209",IF(AND(J210&gt;=40000,J210&lt;45000),"B",IF(AND(J210&gt;=45000,J210&lt;50000),"B209",IF(AND(J210&gt;=50000,J210&lt;55000),"A",IF(AND(J210&gt;=55000,J210&lt;60000),"A209",IF(AND(J210&gt;60000),"S"))))))))))))))</f>
        <v>E</v>
      </c>
    </row>
    <row r="211" ht="18.75" customHeight="1" spans="1:11">
      <c r="A211" s="43" t="s">
        <v>164</v>
      </c>
      <c r="B211" s="130">
        <v>526</v>
      </c>
      <c r="C211" s="131">
        <v>7940.53231939163</v>
      </c>
      <c r="D211" s="131">
        <v>8269.96197718631</v>
      </c>
      <c r="E211" s="131">
        <f t="shared" si="15"/>
        <v>329.429657794678</v>
      </c>
      <c r="F211" s="131">
        <f t="shared" si="16"/>
        <v>1.0414870999253</v>
      </c>
      <c r="G211" s="132">
        <f t="shared" si="17"/>
        <v>8269.96197718631</v>
      </c>
      <c r="H211" s="132">
        <f t="shared" si="18"/>
        <v>4350000</v>
      </c>
      <c r="I211" s="6" t="str">
        <f>IF(AND(G211&gt;=10,G211&lt;5000),"G",IF(AND(G211&gt;=5000,G211&lt;8000),"F",IF(AND(G211&gt;=8000,G211&lt;12000),"F210",IF(AND(G211&gt;=12000,G211&lt;16000),"E",IF(AND(G211&gt;=16000,G211&lt;20000),"E210",IF(AND(G211&gt;=20000,G211&lt;25000),"D",IF(AND(G211&gt;=25000,G211&lt;30000),"D210",IF(AND(G211&gt;=30000,G211&lt;35000),"C",IF(AND(G211&gt;=35000,G211&lt;40000),"C210",IF(AND(G211&gt;=40000,G211&lt;45000),"B",IF(AND(G211&gt;=45000,G211&lt;50000),"B210",IF(AND(G211&gt;=50000,G211&lt;55000),"A",IF(AND(G211&gt;=55000,G211&lt;60000),"A210",IF(AND(G211&gt;60000),"S"))))))))))))))</f>
        <v>F210</v>
      </c>
      <c r="J211" s="23">
        <f t="shared" si="19"/>
        <v>13976.2357414449</v>
      </c>
      <c r="K211" s="6" t="str">
        <f>IF(AND(J211&gt;=10,J211&lt;5000),"G",IF(AND(J211&gt;=5000,J211&lt;8000),"F",IF(AND(J211&gt;=8000,J211&lt;12000),"F210",IF(AND(J211&gt;=12000,J211&lt;16000),"E",IF(AND(J211&gt;=16000,J211&lt;20000),"E210",IF(AND(J211&gt;=20000,J211&lt;25000),"D",IF(AND(J211&gt;=25000,J211&lt;30000),"D210",IF(AND(J211&gt;=30000,J211&lt;35000),"C",IF(AND(J211&gt;=35000,J211&lt;40000),"C210",IF(AND(J211&gt;=40000,J211&lt;45000),"B",IF(AND(J211&gt;=45000,J211&lt;50000),"B210",IF(AND(J211&gt;=50000,J211&lt;55000),"A",IF(AND(J211&gt;=55000,J211&lt;60000),"A210",IF(AND(J211&gt;60000),"S"))))))))))))))</f>
        <v>E</v>
      </c>
    </row>
    <row r="212" ht="18.75" customHeight="1" spans="1:11">
      <c r="A212" s="43" t="s">
        <v>180</v>
      </c>
      <c r="B212" s="130">
        <v>71</v>
      </c>
      <c r="C212" s="131">
        <v>8290</v>
      </c>
      <c r="D212" s="131">
        <v>8290</v>
      </c>
      <c r="E212" s="131">
        <f t="shared" si="15"/>
        <v>0</v>
      </c>
      <c r="F212" s="131">
        <f t="shared" si="16"/>
        <v>1</v>
      </c>
      <c r="G212" s="132">
        <f t="shared" si="17"/>
        <v>8290</v>
      </c>
      <c r="H212" s="132">
        <f t="shared" si="18"/>
        <v>588590</v>
      </c>
      <c r="I212" s="6" t="str">
        <f>IF(AND(G212&gt;=10,G212&lt;5000),"G",IF(AND(G212&gt;=5000,G212&lt;8000),"F",IF(AND(G212&gt;=8000,G212&lt;12000),"F211",IF(AND(G212&gt;=12000,G212&lt;16000),"E",IF(AND(G212&gt;=16000,G212&lt;20000),"E211",IF(AND(G212&gt;=20000,G212&lt;25000),"D",IF(AND(G212&gt;=25000,G212&lt;30000),"D211",IF(AND(G212&gt;=30000,G212&lt;35000),"C",IF(AND(G212&gt;=35000,G212&lt;40000),"C211",IF(AND(G212&gt;=40000,G212&lt;45000),"B",IF(AND(G212&gt;=45000,G212&lt;50000),"B211",IF(AND(G212&gt;=50000,G212&lt;55000),"A",IF(AND(G212&gt;=55000,G212&lt;60000),"A211",IF(AND(G212&gt;60000),"S"))))))))))))))</f>
        <v>F211</v>
      </c>
      <c r="J212" s="23">
        <f t="shared" si="19"/>
        <v>14010.1</v>
      </c>
      <c r="K212" s="6" t="str">
        <f>IF(AND(J212&gt;=10,J212&lt;5000),"G",IF(AND(J212&gt;=5000,J212&lt;8000),"F",IF(AND(J212&gt;=8000,J212&lt;12000),"F211",IF(AND(J212&gt;=12000,J212&lt;16000),"E",IF(AND(J212&gt;=16000,J212&lt;20000),"E211",IF(AND(J212&gt;=20000,J212&lt;25000),"D",IF(AND(J212&gt;=25000,J212&lt;30000),"D211",IF(AND(J212&gt;=30000,J212&lt;35000),"C",IF(AND(J212&gt;=35000,J212&lt;40000),"C211",IF(AND(J212&gt;=40000,J212&lt;45000),"B",IF(AND(J212&gt;=45000,J212&lt;50000),"B211",IF(AND(J212&gt;=50000,J212&lt;55000),"A",IF(AND(J212&gt;=55000,J212&lt;60000),"A211",IF(AND(J212&gt;60000),"S"))))))))))))))</f>
        <v>E</v>
      </c>
    </row>
    <row r="213" ht="18.75" customHeight="1" spans="1:11">
      <c r="A213" s="43" t="s">
        <v>321</v>
      </c>
      <c r="B213" s="130">
        <v>1586</v>
      </c>
      <c r="C213" s="131">
        <v>8294.71626733922</v>
      </c>
      <c r="D213" s="131">
        <v>8294.71626733922</v>
      </c>
      <c r="E213" s="131">
        <f t="shared" si="15"/>
        <v>0</v>
      </c>
      <c r="F213" s="131">
        <f t="shared" si="16"/>
        <v>1</v>
      </c>
      <c r="G213" s="132">
        <f t="shared" si="17"/>
        <v>8294.71626733922</v>
      </c>
      <c r="H213" s="132">
        <f t="shared" si="18"/>
        <v>13155420</v>
      </c>
      <c r="I213" s="6" t="str">
        <f>IF(AND(G213&gt;=10,G213&lt;5000),"G",IF(AND(G213&gt;=5000,G213&lt;8000),"F",IF(AND(G213&gt;=8000,G213&lt;12000),"F212",IF(AND(G213&gt;=12000,G213&lt;16000),"E",IF(AND(G213&gt;=16000,G213&lt;20000),"E212",IF(AND(G213&gt;=20000,G213&lt;25000),"D",IF(AND(G213&gt;=25000,G213&lt;30000),"D212",IF(AND(G213&gt;=30000,G213&lt;35000),"C",IF(AND(G213&gt;=35000,G213&lt;40000),"C212",IF(AND(G213&gt;=40000,G213&lt;45000),"B",IF(AND(G213&gt;=45000,G213&lt;50000),"B212",IF(AND(G213&gt;=50000,G213&lt;55000),"A",IF(AND(G213&gt;=55000,G213&lt;60000),"A212",IF(AND(G213&gt;60000),"S"))))))))))))))</f>
        <v>F212</v>
      </c>
      <c r="J213" s="23">
        <f t="shared" si="19"/>
        <v>14018.0704918033</v>
      </c>
      <c r="K213" s="6" t="str">
        <f>IF(AND(J213&gt;=10,J213&lt;5000),"G",IF(AND(J213&gt;=5000,J213&lt;8000),"F",IF(AND(J213&gt;=8000,J213&lt;12000),"F212",IF(AND(J213&gt;=12000,J213&lt;16000),"E",IF(AND(J213&gt;=16000,J213&lt;20000),"E212",IF(AND(J213&gt;=20000,J213&lt;25000),"D",IF(AND(J213&gt;=25000,J213&lt;30000),"D212",IF(AND(J213&gt;=30000,J213&lt;35000),"C",IF(AND(J213&gt;=35000,J213&lt;40000),"C212",IF(AND(J213&gt;=40000,J213&lt;45000),"B",IF(AND(J213&gt;=45000,J213&lt;50000),"B212",IF(AND(J213&gt;=50000,J213&lt;55000),"A",IF(AND(J213&gt;=55000,J213&lt;60000),"A212",IF(AND(J213&gt;60000),"S"))))))))))))))</f>
        <v>E</v>
      </c>
    </row>
    <row r="214" ht="18.75" customHeight="1" spans="1:11">
      <c r="A214" s="43" t="s">
        <v>266</v>
      </c>
      <c r="B214" s="130">
        <v>8456</v>
      </c>
      <c r="C214" s="131">
        <v>4284.24254966887</v>
      </c>
      <c r="D214" s="131">
        <v>8342.11347595942</v>
      </c>
      <c r="E214" s="131">
        <f t="shared" si="15"/>
        <v>4057.87092629054</v>
      </c>
      <c r="F214" s="131">
        <f t="shared" si="16"/>
        <v>1.94716180964221</v>
      </c>
      <c r="G214" s="132">
        <f t="shared" si="17"/>
        <v>8342.11347595942</v>
      </c>
      <c r="H214" s="132">
        <f t="shared" si="18"/>
        <v>70540911.5527128</v>
      </c>
      <c r="I214" s="6" t="str">
        <f>IF(AND(G214&gt;=10,G214&lt;5000),"G",IF(AND(G214&gt;=5000,G214&lt;8000),"F",IF(AND(G214&gt;=8000,G214&lt;12000),"F213",IF(AND(G214&gt;=12000,G214&lt;16000),"E",IF(AND(G214&gt;=16000,G214&lt;20000),"E213",IF(AND(G214&gt;=20000,G214&lt;25000),"D",IF(AND(G214&gt;=25000,G214&lt;30000),"D213",IF(AND(G214&gt;=30000,G214&lt;35000),"C",IF(AND(G214&gt;=35000,G214&lt;40000),"C213",IF(AND(G214&gt;=40000,G214&lt;45000),"B",IF(AND(G214&gt;=45000,G214&lt;50000),"B213",IF(AND(G214&gt;=50000,G214&lt;55000),"A",IF(AND(G214&gt;=55000,G214&lt;60000),"A213",IF(AND(G214&gt;60000),"S"))))))))))))))</f>
        <v>F213</v>
      </c>
      <c r="J214" s="23">
        <f t="shared" si="19"/>
        <v>14098.1717743714</v>
      </c>
      <c r="K214" s="6" t="str">
        <f>IF(AND(J214&gt;=10,J214&lt;5000),"G",IF(AND(J214&gt;=5000,J214&lt;8000),"F",IF(AND(J214&gt;=8000,J214&lt;12000),"F213",IF(AND(J214&gt;=12000,J214&lt;16000),"E",IF(AND(J214&gt;=16000,J214&lt;20000),"E213",IF(AND(J214&gt;=20000,J214&lt;25000),"D",IF(AND(J214&gt;=25000,J214&lt;30000),"D213",IF(AND(J214&gt;=30000,J214&lt;35000),"C",IF(AND(J214&gt;=35000,J214&lt;40000),"C213",IF(AND(J214&gt;=40000,J214&lt;45000),"B",IF(AND(J214&gt;=45000,J214&lt;50000),"B213",IF(AND(J214&gt;=50000,J214&lt;55000),"A",IF(AND(J214&gt;=55000,J214&lt;60000),"A213",IF(AND(J214&gt;60000),"S"))))))))))))))</f>
        <v>E</v>
      </c>
    </row>
    <row r="215" ht="18.75" customHeight="1" spans="1:11">
      <c r="A215" s="43" t="s">
        <v>114</v>
      </c>
      <c r="B215" s="130">
        <v>457</v>
      </c>
      <c r="C215" s="131">
        <v>13550.7658643326</v>
      </c>
      <c r="D215" s="131">
        <v>8373.53353353353</v>
      </c>
      <c r="E215" s="131">
        <f t="shared" si="15"/>
        <v>-5177.23233079907</v>
      </c>
      <c r="F215" s="131">
        <f t="shared" si="16"/>
        <v>0.617938027810943</v>
      </c>
      <c r="G215" s="132">
        <f t="shared" si="17"/>
        <v>13550.7658643326</v>
      </c>
      <c r="H215" s="132">
        <f t="shared" si="18"/>
        <v>6192700</v>
      </c>
      <c r="I215" s="6" t="str">
        <f>IF(AND(G215&gt;=10,G215&lt;5000),"G",IF(AND(G215&gt;=5000,G215&lt;8000),"F",IF(AND(G215&gt;=8000,G215&lt;12000),"F214",IF(AND(G215&gt;=12000,G215&lt;16000),"E",IF(AND(G215&gt;=16000,G215&lt;20000),"E214",IF(AND(G215&gt;=20000,G215&lt;25000),"D",IF(AND(G215&gt;=25000,G215&lt;30000),"D214",IF(AND(G215&gt;=30000,G215&lt;35000),"C",IF(AND(G215&gt;=35000,G215&lt;40000),"C214",IF(AND(G215&gt;=40000,G215&lt;45000),"B",IF(AND(G215&gt;=45000,G215&lt;50000),"B214",IF(AND(G215&gt;=50000,G215&lt;55000),"A",IF(AND(G215&gt;=55000,G215&lt;60000),"A214",IF(AND(G215&gt;60000),"S"))))))))))))))</f>
        <v>E</v>
      </c>
      <c r="J215" s="23">
        <f t="shared" si="19"/>
        <v>22900.7943107221</v>
      </c>
      <c r="K215" s="6" t="str">
        <f>IF(AND(J215&gt;=10,J215&lt;5000),"G",IF(AND(J215&gt;=5000,J215&lt;8000),"F",IF(AND(J215&gt;=8000,J215&lt;12000),"F214",IF(AND(J215&gt;=12000,J215&lt;16000),"E",IF(AND(J215&gt;=16000,J215&lt;20000),"E214",IF(AND(J215&gt;=20000,J215&lt;25000),"D",IF(AND(J215&gt;=25000,J215&lt;30000),"D214",IF(AND(J215&gt;=30000,J215&lt;35000),"C",IF(AND(J215&gt;=35000,J215&lt;40000),"C214",IF(AND(J215&gt;=40000,J215&lt;45000),"B",IF(AND(J215&gt;=45000,J215&lt;50000),"B214",IF(AND(J215&gt;=50000,J215&lt;55000),"A",IF(AND(J215&gt;=55000,J215&lt;60000),"A214",IF(AND(J215&gt;60000),"S"))))))))))))))</f>
        <v>D</v>
      </c>
    </row>
    <row r="216" ht="18.75" customHeight="1" spans="1:11">
      <c r="A216" s="43" t="s">
        <v>439</v>
      </c>
      <c r="B216" s="130">
        <v>63</v>
      </c>
      <c r="C216" s="131">
        <v>6800</v>
      </c>
      <c r="D216" s="131">
        <v>8398.70742358079</v>
      </c>
      <c r="E216" s="131">
        <f t="shared" si="15"/>
        <v>1598.70742358079</v>
      </c>
      <c r="F216" s="131">
        <f t="shared" si="16"/>
        <v>1.23510403287953</v>
      </c>
      <c r="G216" s="132">
        <f t="shared" si="17"/>
        <v>8398.70742358079</v>
      </c>
      <c r="H216" s="132">
        <f t="shared" si="18"/>
        <v>529118.56768559</v>
      </c>
      <c r="I216" s="6" t="str">
        <f>IF(AND(G216&gt;=10,G216&lt;5000),"G",IF(AND(G216&gt;=5000,G216&lt;8000),"F",IF(AND(G216&gt;=8000,G216&lt;12000),"F215",IF(AND(G216&gt;=12000,G216&lt;16000),"E",IF(AND(G216&gt;=16000,G216&lt;20000),"E215",IF(AND(G216&gt;=20000,G216&lt;25000),"D",IF(AND(G216&gt;=25000,G216&lt;30000),"D215",IF(AND(G216&gt;=30000,G216&lt;35000),"C",IF(AND(G216&gt;=35000,G216&lt;40000),"C215",IF(AND(G216&gt;=40000,G216&lt;45000),"B",IF(AND(G216&gt;=45000,G216&lt;50000),"B215",IF(AND(G216&gt;=50000,G216&lt;55000),"A",IF(AND(G216&gt;=55000,G216&lt;60000),"A215",IF(AND(G216&gt;60000),"S"))))))))))))))</f>
        <v>F215</v>
      </c>
      <c r="J216" s="23">
        <f t="shared" si="19"/>
        <v>14193.8155458515</v>
      </c>
      <c r="K216" s="6" t="str">
        <f>IF(AND(J216&gt;=10,J216&lt;5000),"G",IF(AND(J216&gt;=5000,J216&lt;8000),"F",IF(AND(J216&gt;=8000,J216&lt;12000),"F215",IF(AND(J216&gt;=12000,J216&lt;16000),"E",IF(AND(J216&gt;=16000,J216&lt;20000),"E215",IF(AND(J216&gt;=20000,J216&lt;25000),"D",IF(AND(J216&gt;=25000,J216&lt;30000),"D215",IF(AND(J216&gt;=30000,J216&lt;35000),"C",IF(AND(J216&gt;=35000,J216&lt;40000),"C215",IF(AND(J216&gt;=40000,J216&lt;45000),"B",IF(AND(J216&gt;=45000,J216&lt;50000),"B215",IF(AND(J216&gt;=50000,J216&lt;55000),"A",IF(AND(J216&gt;=55000,J216&lt;60000),"A215",IF(AND(J216&gt;60000),"S"))))))))))))))</f>
        <v>E</v>
      </c>
    </row>
    <row r="217" ht="18.75" customHeight="1" spans="1:11">
      <c r="A217" s="43" t="s">
        <v>469</v>
      </c>
      <c r="B217" s="130">
        <v>40</v>
      </c>
      <c r="C217" s="131">
        <v>70000</v>
      </c>
      <c r="D217" s="131">
        <v>8462.11849192101</v>
      </c>
      <c r="E217" s="131">
        <f t="shared" si="15"/>
        <v>-61537.881508079</v>
      </c>
      <c r="F217" s="131">
        <f t="shared" si="16"/>
        <v>0.120887407027443</v>
      </c>
      <c r="G217" s="132">
        <f t="shared" si="17"/>
        <v>70000</v>
      </c>
      <c r="H217" s="132">
        <f t="shared" si="18"/>
        <v>2800000</v>
      </c>
      <c r="I217" s="6" t="str">
        <f>IF(AND(G217&gt;=10,G217&lt;5000),"G",IF(AND(G217&gt;=5000,G217&lt;8000),"F",IF(AND(G217&gt;=8000,G217&lt;12000),"F216",IF(AND(G217&gt;=12000,G217&lt;16000),"E",IF(AND(G217&gt;=16000,G217&lt;20000),"E216",IF(AND(G217&gt;=20000,G217&lt;25000),"D",IF(AND(G217&gt;=25000,G217&lt;30000),"D216",IF(AND(G217&gt;=30000,G217&lt;35000),"C",IF(AND(G217&gt;=35000,G217&lt;40000),"C216",IF(AND(G217&gt;=40000,G217&lt;45000),"B",IF(AND(G217&gt;=45000,G217&lt;50000),"B216",IF(AND(G217&gt;=50000,G217&lt;55000),"A",IF(AND(G217&gt;=55000,G217&lt;60000),"A216",IF(AND(G217&gt;60000),"S"))))))))))))))</f>
        <v>S</v>
      </c>
      <c r="J217" s="23">
        <f t="shared" si="19"/>
        <v>118300</v>
      </c>
      <c r="K217" s="6" t="str">
        <f>IF(AND(J217&gt;=10,J217&lt;5000),"G",IF(AND(J217&gt;=5000,J217&lt;8000),"F",IF(AND(J217&gt;=8000,J217&lt;12000),"F216",IF(AND(J217&gt;=12000,J217&lt;16000),"E",IF(AND(J217&gt;=16000,J217&lt;20000),"E216",IF(AND(J217&gt;=20000,J217&lt;25000),"D",IF(AND(J217&gt;=25000,J217&lt;30000),"D216",IF(AND(J217&gt;=30000,J217&lt;35000),"C",IF(AND(J217&gt;=35000,J217&lt;40000),"C216",IF(AND(J217&gt;=40000,J217&lt;45000),"B",IF(AND(J217&gt;=45000,J217&lt;50000),"B216",IF(AND(J217&gt;=50000,J217&lt;55000),"A",IF(AND(J217&gt;=55000,J217&lt;60000),"A216",IF(AND(J217&gt;60000),"S"))))))))))))))</f>
        <v>S</v>
      </c>
    </row>
    <row r="218" ht="18.75" customHeight="1" spans="1:11">
      <c r="A218" s="43" t="s">
        <v>76</v>
      </c>
      <c r="B218" s="130">
        <v>84</v>
      </c>
      <c r="C218" s="131">
        <v>8504.2735042735</v>
      </c>
      <c r="D218" s="131">
        <v>8504.2735042735</v>
      </c>
      <c r="E218" s="131">
        <f t="shared" si="15"/>
        <v>0</v>
      </c>
      <c r="F218" s="131">
        <f t="shared" si="16"/>
        <v>1</v>
      </c>
      <c r="G218" s="132">
        <f t="shared" si="17"/>
        <v>8504.2735042735</v>
      </c>
      <c r="H218" s="132">
        <f t="shared" si="18"/>
        <v>714358.974358974</v>
      </c>
      <c r="I218" s="6" t="str">
        <f>IF(AND(G218&gt;=10,G218&lt;5000),"G",IF(AND(G218&gt;=5000,G218&lt;8000),"F",IF(AND(G218&gt;=8000,G218&lt;12000),"F217",IF(AND(G218&gt;=12000,G218&lt;16000),"E",IF(AND(G218&gt;=16000,G218&lt;20000),"E217",IF(AND(G218&gt;=20000,G218&lt;25000),"D",IF(AND(G218&gt;=25000,G218&lt;30000),"D217",IF(AND(G218&gt;=30000,G218&lt;35000),"C",IF(AND(G218&gt;=35000,G218&lt;40000),"C217",IF(AND(G218&gt;=40000,G218&lt;45000),"B",IF(AND(G218&gt;=45000,G218&lt;50000),"B217",IF(AND(G218&gt;=50000,G218&lt;55000),"A",IF(AND(G218&gt;=55000,G218&lt;60000),"A217",IF(AND(G218&gt;60000),"S"))))))))))))))</f>
        <v>F217</v>
      </c>
      <c r="J218" s="23">
        <f t="shared" si="19"/>
        <v>14372.2222222222</v>
      </c>
      <c r="K218" s="6" t="str">
        <f>IF(AND(J218&gt;=10,J218&lt;5000),"G",IF(AND(J218&gt;=5000,J218&lt;8000),"F",IF(AND(J218&gt;=8000,J218&lt;12000),"F217",IF(AND(J218&gt;=12000,J218&lt;16000),"E",IF(AND(J218&gt;=16000,J218&lt;20000),"E217",IF(AND(J218&gt;=20000,J218&lt;25000),"D",IF(AND(J218&gt;=25000,J218&lt;30000),"D217",IF(AND(J218&gt;=30000,J218&lt;35000),"C",IF(AND(J218&gt;=35000,J218&lt;40000),"C217",IF(AND(J218&gt;=40000,J218&lt;45000),"B",IF(AND(J218&gt;=45000,J218&lt;50000),"B217",IF(AND(J218&gt;=50000,J218&lt;55000),"A",IF(AND(J218&gt;=55000,J218&lt;60000),"A217",IF(AND(J218&gt;60000),"S"))))))))))))))</f>
        <v>E</v>
      </c>
    </row>
    <row r="219" ht="18.75" customHeight="1" spans="1:11">
      <c r="A219" s="43" t="s">
        <v>157</v>
      </c>
      <c r="B219" s="130">
        <v>739</v>
      </c>
      <c r="C219" s="131">
        <v>3604.66847090663</v>
      </c>
      <c r="D219" s="131">
        <v>8506.87296416938</v>
      </c>
      <c r="E219" s="131">
        <f t="shared" si="15"/>
        <v>4902.20449326275</v>
      </c>
      <c r="F219" s="131">
        <f t="shared" si="16"/>
        <v>2.35995987781638</v>
      </c>
      <c r="G219" s="132">
        <f t="shared" si="17"/>
        <v>8506.87296416938</v>
      </c>
      <c r="H219" s="132">
        <f t="shared" si="18"/>
        <v>6286579.12052117</v>
      </c>
      <c r="I219" s="6" t="str">
        <f>IF(AND(G219&gt;=10,G219&lt;5000),"G",IF(AND(G219&gt;=5000,G219&lt;8000),"F",IF(AND(G219&gt;=8000,G219&lt;12000),"F218",IF(AND(G219&gt;=12000,G219&lt;16000),"E",IF(AND(G219&gt;=16000,G219&lt;20000),"E218",IF(AND(G219&gt;=20000,G219&lt;25000),"D",IF(AND(G219&gt;=25000,G219&lt;30000),"D218",IF(AND(G219&gt;=30000,G219&lt;35000),"C",IF(AND(G219&gt;=35000,G219&lt;40000),"C218",IF(AND(G219&gt;=40000,G219&lt;45000),"B",IF(AND(G219&gt;=45000,G219&lt;50000),"B218",IF(AND(G219&gt;=50000,G219&lt;55000),"A",IF(AND(G219&gt;=55000,G219&lt;60000),"A218",IF(AND(G219&gt;60000),"S"))))))))))))))</f>
        <v>F218</v>
      </c>
      <c r="J219" s="23">
        <f t="shared" si="19"/>
        <v>14376.6153094463</v>
      </c>
      <c r="K219" s="6" t="str">
        <f>IF(AND(J219&gt;=10,J219&lt;5000),"G",IF(AND(J219&gt;=5000,J219&lt;8000),"F",IF(AND(J219&gt;=8000,J219&lt;12000),"F218",IF(AND(J219&gt;=12000,J219&lt;16000),"E",IF(AND(J219&gt;=16000,J219&lt;20000),"E218",IF(AND(J219&gt;=20000,J219&lt;25000),"D",IF(AND(J219&gt;=25000,J219&lt;30000),"D218",IF(AND(J219&gt;=30000,J219&lt;35000),"C",IF(AND(J219&gt;=35000,J219&lt;40000),"C218",IF(AND(J219&gt;=40000,J219&lt;45000),"B",IF(AND(J219&gt;=45000,J219&lt;50000),"B218",IF(AND(J219&gt;=50000,J219&lt;55000),"A",IF(AND(J219&gt;=55000,J219&lt;60000),"A218",IF(AND(J219&gt;60000),"S"))))))))))))))</f>
        <v>E</v>
      </c>
    </row>
    <row r="220" ht="18.75" customHeight="1" spans="1:11">
      <c r="A220" s="43" t="s">
        <v>96</v>
      </c>
      <c r="B220" s="130">
        <v>156</v>
      </c>
      <c r="C220" s="131">
        <v>8600</v>
      </c>
      <c r="D220" s="131">
        <v>8600</v>
      </c>
      <c r="E220" s="131">
        <f t="shared" si="15"/>
        <v>0</v>
      </c>
      <c r="F220" s="131">
        <f t="shared" si="16"/>
        <v>1</v>
      </c>
      <c r="G220" s="132">
        <f t="shared" si="17"/>
        <v>8600</v>
      </c>
      <c r="H220" s="132">
        <f t="shared" si="18"/>
        <v>1341600</v>
      </c>
      <c r="I220" s="6" t="str">
        <f>IF(AND(G220&gt;=10,G220&lt;5000),"G",IF(AND(G220&gt;=5000,G220&lt;8000),"F",IF(AND(G220&gt;=8000,G220&lt;12000),"F219",IF(AND(G220&gt;=12000,G220&lt;16000),"E",IF(AND(G220&gt;=16000,G220&lt;20000),"E219",IF(AND(G220&gt;=20000,G220&lt;25000),"D",IF(AND(G220&gt;=25000,G220&lt;30000),"D219",IF(AND(G220&gt;=30000,G220&lt;35000),"C",IF(AND(G220&gt;=35000,G220&lt;40000),"C219",IF(AND(G220&gt;=40000,G220&lt;45000),"B",IF(AND(G220&gt;=45000,G220&lt;50000),"B219",IF(AND(G220&gt;=50000,G220&lt;55000),"A",IF(AND(G220&gt;=55000,G220&lt;60000),"A219",IF(AND(G220&gt;60000),"S"))))))))))))))</f>
        <v>F219</v>
      </c>
      <c r="J220" s="23">
        <f t="shared" si="19"/>
        <v>14534</v>
      </c>
      <c r="K220" s="6" t="str">
        <f>IF(AND(J220&gt;=10,J220&lt;5000),"G",IF(AND(J220&gt;=5000,J220&lt;8000),"F",IF(AND(J220&gt;=8000,J220&lt;12000),"F219",IF(AND(J220&gt;=12000,J220&lt;16000),"E",IF(AND(J220&gt;=16000,J220&lt;20000),"E219",IF(AND(J220&gt;=20000,J220&lt;25000),"D",IF(AND(J220&gt;=25000,J220&lt;30000),"D219",IF(AND(J220&gt;=30000,J220&lt;35000),"C",IF(AND(J220&gt;=35000,J220&lt;40000),"C219",IF(AND(J220&gt;=40000,J220&lt;45000),"B",IF(AND(J220&gt;=45000,J220&lt;50000),"B219",IF(AND(J220&gt;=50000,J220&lt;55000),"A",IF(AND(J220&gt;=55000,J220&lt;60000),"A219",IF(AND(J220&gt;60000),"S"))))))))))))))</f>
        <v>E</v>
      </c>
    </row>
    <row r="221" ht="18.75" customHeight="1" spans="1:11">
      <c r="A221" s="43" t="s">
        <v>303</v>
      </c>
      <c r="B221" s="130">
        <v>3655</v>
      </c>
      <c r="C221" s="131">
        <v>5740</v>
      </c>
      <c r="D221" s="131">
        <v>8617.34303534304</v>
      </c>
      <c r="E221" s="131">
        <f t="shared" si="15"/>
        <v>2877.34303534304</v>
      </c>
      <c r="F221" s="131">
        <f t="shared" si="16"/>
        <v>1.50127927445001</v>
      </c>
      <c r="G221" s="132">
        <f t="shared" si="17"/>
        <v>8617.34303534304</v>
      </c>
      <c r="H221" s="132">
        <f t="shared" si="18"/>
        <v>31496388.7941788</v>
      </c>
      <c r="I221" s="6" t="str">
        <f>IF(AND(G221&gt;=10,G221&lt;5000),"G",IF(AND(G221&gt;=5000,G221&lt;8000),"F",IF(AND(G221&gt;=8000,G221&lt;12000),"F220",IF(AND(G221&gt;=12000,G221&lt;16000),"E",IF(AND(G221&gt;=16000,G221&lt;20000),"E220",IF(AND(G221&gt;=20000,G221&lt;25000),"D",IF(AND(G221&gt;=25000,G221&lt;30000),"D220",IF(AND(G221&gt;=30000,G221&lt;35000),"C",IF(AND(G221&gt;=35000,G221&lt;40000),"C220",IF(AND(G221&gt;=40000,G221&lt;45000),"B",IF(AND(G221&gt;=45000,G221&lt;50000),"B220",IF(AND(G221&gt;=50000,G221&lt;55000),"A",IF(AND(G221&gt;=55000,G221&lt;60000),"A220",IF(AND(G221&gt;60000),"S"))))))))))))))</f>
        <v>F220</v>
      </c>
      <c r="J221" s="23">
        <f t="shared" si="19"/>
        <v>14563.3097297297</v>
      </c>
      <c r="K221" s="6" t="str">
        <f>IF(AND(J221&gt;=10,J221&lt;5000),"G",IF(AND(J221&gt;=5000,J221&lt;8000),"F",IF(AND(J221&gt;=8000,J221&lt;12000),"F220",IF(AND(J221&gt;=12000,J221&lt;16000),"E",IF(AND(J221&gt;=16000,J221&lt;20000),"E220",IF(AND(J221&gt;=20000,J221&lt;25000),"D",IF(AND(J221&gt;=25000,J221&lt;30000),"D220",IF(AND(J221&gt;=30000,J221&lt;35000),"C",IF(AND(J221&gt;=35000,J221&lt;40000),"C220",IF(AND(J221&gt;=40000,J221&lt;45000),"B",IF(AND(J221&gt;=45000,J221&lt;50000),"B220",IF(AND(J221&gt;=50000,J221&lt;55000),"A",IF(AND(J221&gt;=55000,J221&lt;60000),"A220",IF(AND(J221&gt;60000),"S"))))))))))))))</f>
        <v>E</v>
      </c>
    </row>
    <row r="222" ht="18.75" customHeight="1" spans="1:11">
      <c r="A222" s="43" t="s">
        <v>246</v>
      </c>
      <c r="B222" s="130">
        <v>5279</v>
      </c>
      <c r="C222" s="131">
        <v>3617.52225800341</v>
      </c>
      <c r="D222" s="131">
        <v>8657.20021557532</v>
      </c>
      <c r="E222" s="131">
        <f t="shared" si="15"/>
        <v>5039.67795757191</v>
      </c>
      <c r="F222" s="131">
        <f t="shared" si="16"/>
        <v>2.39312977174421</v>
      </c>
      <c r="G222" s="132">
        <f t="shared" si="17"/>
        <v>8657.20021557532</v>
      </c>
      <c r="H222" s="132">
        <f t="shared" si="18"/>
        <v>45701359.9380221</v>
      </c>
      <c r="I222" s="6" t="str">
        <f>IF(AND(G222&gt;=10,G222&lt;5000),"G",IF(AND(G222&gt;=5000,G222&lt;8000),"F",IF(AND(G222&gt;=8000,G222&lt;12000),"F221",IF(AND(G222&gt;=12000,G222&lt;16000),"E",IF(AND(G222&gt;=16000,G222&lt;20000),"E221",IF(AND(G222&gt;=20000,G222&lt;25000),"D",IF(AND(G222&gt;=25000,G222&lt;30000),"D221",IF(AND(G222&gt;=30000,G222&lt;35000),"C",IF(AND(G222&gt;=35000,G222&lt;40000),"C221",IF(AND(G222&gt;=40000,G222&lt;45000),"B",IF(AND(G222&gt;=45000,G222&lt;50000),"B221",IF(AND(G222&gt;=50000,G222&lt;55000),"A",IF(AND(G222&gt;=55000,G222&lt;60000),"A221",IF(AND(G222&gt;60000),"S"))))))))))))))</f>
        <v>F221</v>
      </c>
      <c r="J222" s="23">
        <f t="shared" si="19"/>
        <v>14630.6683643223</v>
      </c>
      <c r="K222" s="6" t="str">
        <f>IF(AND(J222&gt;=10,J222&lt;5000),"G",IF(AND(J222&gt;=5000,J222&lt;8000),"F",IF(AND(J222&gt;=8000,J222&lt;12000),"F221",IF(AND(J222&gt;=12000,J222&lt;16000),"E",IF(AND(J222&gt;=16000,J222&lt;20000),"E221",IF(AND(J222&gt;=20000,J222&lt;25000),"D",IF(AND(J222&gt;=25000,J222&lt;30000),"D221",IF(AND(J222&gt;=30000,J222&lt;35000),"C",IF(AND(J222&gt;=35000,J222&lt;40000),"C221",IF(AND(J222&gt;=40000,J222&lt;45000),"B",IF(AND(J222&gt;=45000,J222&lt;50000),"B221",IF(AND(J222&gt;=50000,J222&lt;55000),"A",IF(AND(J222&gt;=55000,J222&lt;60000),"A221",IF(AND(J222&gt;60000),"S"))))))))))))))</f>
        <v>E</v>
      </c>
    </row>
    <row r="223" ht="18.75" customHeight="1" spans="1:11">
      <c r="A223" s="43" t="s">
        <v>312</v>
      </c>
      <c r="B223" s="130">
        <v>250</v>
      </c>
      <c r="C223" s="131">
        <v>8703.84</v>
      </c>
      <c r="D223" s="131">
        <v>8703.84</v>
      </c>
      <c r="E223" s="131">
        <f t="shared" si="15"/>
        <v>0</v>
      </c>
      <c r="F223" s="131">
        <f t="shared" si="16"/>
        <v>1</v>
      </c>
      <c r="G223" s="132">
        <f t="shared" si="17"/>
        <v>8703.84</v>
      </c>
      <c r="H223" s="132">
        <f t="shared" si="18"/>
        <v>2175960</v>
      </c>
      <c r="I223" s="6" t="str">
        <f>IF(AND(G223&gt;=10,G223&lt;5000),"G",IF(AND(G223&gt;=5000,G223&lt;8000),"F",IF(AND(G223&gt;=8000,G223&lt;12000),"F222",IF(AND(G223&gt;=12000,G223&lt;16000),"E",IF(AND(G223&gt;=16000,G223&lt;20000),"E222",IF(AND(G223&gt;=20000,G223&lt;25000),"D",IF(AND(G223&gt;=25000,G223&lt;30000),"D222",IF(AND(G223&gt;=30000,G223&lt;35000),"C",IF(AND(G223&gt;=35000,G223&lt;40000),"C222",IF(AND(G223&gt;=40000,G223&lt;45000),"B",IF(AND(G223&gt;=45000,G223&lt;50000),"B222",IF(AND(G223&gt;=50000,G223&lt;55000),"A",IF(AND(G223&gt;=55000,G223&lt;60000),"A222",IF(AND(G223&gt;60000),"S"))))))))))))))</f>
        <v>F222</v>
      </c>
      <c r="J223" s="23">
        <f t="shared" si="19"/>
        <v>14709.4896</v>
      </c>
      <c r="K223" s="6" t="str">
        <f>IF(AND(J223&gt;=10,J223&lt;5000),"G",IF(AND(J223&gt;=5000,J223&lt;8000),"F",IF(AND(J223&gt;=8000,J223&lt;12000),"F222",IF(AND(J223&gt;=12000,J223&lt;16000),"E",IF(AND(J223&gt;=16000,J223&lt;20000),"E222",IF(AND(J223&gt;=20000,J223&lt;25000),"D",IF(AND(J223&gt;=25000,J223&lt;30000),"D222",IF(AND(J223&gt;=30000,J223&lt;35000),"C",IF(AND(J223&gt;=35000,J223&lt;40000),"C222",IF(AND(J223&gt;=40000,J223&lt;45000),"B",IF(AND(J223&gt;=45000,J223&lt;50000),"B222",IF(AND(J223&gt;=50000,J223&lt;55000),"A",IF(AND(J223&gt;=55000,J223&lt;60000),"A222",IF(AND(J223&gt;60000),"S"))))))))))))))</f>
        <v>E</v>
      </c>
    </row>
    <row r="224" ht="18.75" customHeight="1" spans="1:11">
      <c r="A224" s="43" t="s">
        <v>407</v>
      </c>
      <c r="B224" s="130">
        <v>907</v>
      </c>
      <c r="C224" s="131">
        <v>8720</v>
      </c>
      <c r="D224" s="131">
        <v>8720</v>
      </c>
      <c r="E224" s="131">
        <f t="shared" si="15"/>
        <v>0</v>
      </c>
      <c r="F224" s="131">
        <f t="shared" si="16"/>
        <v>1</v>
      </c>
      <c r="G224" s="132">
        <f t="shared" si="17"/>
        <v>8720</v>
      </c>
      <c r="H224" s="132">
        <f t="shared" si="18"/>
        <v>7909040</v>
      </c>
      <c r="I224" s="6" t="str">
        <f>IF(AND(G224&gt;=10,G224&lt;5000),"G",IF(AND(G224&gt;=5000,G224&lt;8000),"F",IF(AND(G224&gt;=8000,G224&lt;12000),"F223",IF(AND(G224&gt;=12000,G224&lt;16000),"E",IF(AND(G224&gt;=16000,G224&lt;20000),"E223",IF(AND(G224&gt;=20000,G224&lt;25000),"D",IF(AND(G224&gt;=25000,G224&lt;30000),"D223",IF(AND(G224&gt;=30000,G224&lt;35000),"C",IF(AND(G224&gt;=35000,G224&lt;40000),"C223",IF(AND(G224&gt;=40000,G224&lt;45000),"B",IF(AND(G224&gt;=45000,G224&lt;50000),"B223",IF(AND(G224&gt;=50000,G224&lt;55000),"A",IF(AND(G224&gt;=55000,G224&lt;60000),"A223",IF(AND(G224&gt;60000),"S"))))))))))))))</f>
        <v>F223</v>
      </c>
      <c r="J224" s="23">
        <f t="shared" si="19"/>
        <v>14736.8</v>
      </c>
      <c r="K224" s="6" t="str">
        <f>IF(AND(J224&gt;=10,J224&lt;5000),"G",IF(AND(J224&gt;=5000,J224&lt;8000),"F",IF(AND(J224&gt;=8000,J224&lt;12000),"F223",IF(AND(J224&gt;=12000,J224&lt;16000),"E",IF(AND(J224&gt;=16000,J224&lt;20000),"E223",IF(AND(J224&gt;=20000,J224&lt;25000),"D",IF(AND(J224&gt;=25000,J224&lt;30000),"D223",IF(AND(J224&gt;=30000,J224&lt;35000),"C",IF(AND(J224&gt;=35000,J224&lt;40000),"C223",IF(AND(J224&gt;=40000,J224&lt;45000),"B",IF(AND(J224&gt;=45000,J224&lt;50000),"B223",IF(AND(J224&gt;=50000,J224&lt;55000),"A",IF(AND(J224&gt;=55000,J224&lt;60000),"A223",IF(AND(J224&gt;60000),"S"))))))))))))))</f>
        <v>E</v>
      </c>
    </row>
    <row r="225" ht="18.75" customHeight="1" spans="1:11">
      <c r="A225" s="43" t="s">
        <v>196</v>
      </c>
      <c r="B225" s="130">
        <v>2777</v>
      </c>
      <c r="C225" s="131">
        <v>4265.71840115232</v>
      </c>
      <c r="D225" s="131">
        <v>8751.38952164009</v>
      </c>
      <c r="E225" s="131">
        <f t="shared" si="15"/>
        <v>4485.67112048777</v>
      </c>
      <c r="F225" s="131">
        <f t="shared" si="16"/>
        <v>2.05156287843005</v>
      </c>
      <c r="G225" s="132">
        <f t="shared" si="17"/>
        <v>8751.38952164009</v>
      </c>
      <c r="H225" s="132">
        <f t="shared" si="18"/>
        <v>24302608.7015945</v>
      </c>
      <c r="I225" s="6" t="str">
        <f>IF(AND(G225&gt;=10,G225&lt;5000),"G",IF(AND(G225&gt;=5000,G225&lt;8000),"F",IF(AND(G225&gt;=8000,G225&lt;12000),"F224",IF(AND(G225&gt;=12000,G225&lt;16000),"E",IF(AND(G225&gt;=16000,G225&lt;20000),"E224",IF(AND(G225&gt;=20000,G225&lt;25000),"D",IF(AND(G225&gt;=25000,G225&lt;30000),"D224",IF(AND(G225&gt;=30000,G225&lt;35000),"C",IF(AND(G225&gt;=35000,G225&lt;40000),"C224",IF(AND(G225&gt;=40000,G225&lt;45000),"B",IF(AND(G225&gt;=45000,G225&lt;50000),"B224",IF(AND(G225&gt;=50000,G225&lt;55000),"A",IF(AND(G225&gt;=55000,G225&lt;60000),"A224",IF(AND(G225&gt;60000),"S"))))))))))))))</f>
        <v>F224</v>
      </c>
      <c r="J225" s="23">
        <f t="shared" si="19"/>
        <v>14789.8482915718</v>
      </c>
      <c r="K225" s="6" t="str">
        <f>IF(AND(J225&gt;=10,J225&lt;5000),"G",IF(AND(J225&gt;=5000,J225&lt;8000),"F",IF(AND(J225&gt;=8000,J225&lt;12000),"F224",IF(AND(J225&gt;=12000,J225&lt;16000),"E",IF(AND(J225&gt;=16000,J225&lt;20000),"E224",IF(AND(J225&gt;=20000,J225&lt;25000),"D",IF(AND(J225&gt;=25000,J225&lt;30000),"D224",IF(AND(J225&gt;=30000,J225&lt;35000),"C",IF(AND(J225&gt;=35000,J225&lt;40000),"C224",IF(AND(J225&gt;=40000,J225&lt;45000),"B",IF(AND(J225&gt;=45000,J225&lt;50000),"B224",IF(AND(J225&gt;=50000,J225&lt;55000),"A",IF(AND(J225&gt;=55000,J225&lt;60000),"A224",IF(AND(J225&gt;60000),"S"))))))))))))))</f>
        <v>E</v>
      </c>
    </row>
    <row r="226" ht="18.75" customHeight="1" spans="1:11">
      <c r="A226" s="43" t="s">
        <v>279</v>
      </c>
      <c r="B226" s="130">
        <v>735</v>
      </c>
      <c r="C226" s="131">
        <v>8890</v>
      </c>
      <c r="D226" s="131">
        <v>8890</v>
      </c>
      <c r="E226" s="131">
        <f t="shared" si="15"/>
        <v>0</v>
      </c>
      <c r="F226" s="131">
        <f t="shared" si="16"/>
        <v>1</v>
      </c>
      <c r="G226" s="132">
        <f t="shared" si="17"/>
        <v>8890</v>
      </c>
      <c r="H226" s="132">
        <f t="shared" si="18"/>
        <v>6534150</v>
      </c>
      <c r="I226" s="6" t="str">
        <f>IF(AND(G226&gt;=10,G226&lt;5000),"G",IF(AND(G226&gt;=5000,G226&lt;8000),"F",IF(AND(G226&gt;=8000,G226&lt;12000),"F225",IF(AND(G226&gt;=12000,G226&lt;16000),"E",IF(AND(G226&gt;=16000,G226&lt;20000),"E225",IF(AND(G226&gt;=20000,G226&lt;25000),"D",IF(AND(G226&gt;=25000,G226&lt;30000),"D225",IF(AND(G226&gt;=30000,G226&lt;35000),"C",IF(AND(G226&gt;=35000,G226&lt;40000),"C225",IF(AND(G226&gt;=40000,G226&lt;45000),"B",IF(AND(G226&gt;=45000,G226&lt;50000),"B225",IF(AND(G226&gt;=50000,G226&lt;55000),"A",IF(AND(G226&gt;=55000,G226&lt;60000),"A225",IF(AND(G226&gt;60000),"S"))))))))))))))</f>
        <v>F225</v>
      </c>
      <c r="J226" s="23">
        <f t="shared" si="19"/>
        <v>15024.1</v>
      </c>
      <c r="K226" s="6" t="str">
        <f>IF(AND(J226&gt;=10,J226&lt;5000),"G",IF(AND(J226&gt;=5000,J226&lt;8000),"F",IF(AND(J226&gt;=8000,J226&lt;12000),"F225",IF(AND(J226&gt;=12000,J226&lt;16000),"E",IF(AND(J226&gt;=16000,J226&lt;20000),"E225",IF(AND(J226&gt;=20000,J226&lt;25000),"D",IF(AND(J226&gt;=25000,J226&lt;30000),"D225",IF(AND(J226&gt;=30000,J226&lt;35000),"C",IF(AND(J226&gt;=35000,J226&lt;40000),"C225",IF(AND(J226&gt;=40000,J226&lt;45000),"B",IF(AND(J226&gt;=45000,J226&lt;50000),"B225",IF(AND(J226&gt;=50000,J226&lt;55000),"A",IF(AND(J226&gt;=55000,J226&lt;60000),"A225",IF(AND(J226&gt;60000),"S"))))))))))))))</f>
        <v>E</v>
      </c>
    </row>
    <row r="227" ht="18.75" customHeight="1" spans="1:11">
      <c r="A227" s="43" t="s">
        <v>141</v>
      </c>
      <c r="B227" s="130">
        <v>4982</v>
      </c>
      <c r="C227" s="131">
        <v>3407.3966278603</v>
      </c>
      <c r="D227" s="131">
        <v>8903.71963562753</v>
      </c>
      <c r="E227" s="131">
        <f t="shared" si="15"/>
        <v>5496.32300776723</v>
      </c>
      <c r="F227" s="131">
        <f t="shared" si="16"/>
        <v>2.61305642050209</v>
      </c>
      <c r="G227" s="132">
        <f t="shared" si="17"/>
        <v>8903.71963562753</v>
      </c>
      <c r="H227" s="132">
        <f t="shared" si="18"/>
        <v>44358331.2246964</v>
      </c>
      <c r="I227" s="6" t="str">
        <f>IF(AND(G227&gt;=10,G227&lt;5000),"G",IF(AND(G227&gt;=5000,G227&lt;8000),"F",IF(AND(G227&gt;=8000,G227&lt;12000),"F226",IF(AND(G227&gt;=12000,G227&lt;16000),"E",IF(AND(G227&gt;=16000,G227&lt;20000),"E226",IF(AND(G227&gt;=20000,G227&lt;25000),"D",IF(AND(G227&gt;=25000,G227&lt;30000),"D226",IF(AND(G227&gt;=30000,G227&lt;35000),"C",IF(AND(G227&gt;=35000,G227&lt;40000),"C226",IF(AND(G227&gt;=40000,G227&lt;45000),"B",IF(AND(G227&gt;=45000,G227&lt;50000),"B226",IF(AND(G227&gt;=50000,G227&lt;55000),"A",IF(AND(G227&gt;=55000,G227&lt;60000),"A226",IF(AND(G227&gt;60000),"S"))))))))))))))</f>
        <v>F226</v>
      </c>
      <c r="J227" s="23">
        <f t="shared" si="19"/>
        <v>15047.2861842105</v>
      </c>
      <c r="K227" s="6" t="str">
        <f>IF(AND(J227&gt;=10,J227&lt;5000),"G",IF(AND(J227&gt;=5000,J227&lt;8000),"F",IF(AND(J227&gt;=8000,J227&lt;12000),"F226",IF(AND(J227&gt;=12000,J227&lt;16000),"E",IF(AND(J227&gt;=16000,J227&lt;20000),"E226",IF(AND(J227&gt;=20000,J227&lt;25000),"D",IF(AND(J227&gt;=25000,J227&lt;30000),"D226",IF(AND(J227&gt;=30000,J227&lt;35000),"C",IF(AND(J227&gt;=35000,J227&lt;40000),"C226",IF(AND(J227&gt;=40000,J227&lt;45000),"B",IF(AND(J227&gt;=45000,J227&lt;50000),"B226",IF(AND(J227&gt;=50000,J227&lt;55000),"A",IF(AND(J227&gt;=55000,J227&lt;60000),"A226",IF(AND(J227&gt;60000),"S"))))))))))))))</f>
        <v>E</v>
      </c>
    </row>
    <row r="228" ht="18.75" customHeight="1" spans="1:11">
      <c r="A228" s="43" t="s">
        <v>249</v>
      </c>
      <c r="B228" s="130">
        <v>2651</v>
      </c>
      <c r="C228" s="131">
        <v>10253.5646925688</v>
      </c>
      <c r="D228" s="131">
        <v>9196.95290858726</v>
      </c>
      <c r="E228" s="131">
        <f t="shared" si="15"/>
        <v>-1056.61178398158</v>
      </c>
      <c r="F228" s="131">
        <f t="shared" si="16"/>
        <v>0.896951761103399</v>
      </c>
      <c r="G228" s="132">
        <f t="shared" si="17"/>
        <v>10253.5646925688</v>
      </c>
      <c r="H228" s="132">
        <f t="shared" si="18"/>
        <v>27182200</v>
      </c>
      <c r="I228" s="6" t="str">
        <f>IF(AND(G228&gt;=10,G228&lt;5000),"G",IF(AND(G228&gt;=5000,G228&lt;8000),"F",IF(AND(G228&gt;=8000,G228&lt;12000),"F227",IF(AND(G228&gt;=12000,G228&lt;16000),"E",IF(AND(G228&gt;=16000,G228&lt;20000),"E227",IF(AND(G228&gt;=20000,G228&lt;25000),"D",IF(AND(G228&gt;=25000,G228&lt;30000),"D227",IF(AND(G228&gt;=30000,G228&lt;35000),"C",IF(AND(G228&gt;=35000,G228&lt;40000),"C227",IF(AND(G228&gt;=40000,G228&lt;45000),"B",IF(AND(G228&gt;=45000,G228&lt;50000),"B227",IF(AND(G228&gt;=50000,G228&lt;55000),"A",IF(AND(G228&gt;=55000,G228&lt;60000),"A227",IF(AND(G228&gt;60000),"S"))))))))))))))</f>
        <v>F227</v>
      </c>
      <c r="J228" s="23">
        <f t="shared" si="19"/>
        <v>17328.5243304413</v>
      </c>
      <c r="K228" s="6" t="str">
        <f>IF(AND(J228&gt;=10,J228&lt;5000),"G",IF(AND(J228&gt;=5000,J228&lt;8000),"F",IF(AND(J228&gt;=8000,J228&lt;12000),"F227",IF(AND(J228&gt;=12000,J228&lt;16000),"E",IF(AND(J228&gt;=16000,J228&lt;20000),"E227",IF(AND(J228&gt;=20000,J228&lt;25000),"D",IF(AND(J228&gt;=25000,J228&lt;30000),"D227",IF(AND(J228&gt;=30000,J228&lt;35000),"C",IF(AND(J228&gt;=35000,J228&lt;40000),"C227",IF(AND(J228&gt;=40000,J228&lt;45000),"B",IF(AND(J228&gt;=45000,J228&lt;50000),"B227",IF(AND(J228&gt;=50000,J228&lt;55000),"A",IF(AND(J228&gt;=55000,J228&lt;60000),"A227",IF(AND(J228&gt;60000),"S"))))))))))))))</f>
        <v>E227</v>
      </c>
    </row>
    <row r="229" ht="18.75" customHeight="1" spans="1:11">
      <c r="A229" s="43" t="s">
        <v>458</v>
      </c>
      <c r="B229" s="130">
        <v>69</v>
      </c>
      <c r="C229" s="131">
        <v>6450</v>
      </c>
      <c r="D229" s="131">
        <v>9196.98596705308</v>
      </c>
      <c r="E229" s="131">
        <f t="shared" si="15"/>
        <v>2746.98596705308</v>
      </c>
      <c r="F229" s="131">
        <f t="shared" si="16"/>
        <v>1.42588929721753</v>
      </c>
      <c r="G229" s="132">
        <f t="shared" si="17"/>
        <v>9196.98596705308</v>
      </c>
      <c r="H229" s="132">
        <f t="shared" si="18"/>
        <v>634592.031726663</v>
      </c>
      <c r="I229" s="6" t="str">
        <f>IF(AND(G229&gt;=10,G229&lt;5000),"G",IF(AND(G229&gt;=5000,G229&lt;8000),"F",IF(AND(G229&gt;=8000,G229&lt;12000),"F228",IF(AND(G229&gt;=12000,G229&lt;16000),"E",IF(AND(G229&gt;=16000,G229&lt;20000),"E228",IF(AND(G229&gt;=20000,G229&lt;25000),"D",IF(AND(G229&gt;=25000,G229&lt;30000),"D228",IF(AND(G229&gt;=30000,G229&lt;35000),"C",IF(AND(G229&gt;=35000,G229&lt;40000),"C228",IF(AND(G229&gt;=40000,G229&lt;45000),"B",IF(AND(G229&gt;=45000,G229&lt;50000),"B228",IF(AND(G229&gt;=50000,G229&lt;55000),"A",IF(AND(G229&gt;=55000,G229&lt;60000),"A228",IF(AND(G229&gt;60000),"S"))))))))))))))</f>
        <v>F228</v>
      </c>
      <c r="J229" s="23">
        <f t="shared" si="19"/>
        <v>15542.9062843197</v>
      </c>
      <c r="K229" s="6" t="str">
        <f>IF(AND(J229&gt;=10,J229&lt;5000),"G",IF(AND(J229&gt;=5000,J229&lt;8000),"F",IF(AND(J229&gt;=8000,J229&lt;12000),"F228",IF(AND(J229&gt;=12000,J229&lt;16000),"E",IF(AND(J229&gt;=16000,J229&lt;20000),"E228",IF(AND(J229&gt;=20000,J229&lt;25000),"D",IF(AND(J229&gt;=25000,J229&lt;30000),"D228",IF(AND(J229&gt;=30000,J229&lt;35000),"C",IF(AND(J229&gt;=35000,J229&lt;40000),"C228",IF(AND(J229&gt;=40000,J229&lt;45000),"B",IF(AND(J229&gt;=45000,J229&lt;50000),"B228",IF(AND(J229&gt;=50000,J229&lt;55000),"A",IF(AND(J229&gt;=55000,J229&lt;60000),"A228",IF(AND(J229&gt;60000),"S"))))))))))))))</f>
        <v>E</v>
      </c>
    </row>
    <row r="230" ht="18.75" customHeight="1" spans="1:11">
      <c r="A230" s="43" t="s">
        <v>414</v>
      </c>
      <c r="B230" s="130">
        <v>1488</v>
      </c>
      <c r="C230" s="131">
        <v>9599.4623655914</v>
      </c>
      <c r="D230" s="131">
        <v>9217.34421768707</v>
      </c>
      <c r="E230" s="131">
        <f t="shared" si="15"/>
        <v>-382.118147904324</v>
      </c>
      <c r="F230" s="131">
        <f t="shared" si="16"/>
        <v>0.960193796969922</v>
      </c>
      <c r="G230" s="132">
        <f t="shared" si="17"/>
        <v>9599.4623655914</v>
      </c>
      <c r="H230" s="132">
        <f t="shared" si="18"/>
        <v>14284000</v>
      </c>
      <c r="I230" s="6" t="str">
        <f>IF(AND(G230&gt;=10,G230&lt;5000),"G",IF(AND(G230&gt;=5000,G230&lt;8000),"F",IF(AND(G230&gt;=8000,G230&lt;12000),"F229",IF(AND(G230&gt;=12000,G230&lt;16000),"E",IF(AND(G230&gt;=16000,G230&lt;20000),"E229",IF(AND(G230&gt;=20000,G230&lt;25000),"D",IF(AND(G230&gt;=25000,G230&lt;30000),"D229",IF(AND(G230&gt;=30000,G230&lt;35000),"C",IF(AND(G230&gt;=35000,G230&lt;40000),"C229",IF(AND(G230&gt;=40000,G230&lt;45000),"B",IF(AND(G230&gt;=45000,G230&lt;50000),"B229",IF(AND(G230&gt;=50000,G230&lt;55000),"A",IF(AND(G230&gt;=55000,G230&lt;60000),"A229",IF(AND(G230&gt;60000),"S"))))))))))))))</f>
        <v>F229</v>
      </c>
      <c r="J230" s="23">
        <f t="shared" si="19"/>
        <v>16223.0913978495</v>
      </c>
      <c r="K230" s="6" t="str">
        <f>IF(AND(J230&gt;=10,J230&lt;5000),"G",IF(AND(J230&gt;=5000,J230&lt;8000),"F",IF(AND(J230&gt;=8000,J230&lt;12000),"F229",IF(AND(J230&gt;=12000,J230&lt;16000),"E",IF(AND(J230&gt;=16000,J230&lt;20000),"E229",IF(AND(J230&gt;=20000,J230&lt;25000),"D",IF(AND(J230&gt;=25000,J230&lt;30000),"D229",IF(AND(J230&gt;=30000,J230&lt;35000),"C",IF(AND(J230&gt;=35000,J230&lt;40000),"C229",IF(AND(J230&gt;=40000,J230&lt;45000),"B",IF(AND(J230&gt;=45000,J230&lt;50000),"B229",IF(AND(J230&gt;=50000,J230&lt;55000),"A",IF(AND(J230&gt;=55000,J230&lt;60000),"A229",IF(AND(J230&gt;60000),"S"))))))))))))))</f>
        <v>E229</v>
      </c>
    </row>
    <row r="231" ht="18.75" customHeight="1" spans="1:11">
      <c r="A231" s="43" t="s">
        <v>234</v>
      </c>
      <c r="B231" s="130">
        <v>154</v>
      </c>
      <c r="C231" s="131">
        <v>9233.76623376623</v>
      </c>
      <c r="D231" s="131">
        <v>9233.76623376623</v>
      </c>
      <c r="E231" s="131">
        <f t="shared" si="15"/>
        <v>0</v>
      </c>
      <c r="F231" s="131">
        <f t="shared" si="16"/>
        <v>1</v>
      </c>
      <c r="G231" s="132">
        <f t="shared" si="17"/>
        <v>9233.76623376623</v>
      </c>
      <c r="H231" s="132">
        <f t="shared" si="18"/>
        <v>1422000</v>
      </c>
      <c r="I231" s="6" t="str">
        <f>IF(AND(G231&gt;=10,G231&lt;5000),"G",IF(AND(G231&gt;=5000,G231&lt;8000),"F",IF(AND(G231&gt;=8000,G231&lt;12000),"F230",IF(AND(G231&gt;=12000,G231&lt;16000),"E",IF(AND(G231&gt;=16000,G231&lt;20000),"E230",IF(AND(G231&gt;=20000,G231&lt;25000),"D",IF(AND(G231&gt;=25000,G231&lt;30000),"D230",IF(AND(G231&gt;=30000,G231&lt;35000),"C",IF(AND(G231&gt;=35000,G231&lt;40000),"C230",IF(AND(G231&gt;=40000,G231&lt;45000),"B",IF(AND(G231&gt;=45000,G231&lt;50000),"B230",IF(AND(G231&gt;=50000,G231&lt;55000),"A",IF(AND(G231&gt;=55000,G231&lt;60000),"A230",IF(AND(G231&gt;60000),"S"))))))))))))))</f>
        <v>F230</v>
      </c>
      <c r="J231" s="23">
        <f t="shared" si="19"/>
        <v>15605.0649350649</v>
      </c>
      <c r="K231" s="6" t="str">
        <f>IF(AND(J231&gt;=10,J231&lt;5000),"G",IF(AND(J231&gt;=5000,J231&lt;8000),"F",IF(AND(J231&gt;=8000,J231&lt;12000),"F230",IF(AND(J231&gt;=12000,J231&lt;16000),"E",IF(AND(J231&gt;=16000,J231&lt;20000),"E230",IF(AND(J231&gt;=20000,J231&lt;25000),"D",IF(AND(J231&gt;=25000,J231&lt;30000),"D230",IF(AND(J231&gt;=30000,J231&lt;35000),"C",IF(AND(J231&gt;=35000,J231&lt;40000),"C230",IF(AND(J231&gt;=40000,J231&lt;45000),"B",IF(AND(J231&gt;=45000,J231&lt;50000),"B230",IF(AND(J231&gt;=50000,J231&lt;55000),"A",IF(AND(J231&gt;=55000,J231&lt;60000),"A230",IF(AND(J231&gt;60000),"S"))))))))))))))</f>
        <v>E</v>
      </c>
    </row>
    <row r="232" ht="18.75" customHeight="1" spans="1:11">
      <c r="A232" s="43" t="s">
        <v>360</v>
      </c>
      <c r="B232" s="130">
        <v>660</v>
      </c>
      <c r="C232" s="131">
        <v>7593.33333333333</v>
      </c>
      <c r="D232" s="131">
        <v>9321.55210643016</v>
      </c>
      <c r="E232" s="131">
        <f t="shared" si="15"/>
        <v>1728.21877309682</v>
      </c>
      <c r="F232" s="131">
        <f t="shared" si="16"/>
        <v>1.22759685334901</v>
      </c>
      <c r="G232" s="132">
        <f t="shared" si="17"/>
        <v>9321.55210643016</v>
      </c>
      <c r="H232" s="132">
        <f t="shared" si="18"/>
        <v>6152224.3902439</v>
      </c>
      <c r="I232" s="6" t="str">
        <f>IF(AND(G232&gt;=10,G232&lt;5000),"G",IF(AND(G232&gt;=5000,G232&lt;8000),"F",IF(AND(G232&gt;=8000,G232&lt;12000),"F231",IF(AND(G232&gt;=12000,G232&lt;16000),"E",IF(AND(G232&gt;=16000,G232&lt;20000),"E231",IF(AND(G232&gt;=20000,G232&lt;25000),"D",IF(AND(G232&gt;=25000,G232&lt;30000),"D231",IF(AND(G232&gt;=30000,G232&lt;35000),"C",IF(AND(G232&gt;=35000,G232&lt;40000),"C231",IF(AND(G232&gt;=40000,G232&lt;45000),"B",IF(AND(G232&gt;=45000,G232&lt;50000),"B231",IF(AND(G232&gt;=50000,G232&lt;55000),"A",IF(AND(G232&gt;=55000,G232&lt;60000),"A231",IF(AND(G232&gt;60000),"S"))))))))))))))</f>
        <v>F231</v>
      </c>
      <c r="J232" s="23">
        <f t="shared" si="19"/>
        <v>15753.423059867</v>
      </c>
      <c r="K232" s="6" t="str">
        <f>IF(AND(J232&gt;=10,J232&lt;5000),"G",IF(AND(J232&gt;=5000,J232&lt;8000),"F",IF(AND(J232&gt;=8000,J232&lt;12000),"F231",IF(AND(J232&gt;=12000,J232&lt;16000),"E",IF(AND(J232&gt;=16000,J232&lt;20000),"E231",IF(AND(J232&gt;=20000,J232&lt;25000),"D",IF(AND(J232&gt;=25000,J232&lt;30000),"D231",IF(AND(J232&gt;=30000,J232&lt;35000),"C",IF(AND(J232&gt;=35000,J232&lt;40000),"C231",IF(AND(J232&gt;=40000,J232&lt;45000),"B",IF(AND(J232&gt;=45000,J232&lt;50000),"B231",IF(AND(J232&gt;=50000,J232&lt;55000),"A",IF(AND(J232&gt;=55000,J232&lt;60000),"A231",IF(AND(J232&gt;60000),"S"))))))))))))))</f>
        <v>E</v>
      </c>
    </row>
    <row r="233" ht="18.75" customHeight="1" spans="1:11">
      <c r="A233" s="43" t="s">
        <v>415</v>
      </c>
      <c r="B233" s="130">
        <v>4170</v>
      </c>
      <c r="C233" s="131">
        <v>6153.27338129496</v>
      </c>
      <c r="D233" s="131">
        <v>9511.00590128755</v>
      </c>
      <c r="E233" s="131">
        <f t="shared" si="15"/>
        <v>3357.73251999259</v>
      </c>
      <c r="F233" s="131">
        <f t="shared" si="16"/>
        <v>1.54568232417555</v>
      </c>
      <c r="G233" s="132">
        <f t="shared" si="17"/>
        <v>9511.00590128755</v>
      </c>
      <c r="H233" s="132">
        <f t="shared" si="18"/>
        <v>39660894.6083691</v>
      </c>
      <c r="I233" s="6" t="str">
        <f>IF(AND(G233&gt;=10,G233&lt;5000),"G",IF(AND(G233&gt;=5000,G233&lt;8000),"F",IF(AND(G233&gt;=8000,G233&lt;12000),"F232",IF(AND(G233&gt;=12000,G233&lt;16000),"E",IF(AND(G233&gt;=16000,G233&lt;20000),"E232",IF(AND(G233&gt;=20000,G233&lt;25000),"D",IF(AND(G233&gt;=25000,G233&lt;30000),"D232",IF(AND(G233&gt;=30000,G233&lt;35000),"C",IF(AND(G233&gt;=35000,G233&lt;40000),"C232",IF(AND(G233&gt;=40000,G233&lt;45000),"B",IF(AND(G233&gt;=45000,G233&lt;50000),"B232",IF(AND(G233&gt;=50000,G233&lt;55000),"A",IF(AND(G233&gt;=55000,G233&lt;60000),"A232",IF(AND(G233&gt;60000),"S"))))))))))))))</f>
        <v>F232</v>
      </c>
      <c r="J233" s="23">
        <f t="shared" si="19"/>
        <v>16073.599973176</v>
      </c>
      <c r="K233" s="6" t="str">
        <f>IF(AND(J233&gt;=10,J233&lt;5000),"G",IF(AND(J233&gt;=5000,J233&lt;8000),"F",IF(AND(J233&gt;=8000,J233&lt;12000),"F232",IF(AND(J233&gt;=12000,J233&lt;16000),"E",IF(AND(J233&gt;=16000,J233&lt;20000),"E232",IF(AND(J233&gt;=20000,J233&lt;25000),"D",IF(AND(J233&gt;=25000,J233&lt;30000),"D232",IF(AND(J233&gt;=30000,J233&lt;35000),"C",IF(AND(J233&gt;=35000,J233&lt;40000),"C232",IF(AND(J233&gt;=40000,J233&lt;45000),"B",IF(AND(J233&gt;=45000,J233&lt;50000),"B232",IF(AND(J233&gt;=50000,J233&lt;55000),"A",IF(AND(J233&gt;=55000,J233&lt;60000),"A232",IF(AND(J233&gt;60000),"S"))))))))))))))</f>
        <v>E232</v>
      </c>
    </row>
    <row r="234" ht="18.75" customHeight="1" spans="1:11">
      <c r="A234" s="43" t="s">
        <v>318</v>
      </c>
      <c r="B234" s="130">
        <v>2700</v>
      </c>
      <c r="C234" s="131">
        <v>7232.44444444444</v>
      </c>
      <c r="D234" s="131">
        <v>9586.66666666667</v>
      </c>
      <c r="E234" s="131">
        <f t="shared" si="15"/>
        <v>2354.22222222222</v>
      </c>
      <c r="F234" s="131">
        <f t="shared" si="16"/>
        <v>1.32550851103054</v>
      </c>
      <c r="G234" s="132">
        <f t="shared" si="17"/>
        <v>9586.66666666667</v>
      </c>
      <c r="H234" s="132">
        <f t="shared" si="18"/>
        <v>25884000</v>
      </c>
      <c r="I234" s="6" t="str">
        <f>IF(AND(G234&gt;=10,G234&lt;5000),"G",IF(AND(G234&gt;=5000,G234&lt;8000),"F",IF(AND(G234&gt;=8000,G234&lt;12000),"F233",IF(AND(G234&gt;=12000,G234&lt;16000),"E",IF(AND(G234&gt;=16000,G234&lt;20000),"E233",IF(AND(G234&gt;=20000,G234&lt;25000),"D",IF(AND(G234&gt;=25000,G234&lt;30000),"D233",IF(AND(G234&gt;=30000,G234&lt;35000),"C",IF(AND(G234&gt;=35000,G234&lt;40000),"C233",IF(AND(G234&gt;=40000,G234&lt;45000),"B",IF(AND(G234&gt;=45000,G234&lt;50000),"B233",IF(AND(G234&gt;=50000,G234&lt;55000),"A",IF(AND(G234&gt;=55000,G234&lt;60000),"A233",IF(AND(G234&gt;60000),"S"))))))))))))))</f>
        <v>F233</v>
      </c>
      <c r="J234" s="23">
        <f t="shared" si="19"/>
        <v>16201.4666666667</v>
      </c>
      <c r="K234" s="6" t="str">
        <f>IF(AND(J234&gt;=10,J234&lt;5000),"G",IF(AND(J234&gt;=5000,J234&lt;8000),"F",IF(AND(J234&gt;=8000,J234&lt;12000),"F233",IF(AND(J234&gt;=12000,J234&lt;16000),"E",IF(AND(J234&gt;=16000,J234&lt;20000),"E233",IF(AND(J234&gt;=20000,J234&lt;25000),"D",IF(AND(J234&gt;=25000,J234&lt;30000),"D233",IF(AND(J234&gt;=30000,J234&lt;35000),"C",IF(AND(J234&gt;=35000,J234&lt;40000),"C233",IF(AND(J234&gt;=40000,J234&lt;45000),"B",IF(AND(J234&gt;=45000,J234&lt;50000),"B233",IF(AND(J234&gt;=50000,J234&lt;55000),"A",IF(AND(J234&gt;=55000,J234&lt;60000),"A233",IF(AND(J234&gt;60000),"S"))))))))))))))</f>
        <v>E233</v>
      </c>
    </row>
    <row r="235" ht="18.75" customHeight="1" spans="1:11">
      <c r="A235" s="43" t="s">
        <v>305</v>
      </c>
      <c r="B235" s="130">
        <v>484</v>
      </c>
      <c r="C235" s="131">
        <v>3000</v>
      </c>
      <c r="D235" s="131">
        <v>9679.91532599492</v>
      </c>
      <c r="E235" s="131">
        <f t="shared" si="15"/>
        <v>6679.91532599492</v>
      </c>
      <c r="F235" s="131">
        <f t="shared" si="16"/>
        <v>3.22663844199831</v>
      </c>
      <c r="G235" s="132">
        <f t="shared" si="17"/>
        <v>9679.91532599492</v>
      </c>
      <c r="H235" s="132">
        <f t="shared" si="18"/>
        <v>4685079.01778154</v>
      </c>
      <c r="I235" s="6" t="str">
        <f>IF(AND(G235&gt;=10,G235&lt;5000),"G",IF(AND(G235&gt;=5000,G235&lt;8000),"F",IF(AND(G235&gt;=8000,G235&lt;12000),"F234",IF(AND(G235&gt;=12000,G235&lt;16000),"E",IF(AND(G235&gt;=16000,G235&lt;20000),"E234",IF(AND(G235&gt;=20000,G235&lt;25000),"D",IF(AND(G235&gt;=25000,G235&lt;30000),"D234",IF(AND(G235&gt;=30000,G235&lt;35000),"C",IF(AND(G235&gt;=35000,G235&lt;40000),"C234",IF(AND(G235&gt;=40000,G235&lt;45000),"B",IF(AND(G235&gt;=45000,G235&lt;50000),"B234",IF(AND(G235&gt;=50000,G235&lt;55000),"A",IF(AND(G235&gt;=55000,G235&lt;60000),"A234",IF(AND(G235&gt;60000),"S"))))))))))))))</f>
        <v>F234</v>
      </c>
      <c r="J235" s="23">
        <f t="shared" si="19"/>
        <v>16359.0569009314</v>
      </c>
      <c r="K235" s="6" t="str">
        <f>IF(AND(J235&gt;=10,J235&lt;5000),"G",IF(AND(J235&gt;=5000,J235&lt;8000),"F",IF(AND(J235&gt;=8000,J235&lt;12000),"F234",IF(AND(J235&gt;=12000,J235&lt;16000),"E",IF(AND(J235&gt;=16000,J235&lt;20000),"E234",IF(AND(J235&gt;=20000,J235&lt;25000),"D",IF(AND(J235&gt;=25000,J235&lt;30000),"D234",IF(AND(J235&gt;=30000,J235&lt;35000),"C",IF(AND(J235&gt;=35000,J235&lt;40000),"C234",IF(AND(J235&gt;=40000,J235&lt;45000),"B",IF(AND(J235&gt;=45000,J235&lt;50000),"B234",IF(AND(J235&gt;=50000,J235&lt;55000),"A",IF(AND(J235&gt;=55000,J235&lt;60000),"A234",IF(AND(J235&gt;60000),"S"))))))))))))))</f>
        <v>E234</v>
      </c>
    </row>
    <row r="236" ht="18.75" customHeight="1" spans="1:11">
      <c r="A236" s="43" t="s">
        <v>172</v>
      </c>
      <c r="B236" s="130">
        <v>191</v>
      </c>
      <c r="C236" s="131">
        <v>9687.95811518325</v>
      </c>
      <c r="D236" s="131">
        <v>9687.95811518325</v>
      </c>
      <c r="E236" s="131">
        <f t="shared" si="15"/>
        <v>0</v>
      </c>
      <c r="F236" s="131">
        <f t="shared" si="16"/>
        <v>1</v>
      </c>
      <c r="G236" s="132">
        <f t="shared" si="17"/>
        <v>9687.95811518325</v>
      </c>
      <c r="H236" s="132">
        <f t="shared" si="18"/>
        <v>1850400</v>
      </c>
      <c r="I236" s="6" t="str">
        <f>IF(AND(G236&gt;=10,G236&lt;5000),"G",IF(AND(G236&gt;=5000,G236&lt;8000),"F",IF(AND(G236&gt;=8000,G236&lt;12000),"F235",IF(AND(G236&gt;=12000,G236&lt;16000),"E",IF(AND(G236&gt;=16000,G236&lt;20000),"E235",IF(AND(G236&gt;=20000,G236&lt;25000),"D",IF(AND(G236&gt;=25000,G236&lt;30000),"D235",IF(AND(G236&gt;=30000,G236&lt;35000),"C",IF(AND(G236&gt;=35000,G236&lt;40000),"C235",IF(AND(G236&gt;=40000,G236&lt;45000),"B",IF(AND(G236&gt;=45000,G236&lt;50000),"B235",IF(AND(G236&gt;=50000,G236&lt;55000),"A",IF(AND(G236&gt;=55000,G236&lt;60000),"A235",IF(AND(G236&gt;60000),"S"))))))))))))))</f>
        <v>F235</v>
      </c>
      <c r="J236" s="23">
        <f t="shared" si="19"/>
        <v>16372.6492146597</v>
      </c>
      <c r="K236" s="6" t="str">
        <f>IF(AND(J236&gt;=10,J236&lt;5000),"G",IF(AND(J236&gt;=5000,J236&lt;8000),"F",IF(AND(J236&gt;=8000,J236&lt;12000),"F235",IF(AND(J236&gt;=12000,J236&lt;16000),"E",IF(AND(J236&gt;=16000,J236&lt;20000),"E235",IF(AND(J236&gt;=20000,J236&lt;25000),"D",IF(AND(J236&gt;=25000,J236&lt;30000),"D235",IF(AND(J236&gt;=30000,J236&lt;35000),"C",IF(AND(J236&gt;=35000,J236&lt;40000),"C235",IF(AND(J236&gt;=40000,J236&lt;45000),"B",IF(AND(J236&gt;=45000,J236&lt;50000),"B235",IF(AND(J236&gt;=50000,J236&lt;55000),"A",IF(AND(J236&gt;=55000,J236&lt;60000),"A235",IF(AND(J236&gt;60000),"S"))))))))))))))</f>
        <v>E235</v>
      </c>
    </row>
    <row r="237" ht="18.75" customHeight="1" spans="1:11">
      <c r="A237" s="43" t="s">
        <v>62</v>
      </c>
      <c r="B237" s="130">
        <v>164</v>
      </c>
      <c r="C237" s="131">
        <v>9764.14634146341</v>
      </c>
      <c r="D237" s="131">
        <v>9764.14634146341</v>
      </c>
      <c r="E237" s="131">
        <f t="shared" si="15"/>
        <v>0</v>
      </c>
      <c r="F237" s="131">
        <f t="shared" si="16"/>
        <v>1</v>
      </c>
      <c r="G237" s="132">
        <f t="shared" si="17"/>
        <v>9764.14634146341</v>
      </c>
      <c r="H237" s="132">
        <f t="shared" si="18"/>
        <v>1601320</v>
      </c>
      <c r="I237" s="6" t="str">
        <f>IF(AND(G237&gt;=10,G237&lt;5000),"G",IF(AND(G237&gt;=5000,G237&lt;8000),"F",IF(AND(G237&gt;=8000,G237&lt;12000),"F236",IF(AND(G237&gt;=12000,G237&lt;16000),"E",IF(AND(G237&gt;=16000,G237&lt;20000),"E236",IF(AND(G237&gt;=20000,G237&lt;25000),"D",IF(AND(G237&gt;=25000,G237&lt;30000),"D236",IF(AND(G237&gt;=30000,G237&lt;35000),"C",IF(AND(G237&gt;=35000,G237&lt;40000),"C236",IF(AND(G237&gt;=40000,G237&lt;45000),"B",IF(AND(G237&gt;=45000,G237&lt;50000),"B236",IF(AND(G237&gt;=50000,G237&lt;55000),"A",IF(AND(G237&gt;=55000,G237&lt;60000),"A236",IF(AND(G237&gt;60000),"S"))))))))))))))</f>
        <v>F236</v>
      </c>
      <c r="J237" s="23">
        <f t="shared" si="19"/>
        <v>16501.4073170732</v>
      </c>
      <c r="K237" s="6" t="str">
        <f>IF(AND(J237&gt;=10,J237&lt;5000),"G",IF(AND(J237&gt;=5000,J237&lt;8000),"F",IF(AND(J237&gt;=8000,J237&lt;12000),"F236",IF(AND(J237&gt;=12000,J237&lt;16000),"E",IF(AND(J237&gt;=16000,J237&lt;20000),"E236",IF(AND(J237&gt;=20000,J237&lt;25000),"D",IF(AND(J237&gt;=25000,J237&lt;30000),"D236",IF(AND(J237&gt;=30000,J237&lt;35000),"C",IF(AND(J237&gt;=35000,J237&lt;40000),"C236",IF(AND(J237&gt;=40000,J237&lt;45000),"B",IF(AND(J237&gt;=45000,J237&lt;50000),"B236",IF(AND(J237&gt;=50000,J237&lt;55000),"A",IF(AND(J237&gt;=55000,J237&lt;60000),"A236",IF(AND(J237&gt;60000),"S"))))))))))))))</f>
        <v>E236</v>
      </c>
    </row>
    <row r="238" ht="18.75" customHeight="1" spans="1:11">
      <c r="A238" s="43" t="s">
        <v>372</v>
      </c>
      <c r="B238" s="130">
        <v>1821</v>
      </c>
      <c r="C238" s="131">
        <v>2385.55738605162</v>
      </c>
      <c r="D238" s="131">
        <v>9910.47717842324</v>
      </c>
      <c r="E238" s="131">
        <f t="shared" si="15"/>
        <v>7524.91979237162</v>
      </c>
      <c r="F238" s="131">
        <f t="shared" si="16"/>
        <v>4.15436544782779</v>
      </c>
      <c r="G238" s="132">
        <f t="shared" si="17"/>
        <v>9910.47717842324</v>
      </c>
      <c r="H238" s="132">
        <f t="shared" si="18"/>
        <v>18046978.9419087</v>
      </c>
      <c r="I238" s="6" t="str">
        <f>IF(AND(G238&gt;=10,G238&lt;5000),"G",IF(AND(G238&gt;=5000,G238&lt;8000),"F",IF(AND(G238&gt;=8000,G238&lt;12000),"F237",IF(AND(G238&gt;=12000,G238&lt;16000),"E",IF(AND(G238&gt;=16000,G238&lt;20000),"E237",IF(AND(G238&gt;=20000,G238&lt;25000),"D",IF(AND(G238&gt;=25000,G238&lt;30000),"D237",IF(AND(G238&gt;=30000,G238&lt;35000),"C",IF(AND(G238&gt;=35000,G238&lt;40000),"C237",IF(AND(G238&gt;=40000,G238&lt;45000),"B",IF(AND(G238&gt;=45000,G238&lt;50000),"B237",IF(AND(G238&gt;=50000,G238&lt;55000),"A",IF(AND(G238&gt;=55000,G238&lt;60000),"A237",IF(AND(G238&gt;60000),"S"))))))))))))))</f>
        <v>F237</v>
      </c>
      <c r="J238" s="23">
        <f t="shared" si="19"/>
        <v>16748.7064315353</v>
      </c>
      <c r="K238" s="6" t="str">
        <f>IF(AND(J238&gt;=10,J238&lt;5000),"G",IF(AND(J238&gt;=5000,J238&lt;8000),"F",IF(AND(J238&gt;=8000,J238&lt;12000),"F237",IF(AND(J238&gt;=12000,J238&lt;16000),"E",IF(AND(J238&gt;=16000,J238&lt;20000),"E237",IF(AND(J238&gt;=20000,J238&lt;25000),"D",IF(AND(J238&gt;=25000,J238&lt;30000),"D237",IF(AND(J238&gt;=30000,J238&lt;35000),"C",IF(AND(J238&gt;=35000,J238&lt;40000),"C237",IF(AND(J238&gt;=40000,J238&lt;45000),"B",IF(AND(J238&gt;=45000,J238&lt;50000),"B237",IF(AND(J238&gt;=50000,J238&lt;55000),"A",IF(AND(J238&gt;=55000,J238&lt;60000),"A237",IF(AND(J238&gt;60000),"S"))))))))))))))</f>
        <v>E237</v>
      </c>
    </row>
    <row r="239" ht="18.75" customHeight="1" spans="1:11">
      <c r="A239" s="43" t="s">
        <v>310</v>
      </c>
      <c r="B239" s="130">
        <v>322</v>
      </c>
      <c r="C239" s="131">
        <v>10000</v>
      </c>
      <c r="D239" s="131">
        <v>10000</v>
      </c>
      <c r="E239" s="131">
        <f t="shared" si="15"/>
        <v>0</v>
      </c>
      <c r="F239" s="131">
        <f t="shared" si="16"/>
        <v>1</v>
      </c>
      <c r="G239" s="132">
        <f t="shared" si="17"/>
        <v>10000</v>
      </c>
      <c r="H239" s="132">
        <f t="shared" si="18"/>
        <v>3220000</v>
      </c>
      <c r="I239" s="6" t="str">
        <f>IF(AND(G239&gt;=10,G239&lt;5000),"G",IF(AND(G239&gt;=5000,G239&lt;8000),"F",IF(AND(G239&gt;=8000,G239&lt;12000),"F238",IF(AND(G239&gt;=12000,G239&lt;16000),"E",IF(AND(G239&gt;=16000,G239&lt;20000),"E238",IF(AND(G239&gt;=20000,G239&lt;25000),"D",IF(AND(G239&gt;=25000,G239&lt;30000),"D238",IF(AND(G239&gt;=30000,G239&lt;35000),"C",IF(AND(G239&gt;=35000,G239&lt;40000),"C238",IF(AND(G239&gt;=40000,G239&lt;45000),"B",IF(AND(G239&gt;=45000,G239&lt;50000),"B238",IF(AND(G239&gt;=50000,G239&lt;55000),"A",IF(AND(G239&gt;=55000,G239&lt;60000),"A238",IF(AND(G239&gt;60000),"S"))))))))))))))</f>
        <v>F238</v>
      </c>
      <c r="J239" s="23">
        <f t="shared" si="19"/>
        <v>16900</v>
      </c>
      <c r="K239" s="6" t="str">
        <f>IF(AND(J239&gt;=10,J239&lt;5000),"G",IF(AND(J239&gt;=5000,J239&lt;8000),"F",IF(AND(J239&gt;=8000,J239&lt;12000),"F238",IF(AND(J239&gt;=12000,J239&lt;16000),"E",IF(AND(J239&gt;=16000,J239&lt;20000),"E238",IF(AND(J239&gt;=20000,J239&lt;25000),"D",IF(AND(J239&gt;=25000,J239&lt;30000),"D238",IF(AND(J239&gt;=30000,J239&lt;35000),"C",IF(AND(J239&gt;=35000,J239&lt;40000),"C238",IF(AND(J239&gt;=40000,J239&lt;45000),"B",IF(AND(J239&gt;=45000,J239&lt;50000),"B238",IF(AND(J239&gt;=50000,J239&lt;55000),"A",IF(AND(J239&gt;=55000,J239&lt;60000),"A238",IF(AND(J239&gt;60000),"S"))))))))))))))</f>
        <v>E238</v>
      </c>
    </row>
    <row r="240" ht="18.75" customHeight="1" spans="1:11">
      <c r="A240" s="43" t="s">
        <v>290</v>
      </c>
      <c r="B240" s="130">
        <v>214</v>
      </c>
      <c r="C240" s="131">
        <v>10084.6774193548</v>
      </c>
      <c r="D240" s="131">
        <v>10084.6774193548</v>
      </c>
      <c r="E240" s="131">
        <f t="shared" si="15"/>
        <v>0</v>
      </c>
      <c r="F240" s="131">
        <f t="shared" si="16"/>
        <v>1</v>
      </c>
      <c r="G240" s="132">
        <f t="shared" si="17"/>
        <v>10084.6774193548</v>
      </c>
      <c r="H240" s="132">
        <f t="shared" si="18"/>
        <v>2158120.96774194</v>
      </c>
      <c r="I240" s="6" t="str">
        <f>IF(AND(G240&gt;=10,G240&lt;5000),"G",IF(AND(G240&gt;=5000,G240&lt;8000),"F",IF(AND(G240&gt;=8000,G240&lt;12000),"F239",IF(AND(G240&gt;=12000,G240&lt;16000),"E",IF(AND(G240&gt;=16000,G240&lt;20000),"E239",IF(AND(G240&gt;=20000,G240&lt;25000),"D",IF(AND(G240&gt;=25000,G240&lt;30000),"D239",IF(AND(G240&gt;=30000,G240&lt;35000),"C",IF(AND(G240&gt;=35000,G240&lt;40000),"C239",IF(AND(G240&gt;=40000,G240&lt;45000),"B",IF(AND(G240&gt;=45000,G240&lt;50000),"B239",IF(AND(G240&gt;=50000,G240&lt;55000),"A",IF(AND(G240&gt;=55000,G240&lt;60000),"A239",IF(AND(G240&gt;60000),"S"))))))))))))))</f>
        <v>F239</v>
      </c>
      <c r="J240" s="23">
        <f t="shared" si="19"/>
        <v>17043.1048387097</v>
      </c>
      <c r="K240" s="6" t="str">
        <f>IF(AND(J240&gt;=10,J240&lt;5000),"G",IF(AND(J240&gt;=5000,J240&lt;8000),"F",IF(AND(J240&gt;=8000,J240&lt;12000),"F239",IF(AND(J240&gt;=12000,J240&lt;16000),"E",IF(AND(J240&gt;=16000,J240&lt;20000),"E239",IF(AND(J240&gt;=20000,J240&lt;25000),"D",IF(AND(J240&gt;=25000,J240&lt;30000),"D239",IF(AND(J240&gt;=30000,J240&lt;35000),"C",IF(AND(J240&gt;=35000,J240&lt;40000),"C239",IF(AND(J240&gt;=40000,J240&lt;45000),"B",IF(AND(J240&gt;=45000,J240&lt;50000),"B239",IF(AND(J240&gt;=50000,J240&lt;55000),"A",IF(AND(J240&gt;=55000,J240&lt;60000),"A239",IF(AND(J240&gt;60000),"S"))))))))))))))</f>
        <v>E239</v>
      </c>
    </row>
    <row r="241" ht="18.75" customHeight="1" spans="1:11">
      <c r="A241" s="43" t="s">
        <v>108</v>
      </c>
      <c r="B241" s="130">
        <v>960</v>
      </c>
      <c r="C241" s="131">
        <v>11383.3333333333</v>
      </c>
      <c r="D241" s="131">
        <v>10141.6207710464</v>
      </c>
      <c r="E241" s="131">
        <f t="shared" si="15"/>
        <v>-1241.71256228691</v>
      </c>
      <c r="F241" s="131">
        <f t="shared" si="16"/>
        <v>0.89091836934522</v>
      </c>
      <c r="G241" s="132">
        <f t="shared" si="17"/>
        <v>11383.3333333333</v>
      </c>
      <c r="H241" s="132">
        <f t="shared" si="18"/>
        <v>10928000</v>
      </c>
      <c r="I241" s="6" t="str">
        <f>IF(AND(G241&gt;=10,G241&lt;5000),"G",IF(AND(G241&gt;=5000,G241&lt;8000),"F",IF(AND(G241&gt;=8000,G241&lt;12000),"F240",IF(AND(G241&gt;=12000,G241&lt;16000),"E",IF(AND(G241&gt;=16000,G241&lt;20000),"E240",IF(AND(G241&gt;=20000,G241&lt;25000),"D",IF(AND(G241&gt;=25000,G241&lt;30000),"D240",IF(AND(G241&gt;=30000,G241&lt;35000),"C",IF(AND(G241&gt;=35000,G241&lt;40000),"C240",IF(AND(G241&gt;=40000,G241&lt;45000),"B",IF(AND(G241&gt;=45000,G241&lt;50000),"B240",IF(AND(G241&gt;=50000,G241&lt;55000),"A",IF(AND(G241&gt;=55000,G241&lt;60000),"A240",IF(AND(G241&gt;60000),"S"))))))))))))))</f>
        <v>F240</v>
      </c>
      <c r="J241" s="23">
        <f t="shared" si="19"/>
        <v>19237.8333333333</v>
      </c>
      <c r="K241" s="6" t="str">
        <f>IF(AND(J241&gt;=10,J241&lt;5000),"G",IF(AND(J241&gt;=5000,J241&lt;8000),"F",IF(AND(J241&gt;=8000,J241&lt;12000),"F240",IF(AND(J241&gt;=12000,J241&lt;16000),"E",IF(AND(J241&gt;=16000,J241&lt;20000),"E240",IF(AND(J241&gt;=20000,J241&lt;25000),"D",IF(AND(J241&gt;=25000,J241&lt;30000),"D240",IF(AND(J241&gt;=30000,J241&lt;35000),"C",IF(AND(J241&gt;=35000,J241&lt;40000),"C240",IF(AND(J241&gt;=40000,J241&lt;45000),"B",IF(AND(J241&gt;=45000,J241&lt;50000),"B240",IF(AND(J241&gt;=50000,J241&lt;55000),"A",IF(AND(J241&gt;=55000,J241&lt;60000),"A240",IF(AND(J241&gt;60000),"S"))))))))))))))</f>
        <v>E240</v>
      </c>
    </row>
    <row r="242" ht="18.75" customHeight="1" spans="1:11">
      <c r="A242" s="43" t="s">
        <v>44</v>
      </c>
      <c r="B242" s="130">
        <v>1626</v>
      </c>
      <c r="C242" s="131">
        <v>8405.90405904059</v>
      </c>
      <c r="D242" s="131">
        <v>10168.1102647806</v>
      </c>
      <c r="E242" s="131">
        <f t="shared" si="15"/>
        <v>1762.20620573997</v>
      </c>
      <c r="F242" s="131">
        <f t="shared" si="16"/>
        <v>1.20963910524826</v>
      </c>
      <c r="G242" s="132">
        <f t="shared" si="17"/>
        <v>10168.1102647806</v>
      </c>
      <c r="H242" s="132">
        <f t="shared" si="18"/>
        <v>16533347.2905332</v>
      </c>
      <c r="I242" s="6" t="str">
        <f>IF(AND(G242&gt;=10,G242&lt;5000),"G",IF(AND(G242&gt;=5000,G242&lt;8000),"F",IF(AND(G242&gt;=8000,G242&lt;12000),"F241",IF(AND(G242&gt;=12000,G242&lt;16000),"E",IF(AND(G242&gt;=16000,G242&lt;20000),"E241",IF(AND(G242&gt;=20000,G242&lt;25000),"D",IF(AND(G242&gt;=25000,G242&lt;30000),"D241",IF(AND(G242&gt;=30000,G242&lt;35000),"C",IF(AND(G242&gt;=35000,G242&lt;40000),"C241",IF(AND(G242&gt;=40000,G242&lt;45000),"B",IF(AND(G242&gt;=45000,G242&lt;50000),"B241",IF(AND(G242&gt;=50000,G242&lt;55000),"A",IF(AND(G242&gt;=55000,G242&lt;60000),"A241",IF(AND(G242&gt;60000),"S"))))))))))))))</f>
        <v>F241</v>
      </c>
      <c r="J242" s="23">
        <f t="shared" si="19"/>
        <v>17184.1063474791</v>
      </c>
      <c r="K242" s="6" t="str">
        <f>IF(AND(J242&gt;=10,J242&lt;5000),"G",IF(AND(J242&gt;=5000,J242&lt;8000),"F",IF(AND(J242&gt;=8000,J242&lt;12000),"F241",IF(AND(J242&gt;=12000,J242&lt;16000),"E",IF(AND(J242&gt;=16000,J242&lt;20000),"E241",IF(AND(J242&gt;=20000,J242&lt;25000),"D",IF(AND(J242&gt;=25000,J242&lt;30000),"D241",IF(AND(J242&gt;=30000,J242&lt;35000),"C",IF(AND(J242&gt;=35000,J242&lt;40000),"C241",IF(AND(J242&gt;=40000,J242&lt;45000),"B",IF(AND(J242&gt;=45000,J242&lt;50000),"B241",IF(AND(J242&gt;=50000,J242&lt;55000),"A",IF(AND(J242&gt;=55000,J242&lt;60000),"A241",IF(AND(J242&gt;60000),"S"))))))))))))))</f>
        <v>E241</v>
      </c>
    </row>
    <row r="243" ht="18.75" customHeight="1" spans="1:11">
      <c r="A243" s="43" t="s">
        <v>116</v>
      </c>
      <c r="B243" s="130">
        <v>82</v>
      </c>
      <c r="C243" s="131">
        <v>10200</v>
      </c>
      <c r="D243" s="131">
        <v>10200</v>
      </c>
      <c r="E243" s="131">
        <f t="shared" si="15"/>
        <v>0</v>
      </c>
      <c r="F243" s="131">
        <f t="shared" si="16"/>
        <v>1</v>
      </c>
      <c r="G243" s="132">
        <f t="shared" si="17"/>
        <v>10200</v>
      </c>
      <c r="H243" s="132">
        <f t="shared" si="18"/>
        <v>836400</v>
      </c>
      <c r="I243" s="6" t="str">
        <f>IF(AND(G243&gt;=10,G243&lt;5000),"G",IF(AND(G243&gt;=5000,G243&lt;8000),"F",IF(AND(G243&gt;=8000,G243&lt;12000),"F242",IF(AND(G243&gt;=12000,G243&lt;16000),"E",IF(AND(G243&gt;=16000,G243&lt;20000),"E242",IF(AND(G243&gt;=20000,G243&lt;25000),"D",IF(AND(G243&gt;=25000,G243&lt;30000),"D242",IF(AND(G243&gt;=30000,G243&lt;35000),"C",IF(AND(G243&gt;=35000,G243&lt;40000),"C242",IF(AND(G243&gt;=40000,G243&lt;45000),"B",IF(AND(G243&gt;=45000,G243&lt;50000),"B242",IF(AND(G243&gt;=50000,G243&lt;55000),"A",IF(AND(G243&gt;=55000,G243&lt;60000),"A242",IF(AND(G243&gt;60000),"S"))))))))))))))</f>
        <v>F242</v>
      </c>
      <c r="J243" s="23">
        <f t="shared" si="19"/>
        <v>17238</v>
      </c>
      <c r="K243" s="6" t="str">
        <f>IF(AND(J243&gt;=10,J243&lt;5000),"G",IF(AND(J243&gt;=5000,J243&lt;8000),"F",IF(AND(J243&gt;=8000,J243&lt;12000),"F242",IF(AND(J243&gt;=12000,J243&lt;16000),"E",IF(AND(J243&gt;=16000,J243&lt;20000),"E242",IF(AND(J243&gt;=20000,J243&lt;25000),"D",IF(AND(J243&gt;=25000,J243&lt;30000),"D242",IF(AND(J243&gt;=30000,J243&lt;35000),"C",IF(AND(J243&gt;=35000,J243&lt;40000),"C242",IF(AND(J243&gt;=40000,J243&lt;45000),"B",IF(AND(J243&gt;=45000,J243&lt;50000),"B242",IF(AND(J243&gt;=50000,J243&lt;55000),"A",IF(AND(J243&gt;=55000,J243&lt;60000),"A242",IF(AND(J243&gt;60000),"S"))))))))))))))</f>
        <v>E242</v>
      </c>
    </row>
    <row r="244" ht="18.75" customHeight="1" spans="1:11">
      <c r="A244" s="43" t="s">
        <v>126</v>
      </c>
      <c r="B244" s="130">
        <v>225</v>
      </c>
      <c r="C244" s="131">
        <v>4106.66666666667</v>
      </c>
      <c r="D244" s="131">
        <v>10221.1055276382</v>
      </c>
      <c r="E244" s="131">
        <f t="shared" si="15"/>
        <v>6114.43886097152</v>
      </c>
      <c r="F244" s="131">
        <f t="shared" si="16"/>
        <v>2.48890556679501</v>
      </c>
      <c r="G244" s="132">
        <f t="shared" si="17"/>
        <v>10221.1055276382</v>
      </c>
      <c r="H244" s="132">
        <f t="shared" si="18"/>
        <v>2299748.74371859</v>
      </c>
      <c r="I244" s="6" t="str">
        <f>IF(AND(G244&gt;=10,G244&lt;5000),"G",IF(AND(G244&gt;=5000,G244&lt;8000),"F",IF(AND(G244&gt;=8000,G244&lt;12000),"F243",IF(AND(G244&gt;=12000,G244&lt;16000),"E",IF(AND(G244&gt;=16000,G244&lt;20000),"E243",IF(AND(G244&gt;=20000,G244&lt;25000),"D",IF(AND(G244&gt;=25000,G244&lt;30000),"D243",IF(AND(G244&gt;=30000,G244&lt;35000),"C",IF(AND(G244&gt;=35000,G244&lt;40000),"C243",IF(AND(G244&gt;=40000,G244&lt;45000),"B",IF(AND(G244&gt;=45000,G244&lt;50000),"B243",IF(AND(G244&gt;=50000,G244&lt;55000),"A",IF(AND(G244&gt;=55000,G244&lt;60000),"A243",IF(AND(G244&gt;60000),"S"))))))))))))))</f>
        <v>F243</v>
      </c>
      <c r="J244" s="23">
        <f t="shared" si="19"/>
        <v>17273.6683417085</v>
      </c>
      <c r="K244" s="6" t="str">
        <f>IF(AND(J244&gt;=10,J244&lt;5000),"G",IF(AND(J244&gt;=5000,J244&lt;8000),"F",IF(AND(J244&gt;=8000,J244&lt;12000),"F243",IF(AND(J244&gt;=12000,J244&lt;16000),"E",IF(AND(J244&gt;=16000,J244&lt;20000),"E243",IF(AND(J244&gt;=20000,J244&lt;25000),"D",IF(AND(J244&gt;=25000,J244&lt;30000),"D243",IF(AND(J244&gt;=30000,J244&lt;35000),"C",IF(AND(J244&gt;=35000,J244&lt;40000),"C243",IF(AND(J244&gt;=40000,J244&lt;45000),"B",IF(AND(J244&gt;=45000,J244&lt;50000),"B243",IF(AND(J244&gt;=50000,J244&lt;55000),"A",IF(AND(J244&gt;=55000,J244&lt;60000),"A243",IF(AND(J244&gt;60000),"S"))))))))))))))</f>
        <v>E243</v>
      </c>
    </row>
    <row r="245" ht="18.75" customHeight="1" spans="1:11">
      <c r="A245" s="43" t="s">
        <v>400</v>
      </c>
      <c r="B245" s="130">
        <v>443</v>
      </c>
      <c r="C245" s="131">
        <v>10426.7720090293</v>
      </c>
      <c r="D245" s="131">
        <v>10426.7720090293</v>
      </c>
      <c r="E245" s="131">
        <f t="shared" si="15"/>
        <v>0</v>
      </c>
      <c r="F245" s="131">
        <f t="shared" si="16"/>
        <v>1</v>
      </c>
      <c r="G245" s="132">
        <f t="shared" si="17"/>
        <v>10426.7720090293</v>
      </c>
      <c r="H245" s="132">
        <f t="shared" si="18"/>
        <v>4619060</v>
      </c>
      <c r="I245" s="6" t="str">
        <f>IF(AND(G245&gt;=10,G245&lt;5000),"G",IF(AND(G245&gt;=5000,G245&lt;8000),"F",IF(AND(G245&gt;=8000,G245&lt;12000),"F244",IF(AND(G245&gt;=12000,G245&lt;16000),"E",IF(AND(G245&gt;=16000,G245&lt;20000),"E244",IF(AND(G245&gt;=20000,G245&lt;25000),"D",IF(AND(G245&gt;=25000,G245&lt;30000),"D244",IF(AND(G245&gt;=30000,G245&lt;35000),"C",IF(AND(G245&gt;=35000,G245&lt;40000),"C244",IF(AND(G245&gt;=40000,G245&lt;45000),"B",IF(AND(G245&gt;=45000,G245&lt;50000),"B244",IF(AND(G245&gt;=50000,G245&lt;55000),"A",IF(AND(G245&gt;=55000,G245&lt;60000),"A244",IF(AND(G245&gt;60000),"S"))))))))))))))</f>
        <v>F244</v>
      </c>
      <c r="J245" s="23">
        <f t="shared" si="19"/>
        <v>17621.2446952596</v>
      </c>
      <c r="K245" s="6" t="str">
        <f>IF(AND(J245&gt;=10,J245&lt;5000),"G",IF(AND(J245&gt;=5000,J245&lt;8000),"F",IF(AND(J245&gt;=8000,J245&lt;12000),"F244",IF(AND(J245&gt;=12000,J245&lt;16000),"E",IF(AND(J245&gt;=16000,J245&lt;20000),"E244",IF(AND(J245&gt;=20000,J245&lt;25000),"D",IF(AND(J245&gt;=25000,J245&lt;30000),"D244",IF(AND(J245&gt;=30000,J245&lt;35000),"C",IF(AND(J245&gt;=35000,J245&lt;40000),"C244",IF(AND(J245&gt;=40000,J245&lt;45000),"B",IF(AND(J245&gt;=45000,J245&lt;50000),"B244",IF(AND(J245&gt;=50000,J245&lt;55000),"A",IF(AND(J245&gt;=55000,J245&lt;60000),"A244",IF(AND(J245&gt;60000),"S"))))))))))))))</f>
        <v>E244</v>
      </c>
    </row>
    <row r="246" ht="18.75" customHeight="1" spans="1:11">
      <c r="A246" s="43" t="s">
        <v>210</v>
      </c>
      <c r="B246" s="130">
        <v>438</v>
      </c>
      <c r="C246" s="131">
        <v>23406.8493150685</v>
      </c>
      <c r="D246" s="131">
        <v>10554.0897097625</v>
      </c>
      <c r="E246" s="131">
        <f t="shared" si="15"/>
        <v>-12852.759605306</v>
      </c>
      <c r="F246" s="131">
        <f t="shared" si="16"/>
        <v>0.450897494476892</v>
      </c>
      <c r="G246" s="132">
        <f t="shared" si="17"/>
        <v>23406.8493150685</v>
      </c>
      <c r="H246" s="132">
        <f t="shared" si="18"/>
        <v>10252200</v>
      </c>
      <c r="I246" s="6" t="str">
        <f>IF(AND(G246&gt;=10,G246&lt;5000),"G",IF(AND(G246&gt;=5000,G246&lt;8000),"F",IF(AND(G246&gt;=8000,G246&lt;12000),"F245",IF(AND(G246&gt;=12000,G246&lt;16000),"E",IF(AND(G246&gt;=16000,G246&lt;20000),"E245",IF(AND(G246&gt;=20000,G246&lt;25000),"D",IF(AND(G246&gt;=25000,G246&lt;30000),"D245",IF(AND(G246&gt;=30000,G246&lt;35000),"C",IF(AND(G246&gt;=35000,G246&lt;40000),"C245",IF(AND(G246&gt;=40000,G246&lt;45000),"B",IF(AND(G246&gt;=45000,G246&lt;50000),"B245",IF(AND(G246&gt;=50000,G246&lt;55000),"A",IF(AND(G246&gt;=55000,G246&lt;60000),"A245",IF(AND(G246&gt;60000),"S"))))))))))))))</f>
        <v>D</v>
      </c>
      <c r="J246" s="23">
        <f t="shared" si="19"/>
        <v>39557.5753424658</v>
      </c>
      <c r="K246" s="6" t="str">
        <f>IF(AND(J246&gt;=10,J246&lt;5000),"G",IF(AND(J246&gt;=5000,J246&lt;8000),"F",IF(AND(J246&gt;=8000,J246&lt;12000),"F245",IF(AND(J246&gt;=12000,J246&lt;16000),"E",IF(AND(J246&gt;=16000,J246&lt;20000),"E245",IF(AND(J246&gt;=20000,J246&lt;25000),"D",IF(AND(J246&gt;=25000,J246&lt;30000),"D245",IF(AND(J246&gt;=30000,J246&lt;35000),"C",IF(AND(J246&gt;=35000,J246&lt;40000),"C245",IF(AND(J246&gt;=40000,J246&lt;45000),"B",IF(AND(J246&gt;=45000,J246&lt;50000),"B245",IF(AND(J246&gt;=50000,J246&lt;55000),"A",IF(AND(J246&gt;=55000,J246&lt;60000),"A245",IF(AND(J246&gt;60000),"S"))))))))))))))</f>
        <v>C245</v>
      </c>
    </row>
    <row r="247" ht="18.75" customHeight="1" spans="1:11">
      <c r="A247" s="43" t="s">
        <v>129</v>
      </c>
      <c r="B247" s="130">
        <v>1378</v>
      </c>
      <c r="C247" s="131">
        <v>19794.7750362845</v>
      </c>
      <c r="D247" s="131">
        <v>10569.4135115071</v>
      </c>
      <c r="E247" s="131">
        <f t="shared" si="15"/>
        <v>-9225.36152477742</v>
      </c>
      <c r="F247" s="131">
        <f t="shared" si="16"/>
        <v>0.533949665612919</v>
      </c>
      <c r="G247" s="132">
        <f t="shared" si="17"/>
        <v>19794.7750362845</v>
      </c>
      <c r="H247" s="132">
        <f t="shared" si="18"/>
        <v>27277200</v>
      </c>
      <c r="I247" s="6" t="str">
        <f>IF(AND(G247&gt;=10,G247&lt;5000),"G",IF(AND(G247&gt;=5000,G247&lt;8000),"F",IF(AND(G247&gt;=8000,G247&lt;12000),"F246",IF(AND(G247&gt;=12000,G247&lt;16000),"E",IF(AND(G247&gt;=16000,G247&lt;20000),"E246",IF(AND(G247&gt;=20000,G247&lt;25000),"D",IF(AND(G247&gt;=25000,G247&lt;30000),"D246",IF(AND(G247&gt;=30000,G247&lt;35000),"C",IF(AND(G247&gt;=35000,G247&lt;40000),"C246",IF(AND(G247&gt;=40000,G247&lt;45000),"B",IF(AND(G247&gt;=45000,G247&lt;50000),"B246",IF(AND(G247&gt;=50000,G247&lt;55000),"A",IF(AND(G247&gt;=55000,G247&lt;60000),"A246",IF(AND(G247&gt;60000),"S"))))))))))))))</f>
        <v>E246</v>
      </c>
      <c r="J247" s="23">
        <f t="shared" si="19"/>
        <v>33453.1698113208</v>
      </c>
      <c r="K247" s="6" t="str">
        <f>IF(AND(J247&gt;=10,J247&lt;5000),"G",IF(AND(J247&gt;=5000,J247&lt;8000),"F",IF(AND(J247&gt;=8000,J247&lt;12000),"F246",IF(AND(J247&gt;=12000,J247&lt;16000),"E",IF(AND(J247&gt;=16000,J247&lt;20000),"E246",IF(AND(J247&gt;=20000,J247&lt;25000),"D",IF(AND(J247&gt;=25000,J247&lt;30000),"D246",IF(AND(J247&gt;=30000,J247&lt;35000),"C",IF(AND(J247&gt;=35000,J247&lt;40000),"C246",IF(AND(J247&gt;=40000,J247&lt;45000),"B",IF(AND(J247&gt;=45000,J247&lt;50000),"B246",IF(AND(J247&gt;=50000,J247&lt;55000),"A",IF(AND(J247&gt;=55000,J247&lt;60000),"A246",IF(AND(J247&gt;60000),"S"))))))))))))))</f>
        <v>C</v>
      </c>
    </row>
    <row r="248" ht="18.75" customHeight="1" spans="1:11">
      <c r="A248" s="43" t="s">
        <v>66</v>
      </c>
      <c r="B248" s="130">
        <v>831</v>
      </c>
      <c r="C248" s="131">
        <v>10613.7184115523</v>
      </c>
      <c r="D248" s="131">
        <v>10613.7184115523</v>
      </c>
      <c r="E248" s="131">
        <f t="shared" si="15"/>
        <v>0</v>
      </c>
      <c r="F248" s="131">
        <f t="shared" si="16"/>
        <v>1</v>
      </c>
      <c r="G248" s="132">
        <f t="shared" si="17"/>
        <v>10613.7184115523</v>
      </c>
      <c r="H248" s="132">
        <f t="shared" si="18"/>
        <v>8820000</v>
      </c>
      <c r="I248" s="6" t="str">
        <f>IF(AND(G248&gt;=10,G248&lt;5000),"G",IF(AND(G248&gt;=5000,G248&lt;8000),"F",IF(AND(G248&gt;=8000,G248&lt;12000),"F247",IF(AND(G248&gt;=12000,G248&lt;16000),"E",IF(AND(G248&gt;=16000,G248&lt;20000),"E247",IF(AND(G248&gt;=20000,G248&lt;25000),"D",IF(AND(G248&gt;=25000,G248&lt;30000),"D247",IF(AND(G248&gt;=30000,G248&lt;35000),"C",IF(AND(G248&gt;=35000,G248&lt;40000),"C247",IF(AND(G248&gt;=40000,G248&lt;45000),"B",IF(AND(G248&gt;=45000,G248&lt;50000),"B247",IF(AND(G248&gt;=50000,G248&lt;55000),"A",IF(AND(G248&gt;=55000,G248&lt;60000),"A247",IF(AND(G248&gt;60000),"S"))))))))))))))</f>
        <v>F247</v>
      </c>
      <c r="J248" s="23">
        <f t="shared" si="19"/>
        <v>17937.1841155235</v>
      </c>
      <c r="K248" s="6" t="str">
        <f>IF(AND(J248&gt;=10,J248&lt;5000),"G",IF(AND(J248&gt;=5000,J248&lt;8000),"F",IF(AND(J248&gt;=8000,J248&lt;12000),"F247",IF(AND(J248&gt;=12000,J248&lt;16000),"E",IF(AND(J248&gt;=16000,J248&lt;20000),"E247",IF(AND(J248&gt;=20000,J248&lt;25000),"D",IF(AND(J248&gt;=25000,J248&lt;30000),"D247",IF(AND(J248&gt;=30000,J248&lt;35000),"C",IF(AND(J248&gt;=35000,J248&lt;40000),"C247",IF(AND(J248&gt;=40000,J248&lt;45000),"B",IF(AND(J248&gt;=45000,J248&lt;50000),"B247",IF(AND(J248&gt;=50000,J248&lt;55000),"A",IF(AND(J248&gt;=55000,J248&lt;60000),"A247",IF(AND(J248&gt;60000),"S"))))))))))))))</f>
        <v>E247</v>
      </c>
    </row>
    <row r="249" ht="18.75" customHeight="1" spans="1:11">
      <c r="A249" s="43" t="s">
        <v>203</v>
      </c>
      <c r="B249" s="130">
        <v>2670</v>
      </c>
      <c r="C249" s="131">
        <v>7668.44943820225</v>
      </c>
      <c r="D249" s="131">
        <v>10646.7618002195</v>
      </c>
      <c r="E249" s="131">
        <f t="shared" si="15"/>
        <v>2978.31236201729</v>
      </c>
      <c r="F249" s="131">
        <f t="shared" si="16"/>
        <v>1.38838521216298</v>
      </c>
      <c r="G249" s="132">
        <f t="shared" si="17"/>
        <v>10646.7618002195</v>
      </c>
      <c r="H249" s="132">
        <f t="shared" si="18"/>
        <v>28426854.0065862</v>
      </c>
      <c r="I249" s="6" t="str">
        <f>IF(AND(G249&gt;=10,G249&lt;5000),"G",IF(AND(G249&gt;=5000,G249&lt;8000),"F",IF(AND(G249&gt;=8000,G249&lt;12000),"F248",IF(AND(G249&gt;=12000,G249&lt;16000),"E",IF(AND(G249&gt;=16000,G249&lt;20000),"E248",IF(AND(G249&gt;=20000,G249&lt;25000),"D",IF(AND(G249&gt;=25000,G249&lt;30000),"D248",IF(AND(G249&gt;=30000,G249&lt;35000),"C",IF(AND(G249&gt;=35000,G249&lt;40000),"C248",IF(AND(G249&gt;=40000,G249&lt;45000),"B",IF(AND(G249&gt;=45000,G249&lt;50000),"B248",IF(AND(G249&gt;=50000,G249&lt;55000),"A",IF(AND(G249&gt;=55000,G249&lt;60000),"A248",IF(AND(G249&gt;60000),"S"))))))))))))))</f>
        <v>F248</v>
      </c>
      <c r="J249" s="23">
        <f t="shared" si="19"/>
        <v>17993.027442371</v>
      </c>
      <c r="K249" s="6" t="str">
        <f>IF(AND(J249&gt;=10,J249&lt;5000),"G",IF(AND(J249&gt;=5000,J249&lt;8000),"F",IF(AND(J249&gt;=8000,J249&lt;12000),"F248",IF(AND(J249&gt;=12000,J249&lt;16000),"E",IF(AND(J249&gt;=16000,J249&lt;20000),"E248",IF(AND(J249&gt;=20000,J249&lt;25000),"D",IF(AND(J249&gt;=25000,J249&lt;30000),"D248",IF(AND(J249&gt;=30000,J249&lt;35000),"C",IF(AND(J249&gt;=35000,J249&lt;40000),"C248",IF(AND(J249&gt;=40000,J249&lt;45000),"B",IF(AND(J249&gt;=45000,J249&lt;50000),"B248",IF(AND(J249&gt;=50000,J249&lt;55000),"A",IF(AND(J249&gt;=55000,J249&lt;60000),"A248",IF(AND(J249&gt;60000),"S"))))))))))))))</f>
        <v>E248</v>
      </c>
    </row>
    <row r="250" ht="18.75" customHeight="1" spans="1:11">
      <c r="A250" s="43" t="s">
        <v>69</v>
      </c>
      <c r="B250" s="130">
        <v>178</v>
      </c>
      <c r="C250" s="131">
        <v>10712.3595505618</v>
      </c>
      <c r="D250" s="131">
        <v>10712.3595505618</v>
      </c>
      <c r="E250" s="131">
        <f t="shared" si="15"/>
        <v>0</v>
      </c>
      <c r="F250" s="131">
        <f t="shared" si="16"/>
        <v>1</v>
      </c>
      <c r="G250" s="132">
        <f t="shared" si="17"/>
        <v>10712.3595505618</v>
      </c>
      <c r="H250" s="132">
        <f t="shared" si="18"/>
        <v>1906800</v>
      </c>
      <c r="I250" s="6" t="str">
        <f>IF(AND(G250&gt;=10,G250&lt;5000),"G",IF(AND(G250&gt;=5000,G250&lt;8000),"F",IF(AND(G250&gt;=8000,G250&lt;12000),"F249",IF(AND(G250&gt;=12000,G250&lt;16000),"E",IF(AND(G250&gt;=16000,G250&lt;20000),"E249",IF(AND(G250&gt;=20000,G250&lt;25000),"D",IF(AND(G250&gt;=25000,G250&lt;30000),"D249",IF(AND(G250&gt;=30000,G250&lt;35000),"C",IF(AND(G250&gt;=35000,G250&lt;40000),"C249",IF(AND(G250&gt;=40000,G250&lt;45000),"B",IF(AND(G250&gt;=45000,G250&lt;50000),"B249",IF(AND(G250&gt;=50000,G250&lt;55000),"A",IF(AND(G250&gt;=55000,G250&lt;60000),"A249",IF(AND(G250&gt;60000),"S"))))))))))))))</f>
        <v>F249</v>
      </c>
      <c r="J250" s="23">
        <f t="shared" si="19"/>
        <v>18103.8876404494</v>
      </c>
      <c r="K250" s="6" t="str">
        <f>IF(AND(J250&gt;=10,J250&lt;5000),"G",IF(AND(J250&gt;=5000,J250&lt;8000),"F",IF(AND(J250&gt;=8000,J250&lt;12000),"F249",IF(AND(J250&gt;=12000,J250&lt;16000),"E",IF(AND(J250&gt;=16000,J250&lt;20000),"E249",IF(AND(J250&gt;=20000,J250&lt;25000),"D",IF(AND(J250&gt;=25000,J250&lt;30000),"D249",IF(AND(J250&gt;=30000,J250&lt;35000),"C",IF(AND(J250&gt;=35000,J250&lt;40000),"C249",IF(AND(J250&gt;=40000,J250&lt;45000),"B",IF(AND(J250&gt;=45000,J250&lt;50000),"B249",IF(AND(J250&gt;=50000,J250&lt;55000),"A",IF(AND(J250&gt;=55000,J250&lt;60000),"A249",IF(AND(J250&gt;60000),"S"))))))))))))))</f>
        <v>E249</v>
      </c>
    </row>
    <row r="251" ht="18.75" customHeight="1" spans="1:11">
      <c r="A251" s="43" t="s">
        <v>245</v>
      </c>
      <c r="B251" s="130">
        <v>232</v>
      </c>
      <c r="C251" s="131">
        <v>10810.3448275862</v>
      </c>
      <c r="D251" s="131">
        <v>10810.3448275862</v>
      </c>
      <c r="E251" s="131">
        <f t="shared" si="15"/>
        <v>0</v>
      </c>
      <c r="F251" s="131">
        <f t="shared" si="16"/>
        <v>1</v>
      </c>
      <c r="G251" s="132">
        <f t="shared" si="17"/>
        <v>10810.3448275862</v>
      </c>
      <c r="H251" s="132">
        <f t="shared" si="18"/>
        <v>2508000</v>
      </c>
      <c r="I251" s="6" t="str">
        <f>IF(AND(G251&gt;=10,G251&lt;5000),"G",IF(AND(G251&gt;=5000,G251&lt;8000),"F",IF(AND(G251&gt;=8000,G251&lt;12000),"F250",IF(AND(G251&gt;=12000,G251&lt;16000),"E",IF(AND(G251&gt;=16000,G251&lt;20000),"E250",IF(AND(G251&gt;=20000,G251&lt;25000),"D",IF(AND(G251&gt;=25000,G251&lt;30000),"D250",IF(AND(G251&gt;=30000,G251&lt;35000),"C",IF(AND(G251&gt;=35000,G251&lt;40000),"C250",IF(AND(G251&gt;=40000,G251&lt;45000),"B",IF(AND(G251&gt;=45000,G251&lt;50000),"B250",IF(AND(G251&gt;=50000,G251&lt;55000),"A",IF(AND(G251&gt;=55000,G251&lt;60000),"A250",IF(AND(G251&gt;60000),"S"))))))))))))))</f>
        <v>F250</v>
      </c>
      <c r="J251" s="23">
        <f t="shared" si="19"/>
        <v>18269.4827586207</v>
      </c>
      <c r="K251" s="6" t="str">
        <f>IF(AND(J251&gt;=10,J251&lt;5000),"G",IF(AND(J251&gt;=5000,J251&lt;8000),"F",IF(AND(J251&gt;=8000,J251&lt;12000),"F250",IF(AND(J251&gt;=12000,J251&lt;16000),"E",IF(AND(J251&gt;=16000,J251&lt;20000),"E250",IF(AND(J251&gt;=20000,J251&lt;25000),"D",IF(AND(J251&gt;=25000,J251&lt;30000),"D250",IF(AND(J251&gt;=30000,J251&lt;35000),"C",IF(AND(J251&gt;=35000,J251&lt;40000),"C250",IF(AND(J251&gt;=40000,J251&lt;45000),"B",IF(AND(J251&gt;=45000,J251&lt;50000),"B250",IF(AND(J251&gt;=50000,J251&lt;55000),"A",IF(AND(J251&gt;=55000,J251&lt;60000),"A250",IF(AND(J251&gt;60000),"S"))))))))))))))</f>
        <v>E250</v>
      </c>
    </row>
    <row r="252" ht="18.75" customHeight="1" spans="1:11">
      <c r="A252" s="43" t="s">
        <v>150</v>
      </c>
      <c r="B252" s="130">
        <v>13216</v>
      </c>
      <c r="C252" s="131">
        <v>7707.97518159806</v>
      </c>
      <c r="D252" s="131">
        <v>10876.053403303</v>
      </c>
      <c r="E252" s="131">
        <f t="shared" si="15"/>
        <v>3168.07822170492</v>
      </c>
      <c r="F252" s="131">
        <f t="shared" si="16"/>
        <v>1.41101302833309</v>
      </c>
      <c r="G252" s="132">
        <f t="shared" si="17"/>
        <v>10876.053403303</v>
      </c>
      <c r="H252" s="132">
        <f t="shared" si="18"/>
        <v>143737921.778052</v>
      </c>
      <c r="I252" s="6" t="str">
        <f>IF(AND(G252&gt;=10,G252&lt;5000),"G",IF(AND(G252&gt;=5000,G252&lt;8000),"F",IF(AND(G252&gt;=8000,G252&lt;12000),"F251",IF(AND(G252&gt;=12000,G252&lt;16000),"E",IF(AND(G252&gt;=16000,G252&lt;20000),"E251",IF(AND(G252&gt;=20000,G252&lt;25000),"D",IF(AND(G252&gt;=25000,G252&lt;30000),"D251",IF(AND(G252&gt;=30000,G252&lt;35000),"C",IF(AND(G252&gt;=35000,G252&lt;40000),"C251",IF(AND(G252&gt;=40000,G252&lt;45000),"B",IF(AND(G252&gt;=45000,G252&lt;50000),"B251",IF(AND(G252&gt;=50000,G252&lt;55000),"A",IF(AND(G252&gt;=55000,G252&lt;60000),"A251",IF(AND(G252&gt;60000),"S"))))))))))))))</f>
        <v>F251</v>
      </c>
      <c r="J252" s="23">
        <f t="shared" si="19"/>
        <v>18380.530251582</v>
      </c>
      <c r="K252" s="6" t="str">
        <f>IF(AND(J252&gt;=10,J252&lt;5000),"G",IF(AND(J252&gt;=5000,J252&lt;8000),"F",IF(AND(J252&gt;=8000,J252&lt;12000),"F251",IF(AND(J252&gt;=12000,J252&lt;16000),"E",IF(AND(J252&gt;=16000,J252&lt;20000),"E251",IF(AND(J252&gt;=20000,J252&lt;25000),"D",IF(AND(J252&gt;=25000,J252&lt;30000),"D251",IF(AND(J252&gt;=30000,J252&lt;35000),"C",IF(AND(J252&gt;=35000,J252&lt;40000),"C251",IF(AND(J252&gt;=40000,J252&lt;45000),"B",IF(AND(J252&gt;=45000,J252&lt;50000),"B251",IF(AND(J252&gt;=50000,J252&lt;55000),"A",IF(AND(J252&gt;=55000,J252&lt;60000),"A251",IF(AND(J252&gt;60000),"S"))))))))))))))</f>
        <v>E251</v>
      </c>
    </row>
    <row r="253" ht="18.75" customHeight="1" spans="1:11">
      <c r="A253" s="43" t="s">
        <v>260</v>
      </c>
      <c r="B253" s="130">
        <v>2053</v>
      </c>
      <c r="C253" s="131">
        <v>9163.71164150024</v>
      </c>
      <c r="D253" s="131">
        <v>10913.5914811229</v>
      </c>
      <c r="E253" s="131">
        <f t="shared" si="15"/>
        <v>1749.8798396227</v>
      </c>
      <c r="F253" s="131">
        <f t="shared" si="16"/>
        <v>1.1909575407958</v>
      </c>
      <c r="G253" s="132">
        <f t="shared" si="17"/>
        <v>10913.5914811229</v>
      </c>
      <c r="H253" s="132">
        <f t="shared" si="18"/>
        <v>22405603.3107454</v>
      </c>
      <c r="I253" s="6" t="str">
        <f>IF(AND(G253&gt;=10,G253&lt;5000),"G",IF(AND(G253&gt;=5000,G253&lt;8000),"F",IF(AND(G253&gt;=8000,G253&lt;12000),"F252",IF(AND(G253&gt;=12000,G253&lt;16000),"E",IF(AND(G253&gt;=16000,G253&lt;20000),"E252",IF(AND(G253&gt;=20000,G253&lt;25000),"D",IF(AND(G253&gt;=25000,G253&lt;30000),"D252",IF(AND(G253&gt;=30000,G253&lt;35000),"C",IF(AND(G253&gt;=35000,G253&lt;40000),"C252",IF(AND(G253&gt;=40000,G253&lt;45000),"B",IF(AND(G253&gt;=45000,G253&lt;50000),"B252",IF(AND(G253&gt;=50000,G253&lt;55000),"A",IF(AND(G253&gt;=55000,G253&lt;60000),"A252",IF(AND(G253&gt;60000),"S"))))))))))))))</f>
        <v>F252</v>
      </c>
      <c r="J253" s="23">
        <f t="shared" si="19"/>
        <v>18443.9696030978</v>
      </c>
      <c r="K253" s="6" t="str">
        <f>IF(AND(J253&gt;=10,J253&lt;5000),"G",IF(AND(J253&gt;=5000,J253&lt;8000),"F",IF(AND(J253&gt;=8000,J253&lt;12000),"F252",IF(AND(J253&gt;=12000,J253&lt;16000),"E",IF(AND(J253&gt;=16000,J253&lt;20000),"E252",IF(AND(J253&gt;=20000,J253&lt;25000),"D",IF(AND(J253&gt;=25000,J253&lt;30000),"D252",IF(AND(J253&gt;=30000,J253&lt;35000),"C",IF(AND(J253&gt;=35000,J253&lt;40000),"C252",IF(AND(J253&gt;=40000,J253&lt;45000),"B",IF(AND(J253&gt;=45000,J253&lt;50000),"B252",IF(AND(J253&gt;=50000,J253&lt;55000),"A",IF(AND(J253&gt;=55000,J253&lt;60000),"A252",IF(AND(J253&gt;60000),"S"))))))))))))))</f>
        <v>E252</v>
      </c>
    </row>
    <row r="254" ht="18.75" customHeight="1" spans="1:11">
      <c r="A254" s="43" t="s">
        <v>357</v>
      </c>
      <c r="B254" s="130">
        <v>40</v>
      </c>
      <c r="C254" s="131">
        <v>11180</v>
      </c>
      <c r="D254" s="131">
        <v>11180</v>
      </c>
      <c r="E254" s="131">
        <f t="shared" si="15"/>
        <v>0</v>
      </c>
      <c r="F254" s="131">
        <f t="shared" si="16"/>
        <v>1</v>
      </c>
      <c r="G254" s="132">
        <f t="shared" si="17"/>
        <v>11180</v>
      </c>
      <c r="H254" s="132">
        <f t="shared" si="18"/>
        <v>447200</v>
      </c>
      <c r="I254" s="6" t="str">
        <f>IF(AND(G254&gt;=10,G254&lt;5000),"G",IF(AND(G254&gt;=5000,G254&lt;8000),"F",IF(AND(G254&gt;=8000,G254&lt;12000),"F253",IF(AND(G254&gt;=12000,G254&lt;16000),"E",IF(AND(G254&gt;=16000,G254&lt;20000),"E253",IF(AND(G254&gt;=20000,G254&lt;25000),"D",IF(AND(G254&gt;=25000,G254&lt;30000),"D253",IF(AND(G254&gt;=30000,G254&lt;35000),"C",IF(AND(G254&gt;=35000,G254&lt;40000),"C253",IF(AND(G254&gt;=40000,G254&lt;45000),"B",IF(AND(G254&gt;=45000,G254&lt;50000),"B253",IF(AND(G254&gt;=50000,G254&lt;55000),"A",IF(AND(G254&gt;=55000,G254&lt;60000),"A253",IF(AND(G254&gt;60000),"S"))))))))))))))</f>
        <v>F253</v>
      </c>
      <c r="J254" s="23">
        <f t="shared" si="19"/>
        <v>18894.2</v>
      </c>
      <c r="K254" s="6" t="str">
        <f>IF(AND(J254&gt;=10,J254&lt;5000),"G",IF(AND(J254&gt;=5000,J254&lt;8000),"F",IF(AND(J254&gt;=8000,J254&lt;12000),"F253",IF(AND(J254&gt;=12000,J254&lt;16000),"E",IF(AND(J254&gt;=16000,J254&lt;20000),"E253",IF(AND(J254&gt;=20000,J254&lt;25000),"D",IF(AND(J254&gt;=25000,J254&lt;30000),"D253",IF(AND(J254&gt;=30000,J254&lt;35000),"C",IF(AND(J254&gt;=35000,J254&lt;40000),"C253",IF(AND(J254&gt;=40000,J254&lt;45000),"B",IF(AND(J254&gt;=45000,J254&lt;50000),"B253",IF(AND(J254&gt;=50000,J254&lt;55000),"A",IF(AND(J254&gt;=55000,J254&lt;60000),"A253",IF(AND(J254&gt;60000),"S"))))))))))))))</f>
        <v>E253</v>
      </c>
    </row>
    <row r="255" ht="18.75" customHeight="1" spans="1:11">
      <c r="A255" s="43" t="s">
        <v>67</v>
      </c>
      <c r="B255" s="130">
        <v>39</v>
      </c>
      <c r="C255" s="131">
        <v>7400</v>
      </c>
      <c r="D255" s="131">
        <v>11184.3575418994</v>
      </c>
      <c r="E255" s="131">
        <f t="shared" si="15"/>
        <v>3784.35754189944</v>
      </c>
      <c r="F255" s="131">
        <f t="shared" si="16"/>
        <v>1.51139966782425</v>
      </c>
      <c r="G255" s="132">
        <f t="shared" si="17"/>
        <v>11184.3575418994</v>
      </c>
      <c r="H255" s="132">
        <f t="shared" si="18"/>
        <v>436189.944134078</v>
      </c>
      <c r="I255" s="6" t="str">
        <f>IF(AND(G255&gt;=10,G255&lt;5000),"G",IF(AND(G255&gt;=5000,G255&lt;8000),"F",IF(AND(G255&gt;=8000,G255&lt;12000),"F254",IF(AND(G255&gt;=12000,G255&lt;16000),"E",IF(AND(G255&gt;=16000,G255&lt;20000),"E254",IF(AND(G255&gt;=20000,G255&lt;25000),"D",IF(AND(G255&gt;=25000,G255&lt;30000),"D254",IF(AND(G255&gt;=30000,G255&lt;35000),"C",IF(AND(G255&gt;=35000,G255&lt;40000),"C254",IF(AND(G255&gt;=40000,G255&lt;45000),"B",IF(AND(G255&gt;=45000,G255&lt;50000),"B254",IF(AND(G255&gt;=50000,G255&lt;55000),"A",IF(AND(G255&gt;=55000,G255&lt;60000),"A254",IF(AND(G255&gt;60000),"S"))))))))))))))</f>
        <v>F254</v>
      </c>
      <c r="J255" s="23">
        <f t="shared" si="19"/>
        <v>18901.5642458101</v>
      </c>
      <c r="K255" s="6" t="str">
        <f>IF(AND(J255&gt;=10,J255&lt;5000),"G",IF(AND(J255&gt;=5000,J255&lt;8000),"F",IF(AND(J255&gt;=8000,J255&lt;12000),"F254",IF(AND(J255&gt;=12000,J255&lt;16000),"E",IF(AND(J255&gt;=16000,J255&lt;20000),"E254",IF(AND(J255&gt;=20000,J255&lt;25000),"D",IF(AND(J255&gt;=25000,J255&lt;30000),"D254",IF(AND(J255&gt;=30000,J255&lt;35000),"C",IF(AND(J255&gt;=35000,J255&lt;40000),"C254",IF(AND(J255&gt;=40000,J255&lt;45000),"B",IF(AND(J255&gt;=45000,J255&lt;50000),"B254",IF(AND(J255&gt;=50000,J255&lt;55000),"A",IF(AND(J255&gt;=55000,J255&lt;60000),"A254",IF(AND(J255&gt;60000),"S"))))))))))))))</f>
        <v>E254</v>
      </c>
    </row>
    <row r="256" ht="18.75" customHeight="1" spans="1:11">
      <c r="A256" s="43" t="s">
        <v>57</v>
      </c>
      <c r="B256" s="130">
        <v>897</v>
      </c>
      <c r="C256" s="131">
        <v>10985.5072463768</v>
      </c>
      <c r="D256" s="131">
        <v>11199.1434689507</v>
      </c>
      <c r="E256" s="131">
        <f t="shared" si="15"/>
        <v>213.636222573938</v>
      </c>
      <c r="F256" s="131">
        <f t="shared" si="16"/>
        <v>1.01944709677784</v>
      </c>
      <c r="G256" s="132">
        <f t="shared" si="17"/>
        <v>11199.1434689507</v>
      </c>
      <c r="H256" s="132">
        <f t="shared" si="18"/>
        <v>10045631.6916488</v>
      </c>
      <c r="I256" s="6" t="str">
        <f>IF(AND(G256&gt;=10,G256&lt;5000),"G",IF(AND(G256&gt;=5000,G256&lt;8000),"F",IF(AND(G256&gt;=8000,G256&lt;12000),"F255",IF(AND(G256&gt;=12000,G256&lt;16000),"E",IF(AND(G256&gt;=16000,G256&lt;20000),"E255",IF(AND(G256&gt;=20000,G256&lt;25000),"D",IF(AND(G256&gt;=25000,G256&lt;30000),"D255",IF(AND(G256&gt;=30000,G256&lt;35000),"C",IF(AND(G256&gt;=35000,G256&lt;40000),"C255",IF(AND(G256&gt;=40000,G256&lt;45000),"B",IF(AND(G256&gt;=45000,G256&lt;50000),"B255",IF(AND(G256&gt;=50000,G256&lt;55000),"A",IF(AND(G256&gt;=55000,G256&lt;60000),"A255",IF(AND(G256&gt;60000),"S"))))))))))))))</f>
        <v>F255</v>
      </c>
      <c r="J256" s="23">
        <f t="shared" si="19"/>
        <v>18926.5524625268</v>
      </c>
      <c r="K256" s="6" t="str">
        <f>IF(AND(J256&gt;=10,J256&lt;5000),"G",IF(AND(J256&gt;=5000,J256&lt;8000),"F",IF(AND(J256&gt;=8000,J256&lt;12000),"F255",IF(AND(J256&gt;=12000,J256&lt;16000),"E",IF(AND(J256&gt;=16000,J256&lt;20000),"E255",IF(AND(J256&gt;=20000,J256&lt;25000),"D",IF(AND(J256&gt;=25000,J256&lt;30000),"D255",IF(AND(J256&gt;=30000,J256&lt;35000),"C",IF(AND(J256&gt;=35000,J256&lt;40000),"C255",IF(AND(J256&gt;=40000,J256&lt;45000),"B",IF(AND(J256&gt;=45000,J256&lt;50000),"B255",IF(AND(J256&gt;=50000,J256&lt;55000),"A",IF(AND(J256&gt;=55000,J256&lt;60000),"A255",IF(AND(J256&gt;60000),"S"))))))))))))))</f>
        <v>E255</v>
      </c>
    </row>
    <row r="257" ht="18.75" customHeight="1" spans="1:11">
      <c r="A257" s="43" t="s">
        <v>107</v>
      </c>
      <c r="B257" s="130">
        <v>951</v>
      </c>
      <c r="C257" s="131">
        <v>11342.1052631579</v>
      </c>
      <c r="D257" s="131">
        <v>11342.1052631579</v>
      </c>
      <c r="E257" s="131">
        <f t="shared" si="15"/>
        <v>0</v>
      </c>
      <c r="F257" s="131">
        <f t="shared" si="16"/>
        <v>1</v>
      </c>
      <c r="G257" s="132">
        <f t="shared" si="17"/>
        <v>11342.1052631579</v>
      </c>
      <c r="H257" s="132">
        <f t="shared" si="18"/>
        <v>10786342.1052632</v>
      </c>
      <c r="I257" s="6" t="str">
        <f>IF(AND(G257&gt;=10,G257&lt;5000),"G",IF(AND(G257&gt;=5000,G257&lt;8000),"F",IF(AND(G257&gt;=8000,G257&lt;12000),"F256",IF(AND(G257&gt;=12000,G257&lt;16000),"E",IF(AND(G257&gt;=16000,G257&lt;20000),"E256",IF(AND(G257&gt;=20000,G257&lt;25000),"D",IF(AND(G257&gt;=25000,G257&lt;30000),"D256",IF(AND(G257&gt;=30000,G257&lt;35000),"C",IF(AND(G257&gt;=35000,G257&lt;40000),"C256",IF(AND(G257&gt;=40000,G257&lt;45000),"B",IF(AND(G257&gt;=45000,G257&lt;50000),"B256",IF(AND(G257&gt;=50000,G257&lt;55000),"A",IF(AND(G257&gt;=55000,G257&lt;60000),"A256",IF(AND(G257&gt;60000),"S"))))))))))))))</f>
        <v>F256</v>
      </c>
      <c r="J257" s="23">
        <f t="shared" si="19"/>
        <v>19168.1578947368</v>
      </c>
      <c r="K257" s="6" t="str">
        <f>IF(AND(J257&gt;=10,J257&lt;5000),"G",IF(AND(J257&gt;=5000,J257&lt;8000),"F",IF(AND(J257&gt;=8000,J257&lt;12000),"F256",IF(AND(J257&gt;=12000,J257&lt;16000),"E",IF(AND(J257&gt;=16000,J257&lt;20000),"E256",IF(AND(J257&gt;=20000,J257&lt;25000),"D",IF(AND(J257&gt;=25000,J257&lt;30000),"D256",IF(AND(J257&gt;=30000,J257&lt;35000),"C",IF(AND(J257&gt;=35000,J257&lt;40000),"C256",IF(AND(J257&gt;=40000,J257&lt;45000),"B",IF(AND(J257&gt;=45000,J257&lt;50000),"B256",IF(AND(J257&gt;=50000,J257&lt;55000),"A",IF(AND(J257&gt;=55000,J257&lt;60000),"A256",IF(AND(J257&gt;60000),"S"))))))))))))))</f>
        <v>E256</v>
      </c>
    </row>
    <row r="258" ht="18.75" customHeight="1" spans="1:11">
      <c r="A258" s="43" t="s">
        <v>53</v>
      </c>
      <c r="B258" s="130">
        <v>162</v>
      </c>
      <c r="C258" s="131">
        <v>11111.1111111111</v>
      </c>
      <c r="D258" s="131">
        <v>11364.5833333333</v>
      </c>
      <c r="E258" s="131">
        <f t="shared" ref="E258:E313" si="20">D258-C258</f>
        <v>253.472222222223</v>
      </c>
      <c r="F258" s="131">
        <f t="shared" ref="F258:F313" si="21">D258/C258</f>
        <v>1.0228125</v>
      </c>
      <c r="G258" s="132">
        <f t="shared" ref="G258:G313" si="22">MAX(C258,D258)</f>
        <v>11364.5833333333</v>
      </c>
      <c r="H258" s="132">
        <f t="shared" ref="H258:H313" si="23">G258*B258</f>
        <v>1841062.5</v>
      </c>
      <c r="I258" s="86" t="str">
        <f>IF(AND(G258&gt;=10,G258&lt;5000),"G",IF(AND(G258&gt;=5000,G258&lt;8000),"F",IF(AND(G258&gt;=8000,G258&lt;12000),"F257",IF(AND(G258&gt;=12000,G258&lt;16000),"E",IF(AND(G258&gt;=16000,G258&lt;20000),"E257",IF(AND(G258&gt;=20000,G258&lt;25000),"D",IF(AND(G258&gt;=25000,G258&lt;30000),"D257",IF(AND(G258&gt;=30000,G258&lt;35000),"C",IF(AND(G258&gt;=35000,G258&lt;40000),"C257",IF(AND(G258&gt;=40000,G258&lt;45000),"B",IF(AND(G258&gt;=45000,G258&lt;50000),"B257",IF(AND(G258&gt;=50000,G258&lt;55000),"A",IF(AND(G258&gt;=55000,G258&lt;60000),"A257",IF(AND(G258&gt;60000),"S"))))))))))))))</f>
        <v>F257</v>
      </c>
      <c r="J258" s="23">
        <f t="shared" ref="J258:J313" si="24">PRODUCT(G258,1.69)</f>
        <v>19206.1458333333</v>
      </c>
      <c r="K258" s="86" t="str">
        <f>IF(AND(J258&gt;=10,J258&lt;5000),"G",IF(AND(J258&gt;=5000,J258&lt;8000),"F",IF(AND(J258&gt;=8000,J258&lt;12000),"F257",IF(AND(J258&gt;=12000,J258&lt;16000),"E",IF(AND(J258&gt;=16000,J258&lt;20000),"E257",IF(AND(J258&gt;=20000,J258&lt;25000),"D",IF(AND(J258&gt;=25000,J258&lt;30000),"D257",IF(AND(J258&gt;=30000,J258&lt;35000),"C",IF(AND(J258&gt;=35000,J258&lt;40000),"C257",IF(AND(J258&gt;=40000,J258&lt;45000),"B",IF(AND(J258&gt;=45000,J258&lt;50000),"B257",IF(AND(J258&gt;=50000,J258&lt;55000),"A",IF(AND(J258&gt;=55000,J258&lt;60000),"A257",IF(AND(J258&gt;60000),"S"))))))))))))))</f>
        <v>E257</v>
      </c>
    </row>
    <row r="259" ht="18.75" customHeight="1" spans="1:11">
      <c r="A259" s="43" t="s">
        <v>113</v>
      </c>
      <c r="B259" s="130">
        <v>1147</v>
      </c>
      <c r="C259" s="131">
        <v>14028.3347863993</v>
      </c>
      <c r="D259" s="131">
        <v>11486.4957264957</v>
      </c>
      <c r="E259" s="131">
        <f t="shared" si="20"/>
        <v>-2541.83905990358</v>
      </c>
      <c r="F259" s="131">
        <f t="shared" si="21"/>
        <v>0.818806786506982</v>
      </c>
      <c r="G259" s="132">
        <f t="shared" si="22"/>
        <v>14028.3347863993</v>
      </c>
      <c r="H259" s="132">
        <f t="shared" si="23"/>
        <v>16090500</v>
      </c>
      <c r="I259" s="6" t="str">
        <f>IF(AND(G259&gt;=10,G259&lt;5000),"G",IF(AND(G259&gt;=5000,G259&lt;8000),"F",IF(AND(G259&gt;=8000,G259&lt;12000),"F258",IF(AND(G259&gt;=12000,G259&lt;16000),"E",IF(AND(G259&gt;=16000,G259&lt;20000),"E258",IF(AND(G259&gt;=20000,G259&lt;25000),"D",IF(AND(G259&gt;=25000,G259&lt;30000),"D258",IF(AND(G259&gt;=30000,G259&lt;35000),"C",IF(AND(G259&gt;=35000,G259&lt;40000),"C258",IF(AND(G259&gt;=40000,G259&lt;45000),"B",IF(AND(G259&gt;=45000,G259&lt;50000),"B258",IF(AND(G259&gt;=50000,G259&lt;55000),"A",IF(AND(G259&gt;=55000,G259&lt;60000),"A258",IF(AND(G259&gt;60000),"S"))))))))))))))</f>
        <v>E</v>
      </c>
      <c r="J259" s="23">
        <f t="shared" si="24"/>
        <v>23707.8857890148</v>
      </c>
      <c r="K259" s="6" t="str">
        <f>IF(AND(J259&gt;=10,J259&lt;5000),"G",IF(AND(J259&gt;=5000,J259&lt;8000),"F",IF(AND(J259&gt;=8000,J259&lt;12000),"F258",IF(AND(J259&gt;=12000,J259&lt;16000),"E",IF(AND(J259&gt;=16000,J259&lt;20000),"E258",IF(AND(J259&gt;=20000,J259&lt;25000),"D",IF(AND(J259&gt;=25000,J259&lt;30000),"D258",IF(AND(J259&gt;=30000,J259&lt;35000),"C",IF(AND(J259&gt;=35000,J259&lt;40000),"C258",IF(AND(J259&gt;=40000,J259&lt;45000),"B",IF(AND(J259&gt;=45000,J259&lt;50000),"B258",IF(AND(J259&gt;=50000,J259&lt;55000),"A",IF(AND(J259&gt;=55000,J259&lt;60000),"A258",IF(AND(J259&gt;60000),"S"))))))))))))))</f>
        <v>D</v>
      </c>
    </row>
    <row r="260" ht="18.75" customHeight="1" spans="1:11">
      <c r="A260" s="43" t="s">
        <v>398</v>
      </c>
      <c r="B260" s="130">
        <v>161</v>
      </c>
      <c r="C260" s="131">
        <v>1575.77639751553</v>
      </c>
      <c r="D260" s="131">
        <v>11621.4251207729</v>
      </c>
      <c r="E260" s="131">
        <f t="shared" si="20"/>
        <v>10045.6487232574</v>
      </c>
      <c r="F260" s="131">
        <f t="shared" si="21"/>
        <v>7.37504708097928</v>
      </c>
      <c r="G260" s="132">
        <f t="shared" si="22"/>
        <v>11621.4251207729</v>
      </c>
      <c r="H260" s="132">
        <f t="shared" si="23"/>
        <v>1871049.44444444</v>
      </c>
      <c r="I260" s="6" t="str">
        <f>IF(AND(G260&gt;=10,G260&lt;5000),"G",IF(AND(G260&gt;=5000,G260&lt;8000),"F",IF(AND(G260&gt;=8000,G260&lt;12000),"F259",IF(AND(G260&gt;=12000,G260&lt;16000),"E",IF(AND(G260&gt;=16000,G260&lt;20000),"E259",IF(AND(G260&gt;=20000,G260&lt;25000),"D",IF(AND(G260&gt;=25000,G260&lt;30000),"D259",IF(AND(G260&gt;=30000,G260&lt;35000),"C",IF(AND(G260&gt;=35000,G260&lt;40000),"C259",IF(AND(G260&gt;=40000,G260&lt;45000),"B",IF(AND(G260&gt;=45000,G260&lt;50000),"B259",IF(AND(G260&gt;=50000,G260&lt;55000),"A",IF(AND(G260&gt;=55000,G260&lt;60000),"A259",IF(AND(G260&gt;60000),"S"))))))))))))))</f>
        <v>F259</v>
      </c>
      <c r="J260" s="23">
        <f t="shared" si="24"/>
        <v>19640.2084541063</v>
      </c>
      <c r="K260" s="6" t="str">
        <f>IF(AND(J260&gt;=10,J260&lt;5000),"G",IF(AND(J260&gt;=5000,J260&lt;8000),"F",IF(AND(J260&gt;=8000,J260&lt;12000),"F259",IF(AND(J260&gt;=12000,J260&lt;16000),"E",IF(AND(J260&gt;=16000,J260&lt;20000),"E259",IF(AND(J260&gt;=20000,J260&lt;25000),"D",IF(AND(J260&gt;=25000,J260&lt;30000),"D259",IF(AND(J260&gt;=30000,J260&lt;35000),"C",IF(AND(J260&gt;=35000,J260&lt;40000),"C259",IF(AND(J260&gt;=40000,J260&lt;45000),"B",IF(AND(J260&gt;=45000,J260&lt;50000),"B259",IF(AND(J260&gt;=50000,J260&lt;55000),"A",IF(AND(J260&gt;=55000,J260&lt;60000),"A259",IF(AND(J260&gt;60000),"S"))))))))))))))</f>
        <v>E259</v>
      </c>
    </row>
    <row r="261" ht="18.75" customHeight="1" spans="1:11">
      <c r="A261" s="43" t="s">
        <v>45</v>
      </c>
      <c r="B261" s="130">
        <v>1969</v>
      </c>
      <c r="C261" s="131">
        <v>9215.18537328593</v>
      </c>
      <c r="D261" s="131">
        <v>11735.6389855793</v>
      </c>
      <c r="E261" s="131">
        <f t="shared" si="20"/>
        <v>2520.45361229338</v>
      </c>
      <c r="F261" s="131">
        <f t="shared" si="21"/>
        <v>1.27351089643839</v>
      </c>
      <c r="G261" s="132">
        <f t="shared" si="22"/>
        <v>11735.6389855793</v>
      </c>
      <c r="H261" s="132">
        <f t="shared" si="23"/>
        <v>23107473.1626057</v>
      </c>
      <c r="I261" s="86" t="str">
        <f>IF(AND(G261&gt;=10,G261&lt;5000),"G",IF(AND(G261&gt;=5000,G261&lt;8000),"F",IF(AND(G261&gt;=8000,G261&lt;12000),"F260",IF(AND(G261&gt;=12000,G261&lt;16000),"E",IF(AND(G261&gt;=16000,G261&lt;20000),"E260",IF(AND(G261&gt;=20000,G261&lt;25000),"D",IF(AND(G261&gt;=25000,G261&lt;30000),"D260",IF(AND(G261&gt;=30000,G261&lt;35000),"C",IF(AND(G261&gt;=35000,G261&lt;40000),"C260",IF(AND(G261&gt;=40000,G261&lt;45000),"B",IF(AND(G261&gt;=45000,G261&lt;50000),"B260",IF(AND(G261&gt;=50000,G261&lt;55000),"A",IF(AND(G261&gt;=55000,G261&lt;60000),"A260",IF(AND(G261&gt;60000),"S"))))))))))))))</f>
        <v>F260</v>
      </c>
      <c r="J261" s="23">
        <f t="shared" si="24"/>
        <v>19833.229885629</v>
      </c>
      <c r="K261" s="86" t="str">
        <f>IF(AND(J261&gt;=10,J261&lt;5000),"G",IF(AND(J261&gt;=5000,J261&lt;8000),"F",IF(AND(J261&gt;=8000,J261&lt;12000),"F260",IF(AND(J261&gt;=12000,J261&lt;16000),"E",IF(AND(J261&gt;=16000,J261&lt;20000),"E260",IF(AND(J261&gt;=20000,J261&lt;25000),"D",IF(AND(J261&gt;=25000,J261&lt;30000),"D260",IF(AND(J261&gt;=30000,J261&lt;35000),"C",IF(AND(J261&gt;=35000,J261&lt;40000),"C260",IF(AND(J261&gt;=40000,J261&lt;45000),"B",IF(AND(J261&gt;=45000,J261&lt;50000),"B260",IF(AND(J261&gt;=50000,J261&lt;55000),"A",IF(AND(J261&gt;=55000,J261&lt;60000),"A260",IF(AND(J261&gt;60000),"S"))))))))))))))</f>
        <v>E260</v>
      </c>
    </row>
    <row r="262" ht="18.75" customHeight="1" spans="1:11">
      <c r="A262" s="43" t="s">
        <v>145</v>
      </c>
      <c r="B262" s="130">
        <v>66</v>
      </c>
      <c r="C262" s="131">
        <v>12000</v>
      </c>
      <c r="D262" s="131">
        <v>12000</v>
      </c>
      <c r="E262" s="131">
        <f t="shared" si="20"/>
        <v>0</v>
      </c>
      <c r="F262" s="131">
        <f t="shared" si="21"/>
        <v>1</v>
      </c>
      <c r="G262" s="132">
        <f t="shared" si="22"/>
        <v>12000</v>
      </c>
      <c r="H262" s="132">
        <f t="shared" si="23"/>
        <v>792000</v>
      </c>
      <c r="I262" s="6" t="str">
        <f>IF(AND(G262&gt;=10,G262&lt;5000),"G",IF(AND(G262&gt;=5000,G262&lt;8000),"F",IF(AND(G262&gt;=8000,G262&lt;12000),"F261",IF(AND(G262&gt;=12000,G262&lt;16000),"E",IF(AND(G262&gt;=16000,G262&lt;20000),"E261",IF(AND(G262&gt;=20000,G262&lt;25000),"D",IF(AND(G262&gt;=25000,G262&lt;30000),"D261",IF(AND(G262&gt;=30000,G262&lt;35000),"C",IF(AND(G262&gt;=35000,G262&lt;40000),"C261",IF(AND(G262&gt;=40000,G262&lt;45000),"B",IF(AND(G262&gt;=45000,G262&lt;50000),"B261",IF(AND(G262&gt;=50000,G262&lt;55000),"A",IF(AND(G262&gt;=55000,G262&lt;60000),"A261",IF(AND(G262&gt;60000),"S"))))))))))))))</f>
        <v>E</v>
      </c>
      <c r="J262" s="23">
        <f t="shared" si="24"/>
        <v>20280</v>
      </c>
      <c r="K262" s="6" t="str">
        <f>IF(AND(J262&gt;=10,J262&lt;5000),"G",IF(AND(J262&gt;=5000,J262&lt;8000),"F",IF(AND(J262&gt;=8000,J262&lt;12000),"F261",IF(AND(J262&gt;=12000,J262&lt;16000),"E",IF(AND(J262&gt;=16000,J262&lt;20000),"E261",IF(AND(J262&gt;=20000,J262&lt;25000),"D",IF(AND(J262&gt;=25000,J262&lt;30000),"D261",IF(AND(J262&gt;=30000,J262&lt;35000),"C",IF(AND(J262&gt;=35000,J262&lt;40000),"C261",IF(AND(J262&gt;=40000,J262&lt;45000),"B",IF(AND(J262&gt;=45000,J262&lt;50000),"B261",IF(AND(J262&gt;=50000,J262&lt;55000),"A",IF(AND(J262&gt;=55000,J262&lt;60000),"A261",IF(AND(J262&gt;60000),"S"))))))))))))))</f>
        <v>D</v>
      </c>
    </row>
    <row r="263" ht="18.75" customHeight="1" spans="1:11">
      <c r="A263" s="43" t="s">
        <v>124</v>
      </c>
      <c r="B263" s="130">
        <v>6999</v>
      </c>
      <c r="C263" s="131">
        <v>8462.99028432633</v>
      </c>
      <c r="D263" s="131">
        <v>12009.3997817388</v>
      </c>
      <c r="E263" s="131">
        <f t="shared" si="20"/>
        <v>3546.40949741248</v>
      </c>
      <c r="F263" s="131">
        <f t="shared" si="21"/>
        <v>1.41904922235117</v>
      </c>
      <c r="G263" s="132">
        <f t="shared" si="22"/>
        <v>12009.3997817388</v>
      </c>
      <c r="H263" s="132">
        <f t="shared" si="23"/>
        <v>84053789.07239</v>
      </c>
      <c r="I263" s="6" t="str">
        <f>IF(AND(G263&gt;=10,G263&lt;5000),"G",IF(AND(G263&gt;=5000,G263&lt;8000),"F",IF(AND(G263&gt;=8000,G263&lt;12000),"F262",IF(AND(G263&gt;=12000,G263&lt;16000),"E",IF(AND(G263&gt;=16000,G263&lt;20000),"E262",IF(AND(G263&gt;=20000,G263&lt;25000),"D",IF(AND(G263&gt;=25000,G263&lt;30000),"D262",IF(AND(G263&gt;=30000,G263&lt;35000),"C",IF(AND(G263&gt;=35000,G263&lt;40000),"C262",IF(AND(G263&gt;=40000,G263&lt;45000),"B",IF(AND(G263&gt;=45000,G263&lt;50000),"B262",IF(AND(G263&gt;=50000,G263&lt;55000),"A",IF(AND(G263&gt;=55000,G263&lt;60000),"A262",IF(AND(G263&gt;60000),"S"))))))))))))))</f>
        <v>E</v>
      </c>
      <c r="J263" s="23">
        <f t="shared" si="24"/>
        <v>20295.8856311386</v>
      </c>
      <c r="K263" s="6" t="str">
        <f>IF(AND(J263&gt;=10,J263&lt;5000),"G",IF(AND(J263&gt;=5000,J263&lt;8000),"F",IF(AND(J263&gt;=8000,J263&lt;12000),"F262",IF(AND(J263&gt;=12000,J263&lt;16000),"E",IF(AND(J263&gt;=16000,J263&lt;20000),"E262",IF(AND(J263&gt;=20000,J263&lt;25000),"D",IF(AND(J263&gt;=25000,J263&lt;30000),"D262",IF(AND(J263&gt;=30000,J263&lt;35000),"C",IF(AND(J263&gt;=35000,J263&lt;40000),"C262",IF(AND(J263&gt;=40000,J263&lt;45000),"B",IF(AND(J263&gt;=45000,J263&lt;50000),"B262",IF(AND(J263&gt;=50000,J263&lt;55000),"A",IF(AND(J263&gt;=55000,J263&lt;60000),"A262",IF(AND(J263&gt;60000),"S"))))))))))))))</f>
        <v>D</v>
      </c>
    </row>
    <row r="264" ht="18.75" customHeight="1" spans="1:11">
      <c r="A264" s="43" t="s">
        <v>205</v>
      </c>
      <c r="B264" s="130">
        <v>929</v>
      </c>
      <c r="C264" s="131">
        <v>12062.4327233584</v>
      </c>
      <c r="D264" s="131">
        <v>12062.4327233584</v>
      </c>
      <c r="E264" s="131">
        <f t="shared" si="20"/>
        <v>0</v>
      </c>
      <c r="F264" s="131">
        <f t="shared" si="21"/>
        <v>1</v>
      </c>
      <c r="G264" s="132">
        <f t="shared" si="22"/>
        <v>12062.4327233584</v>
      </c>
      <c r="H264" s="132">
        <f t="shared" si="23"/>
        <v>11206000</v>
      </c>
      <c r="I264" s="6" t="str">
        <f>IF(AND(G264&gt;=10,G264&lt;5000),"G",IF(AND(G264&gt;=5000,G264&lt;8000),"F",IF(AND(G264&gt;=8000,G264&lt;12000),"F263",IF(AND(G264&gt;=12000,G264&lt;16000),"E",IF(AND(G264&gt;=16000,G264&lt;20000),"E263",IF(AND(G264&gt;=20000,G264&lt;25000),"D",IF(AND(G264&gt;=25000,G264&lt;30000),"D263",IF(AND(G264&gt;=30000,G264&lt;35000),"C",IF(AND(G264&gt;=35000,G264&lt;40000),"C263",IF(AND(G264&gt;=40000,G264&lt;45000),"B",IF(AND(G264&gt;=45000,G264&lt;50000),"B263",IF(AND(G264&gt;=50000,G264&lt;55000),"A",IF(AND(G264&gt;=55000,G264&lt;60000),"A263",IF(AND(G264&gt;60000),"S"))))))))))))))</f>
        <v>E</v>
      </c>
      <c r="J264" s="23">
        <f t="shared" si="24"/>
        <v>20385.5113024758</v>
      </c>
      <c r="K264" s="6" t="str">
        <f>IF(AND(J264&gt;=10,J264&lt;5000),"G",IF(AND(J264&gt;=5000,J264&lt;8000),"F",IF(AND(J264&gt;=8000,J264&lt;12000),"F263",IF(AND(J264&gt;=12000,J264&lt;16000),"E",IF(AND(J264&gt;=16000,J264&lt;20000),"E263",IF(AND(J264&gt;=20000,J264&lt;25000),"D",IF(AND(J264&gt;=25000,J264&lt;30000),"D263",IF(AND(J264&gt;=30000,J264&lt;35000),"C",IF(AND(J264&gt;=35000,J264&lt;40000),"C263",IF(AND(J264&gt;=40000,J264&lt;45000),"B",IF(AND(J264&gt;=45000,J264&lt;50000),"B263",IF(AND(J264&gt;=50000,J264&lt;55000),"A",IF(AND(J264&gt;=55000,J264&lt;60000),"A263",IF(AND(J264&gt;60000),"S"))))))))))))))</f>
        <v>D</v>
      </c>
    </row>
    <row r="265" ht="18.75" customHeight="1" spans="1:11">
      <c r="A265" s="43" t="s">
        <v>171</v>
      </c>
      <c r="B265" s="130">
        <v>212</v>
      </c>
      <c r="C265" s="131">
        <v>12100</v>
      </c>
      <c r="D265" s="131">
        <v>12100</v>
      </c>
      <c r="E265" s="131">
        <f t="shared" si="20"/>
        <v>0</v>
      </c>
      <c r="F265" s="131">
        <f t="shared" si="21"/>
        <v>1</v>
      </c>
      <c r="G265" s="132">
        <f t="shared" si="22"/>
        <v>12100</v>
      </c>
      <c r="H265" s="132">
        <f t="shared" si="23"/>
        <v>2565200</v>
      </c>
      <c r="I265" s="6" t="str">
        <f>IF(AND(G265&gt;=10,G265&lt;5000),"G",IF(AND(G265&gt;=5000,G265&lt;8000),"F",IF(AND(G265&gt;=8000,G265&lt;12000),"F264",IF(AND(G265&gt;=12000,G265&lt;16000),"E",IF(AND(G265&gt;=16000,G265&lt;20000),"E264",IF(AND(G265&gt;=20000,G265&lt;25000),"D",IF(AND(G265&gt;=25000,G265&lt;30000),"D264",IF(AND(G265&gt;=30000,G265&lt;35000),"C",IF(AND(G265&gt;=35000,G265&lt;40000),"C264",IF(AND(G265&gt;=40000,G265&lt;45000),"B",IF(AND(G265&gt;=45000,G265&lt;50000),"B264",IF(AND(G265&gt;=50000,G265&lt;55000),"A",IF(AND(G265&gt;=55000,G265&lt;60000),"A264",IF(AND(G265&gt;60000),"S"))))))))))))))</f>
        <v>E</v>
      </c>
      <c r="J265" s="23">
        <f t="shared" si="24"/>
        <v>20449</v>
      </c>
      <c r="K265" s="6" t="str">
        <f>IF(AND(J265&gt;=10,J265&lt;5000),"G",IF(AND(J265&gt;=5000,J265&lt;8000),"F",IF(AND(J265&gt;=8000,J265&lt;12000),"F264",IF(AND(J265&gt;=12000,J265&lt;16000),"E",IF(AND(J265&gt;=16000,J265&lt;20000),"E264",IF(AND(J265&gt;=20000,J265&lt;25000),"D",IF(AND(J265&gt;=25000,J265&lt;30000),"D264",IF(AND(J265&gt;=30000,J265&lt;35000),"C",IF(AND(J265&gt;=35000,J265&lt;40000),"C264",IF(AND(J265&gt;=40000,J265&lt;45000),"B",IF(AND(J265&gt;=45000,J265&lt;50000),"B264",IF(AND(J265&gt;=50000,J265&lt;55000),"A",IF(AND(J265&gt;=55000,J265&lt;60000),"A264",IF(AND(J265&gt;60000),"S"))))))))))))))</f>
        <v>D</v>
      </c>
    </row>
    <row r="266" ht="18.75" customHeight="1" spans="1:11">
      <c r="A266" s="43" t="s">
        <v>81</v>
      </c>
      <c r="B266" s="130">
        <v>1116</v>
      </c>
      <c r="C266" s="131">
        <v>12476.7025089606</v>
      </c>
      <c r="D266" s="131">
        <v>12321.4437819421</v>
      </c>
      <c r="E266" s="131">
        <f t="shared" si="20"/>
        <v>-155.258727018496</v>
      </c>
      <c r="F266" s="131">
        <f t="shared" si="21"/>
        <v>0.987556108923252</v>
      </c>
      <c r="G266" s="132">
        <f t="shared" si="22"/>
        <v>12476.7025089606</v>
      </c>
      <c r="H266" s="132">
        <f t="shared" si="23"/>
        <v>13924000</v>
      </c>
      <c r="I266" s="6" t="str">
        <f>IF(AND(G266&gt;=10,G266&lt;5000),"G",IF(AND(G266&gt;=5000,G266&lt;8000),"F",IF(AND(G266&gt;=8000,G266&lt;12000),"F265",IF(AND(G266&gt;=12000,G266&lt;16000),"E",IF(AND(G266&gt;=16000,G266&lt;20000),"E265",IF(AND(G266&gt;=20000,G266&lt;25000),"D",IF(AND(G266&gt;=25000,G266&lt;30000),"D265",IF(AND(G266&gt;=30000,G266&lt;35000),"C",IF(AND(G266&gt;=35000,G266&lt;40000),"C265",IF(AND(G266&gt;=40000,G266&lt;45000),"B",IF(AND(G266&gt;=45000,G266&lt;50000),"B265",IF(AND(G266&gt;=50000,G266&lt;55000),"A",IF(AND(G266&gt;=55000,G266&lt;60000),"A265",IF(AND(G266&gt;60000),"S"))))))))))))))</f>
        <v>E</v>
      </c>
      <c r="J266" s="23">
        <f t="shared" si="24"/>
        <v>21085.6272401434</v>
      </c>
      <c r="K266" s="6" t="str">
        <f>IF(AND(J266&gt;=10,J266&lt;5000),"G",IF(AND(J266&gt;=5000,J266&lt;8000),"F",IF(AND(J266&gt;=8000,J266&lt;12000),"F265",IF(AND(J266&gt;=12000,J266&lt;16000),"E",IF(AND(J266&gt;=16000,J266&lt;20000),"E265",IF(AND(J266&gt;=20000,J266&lt;25000),"D",IF(AND(J266&gt;=25000,J266&lt;30000),"D265",IF(AND(J266&gt;=30000,J266&lt;35000),"C",IF(AND(J266&gt;=35000,J266&lt;40000),"C265",IF(AND(J266&gt;=40000,J266&lt;45000),"B",IF(AND(J266&gt;=45000,J266&lt;50000),"B265",IF(AND(J266&gt;=50000,J266&lt;55000),"A",IF(AND(J266&gt;=55000,J266&lt;60000),"A265",IF(AND(J266&gt;60000),"S"))))))))))))))</f>
        <v>D</v>
      </c>
    </row>
    <row r="267" ht="18.75" customHeight="1" spans="1:11">
      <c r="A267" s="43" t="s">
        <v>404</v>
      </c>
      <c r="B267" s="130">
        <v>339</v>
      </c>
      <c r="C267" s="131">
        <v>6450</v>
      </c>
      <c r="D267" s="131">
        <v>12573.3962264151</v>
      </c>
      <c r="E267" s="131">
        <f t="shared" si="20"/>
        <v>6123.39622641509</v>
      </c>
      <c r="F267" s="131">
        <f t="shared" si="21"/>
        <v>1.94936375603335</v>
      </c>
      <c r="G267" s="132">
        <f t="shared" si="22"/>
        <v>12573.3962264151</v>
      </c>
      <c r="H267" s="132">
        <f t="shared" si="23"/>
        <v>4262381.32075472</v>
      </c>
      <c r="I267" s="6" t="str">
        <f>IF(AND(G267&gt;=10,G267&lt;5000),"G",IF(AND(G267&gt;=5000,G267&lt;8000),"F",IF(AND(G267&gt;=8000,G267&lt;12000),"F266",IF(AND(G267&gt;=12000,G267&lt;16000),"E",IF(AND(G267&gt;=16000,G267&lt;20000),"E266",IF(AND(G267&gt;=20000,G267&lt;25000),"D",IF(AND(G267&gt;=25000,G267&lt;30000),"D266",IF(AND(G267&gt;=30000,G267&lt;35000),"C",IF(AND(G267&gt;=35000,G267&lt;40000),"C266",IF(AND(G267&gt;=40000,G267&lt;45000),"B",IF(AND(G267&gt;=45000,G267&lt;50000),"B266",IF(AND(G267&gt;=50000,G267&lt;55000),"A",IF(AND(G267&gt;=55000,G267&lt;60000),"A266",IF(AND(G267&gt;60000),"S"))))))))))))))</f>
        <v>E</v>
      </c>
      <c r="J267" s="23">
        <f t="shared" si="24"/>
        <v>21249.0396226415</v>
      </c>
      <c r="K267" s="6" t="str">
        <f>IF(AND(J267&gt;=10,J267&lt;5000),"G",IF(AND(J267&gt;=5000,J267&lt;8000),"F",IF(AND(J267&gt;=8000,J267&lt;12000),"F266",IF(AND(J267&gt;=12000,J267&lt;16000),"E",IF(AND(J267&gt;=16000,J267&lt;20000),"E266",IF(AND(J267&gt;=20000,J267&lt;25000),"D",IF(AND(J267&gt;=25000,J267&lt;30000),"D266",IF(AND(J267&gt;=30000,J267&lt;35000),"C",IF(AND(J267&gt;=35000,J267&lt;40000),"C266",IF(AND(J267&gt;=40000,J267&lt;45000),"B",IF(AND(J267&gt;=45000,J267&lt;50000),"B266",IF(AND(J267&gt;=50000,J267&lt;55000),"A",IF(AND(J267&gt;=55000,J267&lt;60000),"A266",IF(AND(J267&gt;60000),"S"))))))))))))))</f>
        <v>D</v>
      </c>
    </row>
    <row r="268" ht="18.75" customHeight="1" spans="1:11">
      <c r="A268" s="43" t="s">
        <v>125</v>
      </c>
      <c r="B268" s="130">
        <v>1106</v>
      </c>
      <c r="C268" s="131">
        <v>16153.3453887884</v>
      </c>
      <c r="D268" s="131">
        <v>12665.1270207852</v>
      </c>
      <c r="E268" s="131">
        <f t="shared" si="20"/>
        <v>-3488.21836800321</v>
      </c>
      <c r="F268" s="131">
        <f t="shared" si="21"/>
        <v>0.784055978248055</v>
      </c>
      <c r="G268" s="132">
        <f t="shared" si="22"/>
        <v>16153.3453887884</v>
      </c>
      <c r="H268" s="132">
        <f t="shared" si="23"/>
        <v>17865600</v>
      </c>
      <c r="I268" s="6" t="str">
        <f>IF(AND(G268&gt;=10,G268&lt;5000),"G",IF(AND(G268&gt;=5000,G268&lt;8000),"F",IF(AND(G268&gt;=8000,G268&lt;12000),"F267",IF(AND(G268&gt;=12000,G268&lt;16000),"E",IF(AND(G268&gt;=16000,G268&lt;20000),"E267",IF(AND(G268&gt;=20000,G268&lt;25000),"D",IF(AND(G268&gt;=25000,G268&lt;30000),"D267",IF(AND(G268&gt;=30000,G268&lt;35000),"C",IF(AND(G268&gt;=35000,G268&lt;40000),"C267",IF(AND(G268&gt;=40000,G268&lt;45000),"B",IF(AND(G268&gt;=45000,G268&lt;50000),"B267",IF(AND(G268&gt;=50000,G268&lt;55000),"A",IF(AND(G268&gt;=55000,G268&lt;60000),"A267",IF(AND(G268&gt;60000),"S"))))))))))))))</f>
        <v>E267</v>
      </c>
      <c r="J268" s="23">
        <f t="shared" si="24"/>
        <v>27299.1537070524</v>
      </c>
      <c r="K268" s="6" t="str">
        <f>IF(AND(J268&gt;=10,J268&lt;5000),"G",IF(AND(J268&gt;=5000,J268&lt;8000),"F",IF(AND(J268&gt;=8000,J268&lt;12000),"F267",IF(AND(J268&gt;=12000,J268&lt;16000),"E",IF(AND(J268&gt;=16000,J268&lt;20000),"E267",IF(AND(J268&gt;=20000,J268&lt;25000),"D",IF(AND(J268&gt;=25000,J268&lt;30000),"D267",IF(AND(J268&gt;=30000,J268&lt;35000),"C",IF(AND(J268&gt;=35000,J268&lt;40000),"C267",IF(AND(J268&gt;=40000,J268&lt;45000),"B",IF(AND(J268&gt;=45000,J268&lt;50000),"B267",IF(AND(J268&gt;=50000,J268&lt;55000),"A",IF(AND(J268&gt;=55000,J268&lt;60000),"A267",IF(AND(J268&gt;60000),"S"))))))))))))))</f>
        <v>D267</v>
      </c>
    </row>
    <row r="269" ht="18.75" customHeight="1" spans="1:11">
      <c r="A269" s="43" t="s">
        <v>365</v>
      </c>
      <c r="B269" s="130">
        <v>923</v>
      </c>
      <c r="C269" s="131">
        <v>12900</v>
      </c>
      <c r="D269" s="131">
        <v>12900</v>
      </c>
      <c r="E269" s="131">
        <f t="shared" si="20"/>
        <v>0</v>
      </c>
      <c r="F269" s="131">
        <f t="shared" si="21"/>
        <v>1</v>
      </c>
      <c r="G269" s="132">
        <f t="shared" si="22"/>
        <v>12900</v>
      </c>
      <c r="H269" s="132">
        <f t="shared" si="23"/>
        <v>11906700</v>
      </c>
      <c r="I269" s="6" t="str">
        <f>IF(AND(G269&gt;=10,G269&lt;5000),"G",IF(AND(G269&gt;=5000,G269&lt;8000),"F",IF(AND(G269&gt;=8000,G269&lt;12000),"F268",IF(AND(G269&gt;=12000,G269&lt;16000),"E",IF(AND(G269&gt;=16000,G269&lt;20000),"E268",IF(AND(G269&gt;=20000,G269&lt;25000),"D",IF(AND(G269&gt;=25000,G269&lt;30000),"D268",IF(AND(G269&gt;=30000,G269&lt;35000),"C",IF(AND(G269&gt;=35000,G269&lt;40000),"C268",IF(AND(G269&gt;=40000,G269&lt;45000),"B",IF(AND(G269&gt;=45000,G269&lt;50000),"B268",IF(AND(G269&gt;=50000,G269&lt;55000),"A",IF(AND(G269&gt;=55000,G269&lt;60000),"A268",IF(AND(G269&gt;60000),"S"))))))))))))))</f>
        <v>E</v>
      </c>
      <c r="J269" s="23">
        <f t="shared" si="24"/>
        <v>21801</v>
      </c>
      <c r="K269" s="6" t="str">
        <f>IF(AND(J269&gt;=10,J269&lt;5000),"G",IF(AND(J269&gt;=5000,J269&lt;8000),"F",IF(AND(J269&gt;=8000,J269&lt;12000),"F268",IF(AND(J269&gt;=12000,J269&lt;16000),"E",IF(AND(J269&gt;=16000,J269&lt;20000),"E268",IF(AND(J269&gt;=20000,J269&lt;25000),"D",IF(AND(J269&gt;=25000,J269&lt;30000),"D268",IF(AND(J269&gt;=30000,J269&lt;35000),"C",IF(AND(J269&gt;=35000,J269&lt;40000),"C268",IF(AND(J269&gt;=40000,J269&lt;45000),"B",IF(AND(J269&gt;=45000,J269&lt;50000),"B268",IF(AND(J269&gt;=50000,J269&lt;55000),"A",IF(AND(J269&gt;=55000,J269&lt;60000),"A268",IF(AND(J269&gt;60000),"S"))))))))))))))</f>
        <v>D</v>
      </c>
    </row>
    <row r="270" ht="18.75" customHeight="1" spans="1:11">
      <c r="A270" s="43" t="s">
        <v>388</v>
      </c>
      <c r="B270" s="130">
        <v>339</v>
      </c>
      <c r="C270" s="131">
        <v>12900</v>
      </c>
      <c r="D270" s="131">
        <v>12900</v>
      </c>
      <c r="E270" s="131">
        <f t="shared" si="20"/>
        <v>0</v>
      </c>
      <c r="F270" s="131">
        <f t="shared" si="21"/>
        <v>1</v>
      </c>
      <c r="G270" s="132">
        <f t="shared" si="22"/>
        <v>12900</v>
      </c>
      <c r="H270" s="132">
        <f t="shared" si="23"/>
        <v>4373100</v>
      </c>
      <c r="I270" s="6" t="str">
        <f>IF(AND(G270&gt;=10,G270&lt;5000),"G",IF(AND(G270&gt;=5000,G270&lt;8000),"F",IF(AND(G270&gt;=8000,G270&lt;12000),"F269",IF(AND(G270&gt;=12000,G270&lt;16000),"E",IF(AND(G270&gt;=16000,G270&lt;20000),"E269",IF(AND(G270&gt;=20000,G270&lt;25000),"D",IF(AND(G270&gt;=25000,G270&lt;30000),"D269",IF(AND(G270&gt;=30000,G270&lt;35000),"C",IF(AND(G270&gt;=35000,G270&lt;40000),"C269",IF(AND(G270&gt;=40000,G270&lt;45000),"B",IF(AND(G270&gt;=45000,G270&lt;50000),"B269",IF(AND(G270&gt;=50000,G270&lt;55000),"A",IF(AND(G270&gt;=55000,G270&lt;60000),"A269",IF(AND(G270&gt;60000),"S"))))))))))))))</f>
        <v>E</v>
      </c>
      <c r="J270" s="23">
        <f t="shared" si="24"/>
        <v>21801</v>
      </c>
      <c r="K270" s="6" t="str">
        <f>IF(AND(J270&gt;=10,J270&lt;5000),"G",IF(AND(J270&gt;=5000,J270&lt;8000),"F",IF(AND(J270&gt;=8000,J270&lt;12000),"F269",IF(AND(J270&gt;=12000,J270&lt;16000),"E",IF(AND(J270&gt;=16000,J270&lt;20000),"E269",IF(AND(J270&gt;=20000,J270&lt;25000),"D",IF(AND(J270&gt;=25000,J270&lt;30000),"D269",IF(AND(J270&gt;=30000,J270&lt;35000),"C",IF(AND(J270&gt;=35000,J270&lt;40000),"C269",IF(AND(J270&gt;=40000,J270&lt;45000),"B",IF(AND(J270&gt;=45000,J270&lt;50000),"B269",IF(AND(J270&gt;=50000,J270&lt;55000),"A",IF(AND(J270&gt;=55000,J270&lt;60000),"A269",IF(AND(J270&gt;60000),"S"))))))))))))))</f>
        <v>D</v>
      </c>
    </row>
    <row r="271" ht="18.75" customHeight="1" spans="1:11">
      <c r="A271" s="43" t="s">
        <v>77</v>
      </c>
      <c r="B271" s="130">
        <v>81</v>
      </c>
      <c r="C271" s="131">
        <v>13000</v>
      </c>
      <c r="D271" s="131">
        <v>13000</v>
      </c>
      <c r="E271" s="131">
        <f t="shared" si="20"/>
        <v>0</v>
      </c>
      <c r="F271" s="131">
        <f t="shared" si="21"/>
        <v>1</v>
      </c>
      <c r="G271" s="132">
        <f t="shared" si="22"/>
        <v>13000</v>
      </c>
      <c r="H271" s="132">
        <f t="shared" si="23"/>
        <v>1053000</v>
      </c>
      <c r="I271" s="6" t="str">
        <f>IF(AND(G271&gt;=10,G271&lt;5000),"G",IF(AND(G271&gt;=5000,G271&lt;8000),"F",IF(AND(G271&gt;=8000,G271&lt;12000),"F270",IF(AND(G271&gt;=12000,G271&lt;16000),"E",IF(AND(G271&gt;=16000,G271&lt;20000),"E270",IF(AND(G271&gt;=20000,G271&lt;25000),"D",IF(AND(G271&gt;=25000,G271&lt;30000),"D270",IF(AND(G271&gt;=30000,G271&lt;35000),"C",IF(AND(G271&gt;=35000,G271&lt;40000),"C270",IF(AND(G271&gt;=40000,G271&lt;45000),"B",IF(AND(G271&gt;=45000,G271&lt;50000),"B270",IF(AND(G271&gt;=50000,G271&lt;55000),"A",IF(AND(G271&gt;=55000,G271&lt;60000),"A270",IF(AND(G271&gt;60000),"S"))))))))))))))</f>
        <v>E</v>
      </c>
      <c r="J271" s="23">
        <f t="shared" si="24"/>
        <v>21970</v>
      </c>
      <c r="K271" s="6" t="str">
        <f>IF(AND(J271&gt;=10,J271&lt;5000),"G",IF(AND(J271&gt;=5000,J271&lt;8000),"F",IF(AND(J271&gt;=8000,J271&lt;12000),"F270",IF(AND(J271&gt;=12000,J271&lt;16000),"E",IF(AND(J271&gt;=16000,J271&lt;20000),"E270",IF(AND(J271&gt;=20000,J271&lt;25000),"D",IF(AND(J271&gt;=25000,J271&lt;30000),"D270",IF(AND(J271&gt;=30000,J271&lt;35000),"C",IF(AND(J271&gt;=35000,J271&lt;40000),"C270",IF(AND(J271&gt;=40000,J271&lt;45000),"B",IF(AND(J271&gt;=45000,J271&lt;50000),"B270",IF(AND(J271&gt;=50000,J271&lt;55000),"A",IF(AND(J271&gt;=55000,J271&lt;60000),"A270",IF(AND(J271&gt;60000),"S"))))))))))))))</f>
        <v>D</v>
      </c>
    </row>
    <row r="272" ht="18.75" customHeight="1" spans="1:11">
      <c r="A272" s="43" t="s">
        <v>377</v>
      </c>
      <c r="B272" s="130">
        <v>81</v>
      </c>
      <c r="C272" s="131">
        <v>5160</v>
      </c>
      <c r="D272" s="131">
        <v>13133.2641770401</v>
      </c>
      <c r="E272" s="131">
        <f t="shared" si="20"/>
        <v>7973.26417704011</v>
      </c>
      <c r="F272" s="131">
        <f t="shared" si="21"/>
        <v>2.54520623586049</v>
      </c>
      <c r="G272" s="132">
        <f t="shared" si="22"/>
        <v>13133.2641770401</v>
      </c>
      <c r="H272" s="132">
        <f t="shared" si="23"/>
        <v>1063794.39834025</v>
      </c>
      <c r="I272" s="6" t="str">
        <f>IF(AND(G272&gt;=10,G272&lt;5000),"G",IF(AND(G272&gt;=5000,G272&lt;8000),"F",IF(AND(G272&gt;=8000,G272&lt;12000),"F271",IF(AND(G272&gt;=12000,G272&lt;16000),"E",IF(AND(G272&gt;=16000,G272&lt;20000),"E271",IF(AND(G272&gt;=20000,G272&lt;25000),"D",IF(AND(G272&gt;=25000,G272&lt;30000),"D271",IF(AND(G272&gt;=30000,G272&lt;35000),"C",IF(AND(G272&gt;=35000,G272&lt;40000),"C271",IF(AND(G272&gt;=40000,G272&lt;45000),"B",IF(AND(G272&gt;=45000,G272&lt;50000),"B271",IF(AND(G272&gt;=50000,G272&lt;55000),"A",IF(AND(G272&gt;=55000,G272&lt;60000),"A271",IF(AND(G272&gt;60000),"S"))))))))))))))</f>
        <v>E</v>
      </c>
      <c r="J272" s="23">
        <f t="shared" si="24"/>
        <v>22195.2164591978</v>
      </c>
      <c r="K272" s="6" t="str">
        <f>IF(AND(J272&gt;=10,J272&lt;5000),"G",IF(AND(J272&gt;=5000,J272&lt;8000),"F",IF(AND(J272&gt;=8000,J272&lt;12000),"F271",IF(AND(J272&gt;=12000,J272&lt;16000),"E",IF(AND(J272&gt;=16000,J272&lt;20000),"E271",IF(AND(J272&gt;=20000,J272&lt;25000),"D",IF(AND(J272&gt;=25000,J272&lt;30000),"D271",IF(AND(J272&gt;=30000,J272&lt;35000),"C",IF(AND(J272&gt;=35000,J272&lt;40000),"C271",IF(AND(J272&gt;=40000,J272&lt;45000),"B",IF(AND(J272&gt;=45000,J272&lt;50000),"B271",IF(AND(J272&gt;=50000,J272&lt;55000),"A",IF(AND(J272&gt;=55000,J272&lt;60000),"A271",IF(AND(J272&gt;60000),"S"))))))))))))))</f>
        <v>D</v>
      </c>
    </row>
    <row r="273" ht="18.75" customHeight="1" spans="1:11">
      <c r="A273" s="43" t="s">
        <v>68</v>
      </c>
      <c r="B273" s="130">
        <v>262</v>
      </c>
      <c r="C273" s="131">
        <v>10271.4503816794</v>
      </c>
      <c r="D273" s="131">
        <v>13191.9592298981</v>
      </c>
      <c r="E273" s="131">
        <f t="shared" si="20"/>
        <v>2920.50884821869</v>
      </c>
      <c r="F273" s="131">
        <f t="shared" si="21"/>
        <v>1.28433266381034</v>
      </c>
      <c r="G273" s="132">
        <f t="shared" si="22"/>
        <v>13191.9592298981</v>
      </c>
      <c r="H273" s="132">
        <f t="shared" si="23"/>
        <v>3456293.3182333</v>
      </c>
      <c r="I273" s="6" t="str">
        <f>IF(AND(G273&gt;=10,G273&lt;5000),"G",IF(AND(G273&gt;=5000,G273&lt;8000),"F",IF(AND(G273&gt;=8000,G273&lt;12000),"F272",IF(AND(G273&gt;=12000,G273&lt;16000),"E",IF(AND(G273&gt;=16000,G273&lt;20000),"E272",IF(AND(G273&gt;=20000,G273&lt;25000),"D",IF(AND(G273&gt;=25000,G273&lt;30000),"D272",IF(AND(G273&gt;=30000,G273&lt;35000),"C",IF(AND(G273&gt;=35000,G273&lt;40000),"C272",IF(AND(G273&gt;=40000,G273&lt;45000),"B",IF(AND(G273&gt;=45000,G273&lt;50000),"B272",IF(AND(G273&gt;=50000,G273&lt;55000),"A",IF(AND(G273&gt;=55000,G273&lt;60000),"A272",IF(AND(G273&gt;60000),"S"))))))))))))))</f>
        <v>E</v>
      </c>
      <c r="J273" s="23">
        <f t="shared" si="24"/>
        <v>22294.4110985277</v>
      </c>
      <c r="K273" s="6" t="str">
        <f>IF(AND(J273&gt;=10,J273&lt;5000),"G",IF(AND(J273&gt;=5000,J273&lt;8000),"F",IF(AND(J273&gt;=8000,J273&lt;12000),"F272",IF(AND(J273&gt;=12000,J273&lt;16000),"E",IF(AND(J273&gt;=16000,J273&lt;20000),"E272",IF(AND(J273&gt;=20000,J273&lt;25000),"D",IF(AND(J273&gt;=25000,J273&lt;30000),"D272",IF(AND(J273&gt;=30000,J273&lt;35000),"C",IF(AND(J273&gt;=35000,J273&lt;40000),"C272",IF(AND(J273&gt;=40000,J273&lt;45000),"B",IF(AND(J273&gt;=45000,J273&lt;50000),"B272",IF(AND(J273&gt;=50000,J273&lt;55000),"A",IF(AND(J273&gt;=55000,J273&lt;60000),"A272",IF(AND(J273&gt;60000),"S"))))))))))))))</f>
        <v>D</v>
      </c>
    </row>
    <row r="274" ht="18.75" customHeight="1" spans="1:11">
      <c r="A274" s="43" t="s">
        <v>193</v>
      </c>
      <c r="B274" s="130">
        <v>386</v>
      </c>
      <c r="C274" s="131">
        <v>5077.20207253886</v>
      </c>
      <c r="D274" s="131">
        <v>13462.2005988024</v>
      </c>
      <c r="E274" s="131">
        <f t="shared" si="20"/>
        <v>8384.99852626353</v>
      </c>
      <c r="F274" s="131">
        <f t="shared" si="21"/>
        <v>2.65149986281137</v>
      </c>
      <c r="G274" s="132">
        <f t="shared" si="22"/>
        <v>13462.2005988024</v>
      </c>
      <c r="H274" s="132">
        <f t="shared" si="23"/>
        <v>5196409.43113772</v>
      </c>
      <c r="I274" s="6" t="str">
        <f>IF(AND(G274&gt;=10,G274&lt;5000),"G",IF(AND(G274&gt;=5000,G274&lt;8000),"F",IF(AND(G274&gt;=8000,G274&lt;12000),"F273",IF(AND(G274&gt;=12000,G274&lt;16000),"E",IF(AND(G274&gt;=16000,G274&lt;20000),"E273",IF(AND(G274&gt;=20000,G274&lt;25000),"D",IF(AND(G274&gt;=25000,G274&lt;30000),"D273",IF(AND(G274&gt;=30000,G274&lt;35000),"C",IF(AND(G274&gt;=35000,G274&lt;40000),"C273",IF(AND(G274&gt;=40000,G274&lt;45000),"B",IF(AND(G274&gt;=45000,G274&lt;50000),"B273",IF(AND(G274&gt;=50000,G274&lt;55000),"A",IF(AND(G274&gt;=55000,G274&lt;60000),"A273",IF(AND(G274&gt;60000),"S"))))))))))))))</f>
        <v>E</v>
      </c>
      <c r="J274" s="23">
        <f t="shared" si="24"/>
        <v>22751.119011976</v>
      </c>
      <c r="K274" s="6" t="str">
        <f>IF(AND(J274&gt;=10,J274&lt;5000),"G",IF(AND(J274&gt;=5000,J274&lt;8000),"F",IF(AND(J274&gt;=8000,J274&lt;12000),"F273",IF(AND(J274&gt;=12000,J274&lt;16000),"E",IF(AND(J274&gt;=16000,J274&lt;20000),"E273",IF(AND(J274&gt;=20000,J274&lt;25000),"D",IF(AND(J274&gt;=25000,J274&lt;30000),"D273",IF(AND(J274&gt;=30000,J274&lt;35000),"C",IF(AND(J274&gt;=35000,J274&lt;40000),"C273",IF(AND(J274&gt;=40000,J274&lt;45000),"B",IF(AND(J274&gt;=45000,J274&lt;50000),"B273",IF(AND(J274&gt;=50000,J274&lt;55000),"A",IF(AND(J274&gt;=55000,J274&lt;60000),"A273",IF(AND(J274&gt;60000),"S"))))))))))))))</f>
        <v>D</v>
      </c>
    </row>
    <row r="275" ht="18.75" customHeight="1" spans="1:11">
      <c r="A275" s="43" t="s">
        <v>52</v>
      </c>
      <c r="B275" s="130">
        <v>2405</v>
      </c>
      <c r="C275" s="131">
        <v>7941.99584199584</v>
      </c>
      <c r="D275" s="131">
        <v>13538.1356330851</v>
      </c>
      <c r="E275" s="131">
        <f t="shared" si="20"/>
        <v>5596.13979108922</v>
      </c>
      <c r="F275" s="131">
        <f t="shared" si="21"/>
        <v>1.70462638138109</v>
      </c>
      <c r="G275" s="132">
        <f t="shared" si="22"/>
        <v>13538.1356330851</v>
      </c>
      <c r="H275" s="132">
        <f t="shared" si="23"/>
        <v>32559216.1975696</v>
      </c>
      <c r="I275" s="6" t="str">
        <f>IF(AND(G275&gt;=10,G275&lt;5000),"G",IF(AND(G275&gt;=5000,G275&lt;8000),"F",IF(AND(G275&gt;=8000,G275&lt;12000),"F274",IF(AND(G275&gt;=12000,G275&lt;16000),"E",IF(AND(G275&gt;=16000,G275&lt;20000),"E274",IF(AND(G275&gt;=20000,G275&lt;25000),"D",IF(AND(G275&gt;=25000,G275&lt;30000),"D274",IF(AND(G275&gt;=30000,G275&lt;35000),"C",IF(AND(G275&gt;=35000,G275&lt;40000),"C274",IF(AND(G275&gt;=40000,G275&lt;45000),"B",IF(AND(G275&gt;=45000,G275&lt;50000),"B274",IF(AND(G275&gt;=50000,G275&lt;55000),"A",IF(AND(G275&gt;=55000,G275&lt;60000),"A274",IF(AND(G275&gt;60000),"S"))))))))))))))</f>
        <v>E</v>
      </c>
      <c r="J275" s="23">
        <f t="shared" si="24"/>
        <v>22879.4492199138</v>
      </c>
      <c r="K275" s="6" t="str">
        <f>IF(AND(J275&gt;=10,J275&lt;5000),"G",IF(AND(J275&gt;=5000,J275&lt;8000),"F",IF(AND(J275&gt;=8000,J275&lt;12000),"F274",IF(AND(J275&gt;=12000,J275&lt;16000),"E",IF(AND(J275&gt;=16000,J275&lt;20000),"E274",IF(AND(J275&gt;=20000,J275&lt;25000),"D",IF(AND(J275&gt;=25000,J275&lt;30000),"D274",IF(AND(J275&gt;=30000,J275&lt;35000),"C",IF(AND(J275&gt;=35000,J275&lt;40000),"C274",IF(AND(J275&gt;=40000,J275&lt;45000),"B",IF(AND(J275&gt;=45000,J275&lt;50000),"B274",IF(AND(J275&gt;=50000,J275&lt;55000),"A",IF(AND(J275&gt;=55000,J275&lt;60000),"A274",IF(AND(J275&gt;60000),"S"))))))))))))))</f>
        <v>D</v>
      </c>
    </row>
    <row r="276" ht="18.75" customHeight="1" spans="1:11">
      <c r="A276" s="43" t="s">
        <v>146</v>
      </c>
      <c r="B276" s="130">
        <v>295</v>
      </c>
      <c r="C276" s="131">
        <v>21707.2033898305</v>
      </c>
      <c r="D276" s="131">
        <v>13838.9031705227</v>
      </c>
      <c r="E276" s="131">
        <f t="shared" si="20"/>
        <v>-7868.3002193078</v>
      </c>
      <c r="F276" s="131">
        <f t="shared" si="21"/>
        <v>0.63752584439348</v>
      </c>
      <c r="G276" s="132">
        <f t="shared" si="22"/>
        <v>21707.2033898305</v>
      </c>
      <c r="H276" s="132">
        <f t="shared" si="23"/>
        <v>6403625</v>
      </c>
      <c r="I276" s="6" t="str">
        <f>IF(AND(G276&gt;=10,G276&lt;5000),"G",IF(AND(G276&gt;=5000,G276&lt;8000),"F",IF(AND(G276&gt;=8000,G276&lt;12000),"F275",IF(AND(G276&gt;=12000,G276&lt;16000),"E",IF(AND(G276&gt;=16000,G276&lt;20000),"E275",IF(AND(G276&gt;=20000,G276&lt;25000),"D",IF(AND(G276&gt;=25000,G276&lt;30000),"D275",IF(AND(G276&gt;=30000,G276&lt;35000),"C",IF(AND(G276&gt;=35000,G276&lt;40000),"C275",IF(AND(G276&gt;=40000,G276&lt;45000),"B",IF(AND(G276&gt;=45000,G276&lt;50000),"B275",IF(AND(G276&gt;=50000,G276&lt;55000),"A",IF(AND(G276&gt;=55000,G276&lt;60000),"A275",IF(AND(G276&gt;60000),"S"))))))))))))))</f>
        <v>D</v>
      </c>
      <c r="J276" s="23">
        <f t="shared" si="24"/>
        <v>36685.1737288136</v>
      </c>
      <c r="K276" s="6" t="str">
        <f>IF(AND(J276&gt;=10,J276&lt;5000),"G",IF(AND(J276&gt;=5000,J276&lt;8000),"F",IF(AND(J276&gt;=8000,J276&lt;12000),"F275",IF(AND(J276&gt;=12000,J276&lt;16000),"E",IF(AND(J276&gt;=16000,J276&lt;20000),"E275",IF(AND(J276&gt;=20000,J276&lt;25000),"D",IF(AND(J276&gt;=25000,J276&lt;30000),"D275",IF(AND(J276&gt;=30000,J276&lt;35000),"C",IF(AND(J276&gt;=35000,J276&lt;40000),"C275",IF(AND(J276&gt;=40000,J276&lt;45000),"B",IF(AND(J276&gt;=45000,J276&lt;50000),"B275",IF(AND(J276&gt;=50000,J276&lt;55000),"A",IF(AND(J276&gt;=55000,J276&lt;60000),"A275",IF(AND(J276&gt;60000),"S"))))))))))))))</f>
        <v>C275</v>
      </c>
    </row>
    <row r="277" ht="18.75" customHeight="1" spans="1:11">
      <c r="A277" s="43" t="s">
        <v>283</v>
      </c>
      <c r="B277" s="130">
        <v>630</v>
      </c>
      <c r="C277" s="131">
        <v>5600</v>
      </c>
      <c r="D277" s="131">
        <v>14000</v>
      </c>
      <c r="E277" s="131">
        <f t="shared" si="20"/>
        <v>8400</v>
      </c>
      <c r="F277" s="131">
        <f t="shared" si="21"/>
        <v>2.5</v>
      </c>
      <c r="G277" s="132">
        <f t="shared" si="22"/>
        <v>14000</v>
      </c>
      <c r="H277" s="132">
        <f t="shared" si="23"/>
        <v>8820000</v>
      </c>
      <c r="I277" s="6" t="str">
        <f>IF(AND(G277&gt;=10,G277&lt;5000),"G",IF(AND(G277&gt;=5000,G277&lt;8000),"F",IF(AND(G277&gt;=8000,G277&lt;12000),"F276",IF(AND(G277&gt;=12000,G277&lt;16000),"E",IF(AND(G277&gt;=16000,G277&lt;20000),"E276",IF(AND(G277&gt;=20000,G277&lt;25000),"D",IF(AND(G277&gt;=25000,G277&lt;30000),"D276",IF(AND(G277&gt;=30000,G277&lt;35000),"C",IF(AND(G277&gt;=35000,G277&lt;40000),"C276",IF(AND(G277&gt;=40000,G277&lt;45000),"B",IF(AND(G277&gt;=45000,G277&lt;50000),"B276",IF(AND(G277&gt;=50000,G277&lt;55000),"A",IF(AND(G277&gt;=55000,G277&lt;60000),"A276",IF(AND(G277&gt;60000),"S"))))))))))))))</f>
        <v>E</v>
      </c>
      <c r="J277" s="23">
        <f t="shared" si="24"/>
        <v>23660</v>
      </c>
      <c r="K277" s="6" t="str">
        <f>IF(AND(J277&gt;=10,J277&lt;5000),"G",IF(AND(J277&gt;=5000,J277&lt;8000),"F",IF(AND(J277&gt;=8000,J277&lt;12000),"F276",IF(AND(J277&gt;=12000,J277&lt;16000),"E",IF(AND(J277&gt;=16000,J277&lt;20000),"E276",IF(AND(J277&gt;=20000,J277&lt;25000),"D",IF(AND(J277&gt;=25000,J277&lt;30000),"D276",IF(AND(J277&gt;=30000,J277&lt;35000),"C",IF(AND(J277&gt;=35000,J277&lt;40000),"C276",IF(AND(J277&gt;=40000,J277&lt;45000),"B",IF(AND(J277&gt;=45000,J277&lt;50000),"B276",IF(AND(J277&gt;=50000,J277&lt;55000),"A",IF(AND(J277&gt;=55000,J277&lt;60000),"A276",IF(AND(J277&gt;60000),"S"))))))))))))))</f>
        <v>D</v>
      </c>
    </row>
    <row r="278" ht="18.75" customHeight="1" spans="1:11">
      <c r="A278" s="43" t="s">
        <v>56</v>
      </c>
      <c r="B278" s="130">
        <v>55</v>
      </c>
      <c r="C278" s="131">
        <v>14000</v>
      </c>
      <c r="D278" s="131">
        <v>14000</v>
      </c>
      <c r="E278" s="131">
        <f t="shared" si="20"/>
        <v>0</v>
      </c>
      <c r="F278" s="131">
        <f t="shared" si="21"/>
        <v>1</v>
      </c>
      <c r="G278" s="132">
        <f t="shared" si="22"/>
        <v>14000</v>
      </c>
      <c r="H278" s="132">
        <f t="shared" si="23"/>
        <v>770000</v>
      </c>
      <c r="I278" s="6" t="str">
        <f>IF(AND(G278&gt;=10,G278&lt;5000),"G",IF(AND(G278&gt;=5000,G278&lt;8000),"F",IF(AND(G278&gt;=8000,G278&lt;12000),"F277",IF(AND(G278&gt;=12000,G278&lt;16000),"E",IF(AND(G278&gt;=16000,G278&lt;20000),"E277",IF(AND(G278&gt;=20000,G278&lt;25000),"D",IF(AND(G278&gt;=25000,G278&lt;30000),"D277",IF(AND(G278&gt;=30000,G278&lt;35000),"C",IF(AND(G278&gt;=35000,G278&lt;40000),"C277",IF(AND(G278&gt;=40000,G278&lt;45000),"B",IF(AND(G278&gt;=45000,G278&lt;50000),"B277",IF(AND(G278&gt;=50000,G278&lt;55000),"A",IF(AND(G278&gt;=55000,G278&lt;60000),"A277",IF(AND(G278&gt;60000),"S"))))))))))))))</f>
        <v>E</v>
      </c>
      <c r="J278" s="23">
        <f t="shared" si="24"/>
        <v>23660</v>
      </c>
      <c r="K278" s="6" t="str">
        <f>IF(AND(J278&gt;=10,J278&lt;5000),"G",IF(AND(J278&gt;=5000,J278&lt;8000),"F",IF(AND(J278&gt;=8000,J278&lt;12000),"F277",IF(AND(J278&gt;=12000,J278&lt;16000),"E",IF(AND(J278&gt;=16000,J278&lt;20000),"E277",IF(AND(J278&gt;=20000,J278&lt;25000),"D",IF(AND(J278&gt;=25000,J278&lt;30000),"D277",IF(AND(J278&gt;=30000,J278&lt;35000),"C",IF(AND(J278&gt;=35000,J278&lt;40000),"C277",IF(AND(J278&gt;=40000,J278&lt;45000),"B",IF(AND(J278&gt;=45000,J278&lt;50000),"B277",IF(AND(J278&gt;=50000,J278&lt;55000),"A",IF(AND(J278&gt;=55000,J278&lt;60000),"A277",IF(AND(J278&gt;60000),"S"))))))))))))))</f>
        <v>D</v>
      </c>
    </row>
    <row r="279" ht="18.75" customHeight="1" spans="1:11">
      <c r="A279" s="43" t="s">
        <v>402</v>
      </c>
      <c r="B279" s="130">
        <v>245</v>
      </c>
      <c r="C279" s="131">
        <v>14000</v>
      </c>
      <c r="D279" s="131">
        <v>14000</v>
      </c>
      <c r="E279" s="131">
        <f t="shared" si="20"/>
        <v>0</v>
      </c>
      <c r="F279" s="131">
        <f t="shared" si="21"/>
        <v>1</v>
      </c>
      <c r="G279" s="132">
        <f t="shared" si="22"/>
        <v>14000</v>
      </c>
      <c r="H279" s="132">
        <f t="shared" si="23"/>
        <v>3430000</v>
      </c>
      <c r="I279" s="6" t="str">
        <f>IF(AND(G279&gt;=10,G279&lt;5000),"G",IF(AND(G279&gt;=5000,G279&lt;8000),"F",IF(AND(G279&gt;=8000,G279&lt;12000),"F278",IF(AND(G279&gt;=12000,G279&lt;16000),"E",IF(AND(G279&gt;=16000,G279&lt;20000),"E278",IF(AND(G279&gt;=20000,G279&lt;25000),"D",IF(AND(G279&gt;=25000,G279&lt;30000),"D278",IF(AND(G279&gt;=30000,G279&lt;35000),"C",IF(AND(G279&gt;=35000,G279&lt;40000),"C278",IF(AND(G279&gt;=40000,G279&lt;45000),"B",IF(AND(G279&gt;=45000,G279&lt;50000),"B278",IF(AND(G279&gt;=50000,G279&lt;55000),"A",IF(AND(G279&gt;=55000,G279&lt;60000),"A278",IF(AND(G279&gt;60000),"S"))))))))))))))</f>
        <v>E</v>
      </c>
      <c r="J279" s="23">
        <f t="shared" si="24"/>
        <v>23660</v>
      </c>
      <c r="K279" s="6" t="str">
        <f>IF(AND(J279&gt;=10,J279&lt;5000),"G",IF(AND(J279&gt;=5000,J279&lt;8000),"F",IF(AND(J279&gt;=8000,J279&lt;12000),"F278",IF(AND(J279&gt;=12000,J279&lt;16000),"E",IF(AND(J279&gt;=16000,J279&lt;20000),"E278",IF(AND(J279&gt;=20000,J279&lt;25000),"D",IF(AND(J279&gt;=25000,J279&lt;30000),"D278",IF(AND(J279&gt;=30000,J279&lt;35000),"C",IF(AND(J279&gt;=35000,J279&lt;40000),"C278",IF(AND(J279&gt;=40000,J279&lt;45000),"B",IF(AND(J279&gt;=45000,J279&lt;50000),"B278",IF(AND(J279&gt;=50000,J279&lt;55000),"A",IF(AND(J279&gt;=55000,J279&lt;60000),"A278",IF(AND(J279&gt;60000),"S"))))))))))))))</f>
        <v>D</v>
      </c>
    </row>
    <row r="280" ht="18.75" customHeight="1" spans="1:11">
      <c r="A280" s="43" t="s">
        <v>265</v>
      </c>
      <c r="B280" s="130">
        <v>1573</v>
      </c>
      <c r="C280" s="131">
        <v>3804.361093452</v>
      </c>
      <c r="D280" s="131">
        <v>14692.2556390977</v>
      </c>
      <c r="E280" s="131">
        <f t="shared" si="20"/>
        <v>10887.8945456457</v>
      </c>
      <c r="F280" s="131">
        <f t="shared" si="21"/>
        <v>3.86195087116882</v>
      </c>
      <c r="G280" s="132">
        <f t="shared" si="22"/>
        <v>14692.2556390977</v>
      </c>
      <c r="H280" s="132">
        <f t="shared" si="23"/>
        <v>23110918.1203008</v>
      </c>
      <c r="I280" s="6" t="str">
        <f>IF(AND(G280&gt;=10,G280&lt;5000),"G",IF(AND(G280&gt;=5000,G280&lt;8000),"F",IF(AND(G280&gt;=8000,G280&lt;12000),"F279",IF(AND(G280&gt;=12000,G280&lt;16000),"E",IF(AND(G280&gt;=16000,G280&lt;20000),"E279",IF(AND(G280&gt;=20000,G280&lt;25000),"D",IF(AND(G280&gt;=25000,G280&lt;30000),"D279",IF(AND(G280&gt;=30000,G280&lt;35000),"C",IF(AND(G280&gt;=35000,G280&lt;40000),"C279",IF(AND(G280&gt;=40000,G280&lt;45000),"B",IF(AND(G280&gt;=45000,G280&lt;50000),"B279",IF(AND(G280&gt;=50000,G280&lt;55000),"A",IF(AND(G280&gt;=55000,G280&lt;60000),"A279",IF(AND(G280&gt;60000),"S"))))))))))))))</f>
        <v>E</v>
      </c>
      <c r="J280" s="23">
        <f t="shared" si="24"/>
        <v>24829.9120300752</v>
      </c>
      <c r="K280" s="6" t="str">
        <f>IF(AND(J280&gt;=10,J280&lt;5000),"G",IF(AND(J280&gt;=5000,J280&lt;8000),"F",IF(AND(J280&gt;=8000,J280&lt;12000),"F279",IF(AND(J280&gt;=12000,J280&lt;16000),"E",IF(AND(J280&gt;=16000,J280&lt;20000),"E279",IF(AND(J280&gt;=20000,J280&lt;25000),"D",IF(AND(J280&gt;=25000,J280&lt;30000),"D279",IF(AND(J280&gt;=30000,J280&lt;35000),"C",IF(AND(J280&gt;=35000,J280&lt;40000),"C279",IF(AND(J280&gt;=40000,J280&lt;45000),"B",IF(AND(J280&gt;=45000,J280&lt;50000),"B279",IF(AND(J280&gt;=50000,J280&lt;55000),"A",IF(AND(J280&gt;=55000,J280&lt;60000),"A279",IF(AND(J280&gt;60000),"S"))))))))))))))</f>
        <v>D</v>
      </c>
    </row>
    <row r="281" ht="18.75" customHeight="1" spans="1:11">
      <c r="A281" s="43" t="s">
        <v>37</v>
      </c>
      <c r="B281" s="130">
        <v>606</v>
      </c>
      <c r="C281" s="131">
        <v>1186.46864686469</v>
      </c>
      <c r="D281" s="131">
        <v>14950.1371841155</v>
      </c>
      <c r="E281" s="131">
        <f t="shared" si="20"/>
        <v>13763.6685372508</v>
      </c>
      <c r="F281" s="131">
        <f t="shared" si="21"/>
        <v>12.6005328700612</v>
      </c>
      <c r="G281" s="132">
        <f t="shared" si="22"/>
        <v>14950.1371841155</v>
      </c>
      <c r="H281" s="132">
        <f t="shared" si="23"/>
        <v>9059783.13357401</v>
      </c>
      <c r="I281" s="86" t="str">
        <f>IF(AND(G281&gt;=10,G281&lt;5000),"G",IF(AND(G281&gt;=5000,G281&lt;8000),"F",IF(AND(G281&gt;=8000,G281&lt;12000),"F280",IF(AND(G281&gt;=12000,G281&lt;16000),"E",IF(AND(G281&gt;=16000,G281&lt;20000),"E280",IF(AND(G281&gt;=20000,G281&lt;25000),"D",IF(AND(G281&gt;=25000,G281&lt;30000),"D280",IF(AND(G281&gt;=30000,G281&lt;35000),"C",IF(AND(G281&gt;=35000,G281&lt;40000),"C280",IF(AND(G281&gt;=40000,G281&lt;45000),"B",IF(AND(G281&gt;=45000,G281&lt;50000),"B280",IF(AND(G281&gt;=50000,G281&lt;55000),"A",IF(AND(G281&gt;=55000,G281&lt;60000),"A280",IF(AND(G281&gt;60000),"S"))))))))))))))</f>
        <v>E</v>
      </c>
      <c r="J281" s="23">
        <f t="shared" si="24"/>
        <v>25265.7318411552</v>
      </c>
      <c r="K281" s="86" t="str">
        <f>IF(AND(J281&gt;=10,J281&lt;5000),"G",IF(AND(J281&gt;=5000,J281&lt;8000),"F",IF(AND(J281&gt;=8000,J281&lt;12000),"F280",IF(AND(J281&gt;=12000,J281&lt;16000),"E",IF(AND(J281&gt;=16000,J281&lt;20000),"E280",IF(AND(J281&gt;=20000,J281&lt;25000),"D",IF(AND(J281&gt;=25000,J281&lt;30000),"D280",IF(AND(J281&gt;=30000,J281&lt;35000),"C",IF(AND(J281&gt;=35000,J281&lt;40000),"C280",IF(AND(J281&gt;=40000,J281&lt;45000),"B",IF(AND(J281&gt;=45000,J281&lt;50000),"B280",IF(AND(J281&gt;=50000,J281&lt;55000),"A",IF(AND(J281&gt;=55000,J281&lt;60000),"A280",IF(AND(J281&gt;60000),"S"))))))))))))))</f>
        <v>D280</v>
      </c>
    </row>
    <row r="282" ht="18.75" customHeight="1" spans="1:11">
      <c r="A282" s="43" t="s">
        <v>155</v>
      </c>
      <c r="B282" s="130">
        <v>639</v>
      </c>
      <c r="C282" s="131">
        <v>15000</v>
      </c>
      <c r="D282" s="131">
        <v>15000</v>
      </c>
      <c r="E282" s="131">
        <f t="shared" si="20"/>
        <v>0</v>
      </c>
      <c r="F282" s="131">
        <f t="shared" si="21"/>
        <v>1</v>
      </c>
      <c r="G282" s="132">
        <f t="shared" si="22"/>
        <v>15000</v>
      </c>
      <c r="H282" s="132">
        <f t="shared" si="23"/>
        <v>9585000</v>
      </c>
      <c r="I282" s="6" t="str">
        <f>IF(AND(G282&gt;=10,G282&lt;5000),"G",IF(AND(G282&gt;=5000,G282&lt;8000),"F",IF(AND(G282&gt;=8000,G282&lt;12000),"F281",IF(AND(G282&gt;=12000,G282&lt;16000),"E",IF(AND(G282&gt;=16000,G282&lt;20000),"E281",IF(AND(G282&gt;=20000,G282&lt;25000),"D",IF(AND(G282&gt;=25000,G282&lt;30000),"D281",IF(AND(G282&gt;=30000,G282&lt;35000),"C",IF(AND(G282&gt;=35000,G282&lt;40000),"C281",IF(AND(G282&gt;=40000,G282&lt;45000),"B",IF(AND(G282&gt;=45000,G282&lt;50000),"B281",IF(AND(G282&gt;=50000,G282&lt;55000),"A",IF(AND(G282&gt;=55000,G282&lt;60000),"A281",IF(AND(G282&gt;60000),"S"))))))))))))))</f>
        <v>E</v>
      </c>
      <c r="J282" s="23">
        <f t="shared" si="24"/>
        <v>25350</v>
      </c>
      <c r="K282" s="6" t="str">
        <f>IF(AND(J282&gt;=10,J282&lt;5000),"G",IF(AND(J282&gt;=5000,J282&lt;8000),"F",IF(AND(J282&gt;=8000,J282&lt;12000),"F281",IF(AND(J282&gt;=12000,J282&lt;16000),"E",IF(AND(J282&gt;=16000,J282&lt;20000),"E281",IF(AND(J282&gt;=20000,J282&lt;25000),"D",IF(AND(J282&gt;=25000,J282&lt;30000),"D281",IF(AND(J282&gt;=30000,J282&lt;35000),"C",IF(AND(J282&gt;=35000,J282&lt;40000),"C281",IF(AND(J282&gt;=40000,J282&lt;45000),"B",IF(AND(J282&gt;=45000,J282&lt;50000),"B281",IF(AND(J282&gt;=50000,J282&lt;55000),"A",IF(AND(J282&gt;=55000,J282&lt;60000),"A281",IF(AND(J282&gt;60000),"S"))))))))))))))</f>
        <v>D281</v>
      </c>
    </row>
    <row r="283" ht="18.75" customHeight="1" spans="1:11">
      <c r="A283" s="43" t="s">
        <v>109</v>
      </c>
      <c r="B283" s="130">
        <v>208</v>
      </c>
      <c r="C283" s="131">
        <v>16000</v>
      </c>
      <c r="D283" s="131">
        <v>16000</v>
      </c>
      <c r="E283" s="131">
        <f t="shared" si="20"/>
        <v>0</v>
      </c>
      <c r="F283" s="131">
        <f t="shared" si="21"/>
        <v>1</v>
      </c>
      <c r="G283" s="132">
        <f t="shared" si="22"/>
        <v>16000</v>
      </c>
      <c r="H283" s="132">
        <f t="shared" si="23"/>
        <v>3328000</v>
      </c>
      <c r="I283" s="6" t="str">
        <f>IF(AND(G283&gt;=10,G283&lt;5000),"G",IF(AND(G283&gt;=5000,G283&lt;8000),"F",IF(AND(G283&gt;=8000,G283&lt;12000),"F282",IF(AND(G283&gt;=12000,G283&lt;16000),"E",IF(AND(G283&gt;=16000,G283&lt;20000),"E282",IF(AND(G283&gt;=20000,G283&lt;25000),"D",IF(AND(G283&gt;=25000,G283&lt;30000),"D282",IF(AND(G283&gt;=30000,G283&lt;35000),"C",IF(AND(G283&gt;=35000,G283&lt;40000),"C282",IF(AND(G283&gt;=40000,G283&lt;45000),"B",IF(AND(G283&gt;=45000,G283&lt;50000),"B282",IF(AND(G283&gt;=50000,G283&lt;55000),"A",IF(AND(G283&gt;=55000,G283&lt;60000),"A282",IF(AND(G283&gt;60000),"S"))))))))))))))</f>
        <v>E282</v>
      </c>
      <c r="J283" s="23">
        <f t="shared" si="24"/>
        <v>27040</v>
      </c>
      <c r="K283" s="6" t="str">
        <f>IF(AND(J283&gt;=10,J283&lt;5000),"G",IF(AND(J283&gt;=5000,J283&lt;8000),"F",IF(AND(J283&gt;=8000,J283&lt;12000),"F282",IF(AND(J283&gt;=12000,J283&lt;16000),"E",IF(AND(J283&gt;=16000,J283&lt;20000),"E282",IF(AND(J283&gt;=20000,J283&lt;25000),"D",IF(AND(J283&gt;=25000,J283&lt;30000),"D282",IF(AND(J283&gt;=30000,J283&lt;35000),"C",IF(AND(J283&gt;=35000,J283&lt;40000),"C282",IF(AND(J283&gt;=40000,J283&lt;45000),"B",IF(AND(J283&gt;=45000,J283&lt;50000),"B282",IF(AND(J283&gt;=50000,J283&lt;55000),"A",IF(AND(J283&gt;=55000,J283&lt;60000),"A282",IF(AND(J283&gt;60000),"S"))))))))))))))</f>
        <v>D282</v>
      </c>
    </row>
    <row r="284" ht="18.75" customHeight="1" spans="1:11">
      <c r="A284" s="43" t="s">
        <v>289</v>
      </c>
      <c r="B284" s="130">
        <v>83</v>
      </c>
      <c r="C284" s="131">
        <v>16000</v>
      </c>
      <c r="D284" s="131">
        <v>16000</v>
      </c>
      <c r="E284" s="131">
        <f t="shared" si="20"/>
        <v>0</v>
      </c>
      <c r="F284" s="131">
        <f t="shared" si="21"/>
        <v>1</v>
      </c>
      <c r="G284" s="132">
        <f t="shared" si="22"/>
        <v>16000</v>
      </c>
      <c r="H284" s="132">
        <f t="shared" si="23"/>
        <v>1328000</v>
      </c>
      <c r="I284" s="6" t="str">
        <f>IF(AND(G284&gt;=10,G284&lt;5000),"G",IF(AND(G284&gt;=5000,G284&lt;8000),"F",IF(AND(G284&gt;=8000,G284&lt;12000),"F283",IF(AND(G284&gt;=12000,G284&lt;16000),"E",IF(AND(G284&gt;=16000,G284&lt;20000),"E283",IF(AND(G284&gt;=20000,G284&lt;25000),"D",IF(AND(G284&gt;=25000,G284&lt;30000),"D283",IF(AND(G284&gt;=30000,G284&lt;35000),"C",IF(AND(G284&gt;=35000,G284&lt;40000),"C283",IF(AND(G284&gt;=40000,G284&lt;45000),"B",IF(AND(G284&gt;=45000,G284&lt;50000),"B283",IF(AND(G284&gt;=50000,G284&lt;55000),"A",IF(AND(G284&gt;=55000,G284&lt;60000),"A283",IF(AND(G284&gt;60000),"S"))))))))))))))</f>
        <v>E283</v>
      </c>
      <c r="J284" s="23">
        <f t="shared" si="24"/>
        <v>27040</v>
      </c>
      <c r="K284" s="6" t="str">
        <f>IF(AND(J284&gt;=10,J284&lt;5000),"G",IF(AND(J284&gt;=5000,J284&lt;8000),"F",IF(AND(J284&gt;=8000,J284&lt;12000),"F283",IF(AND(J284&gt;=12000,J284&lt;16000),"E",IF(AND(J284&gt;=16000,J284&lt;20000),"E283",IF(AND(J284&gt;=20000,J284&lt;25000),"D",IF(AND(J284&gt;=25000,J284&lt;30000),"D283",IF(AND(J284&gt;=30000,J284&lt;35000),"C",IF(AND(J284&gt;=35000,J284&lt;40000),"C283",IF(AND(J284&gt;=40000,J284&lt;45000),"B",IF(AND(J284&gt;=45000,J284&lt;50000),"B283",IF(AND(J284&gt;=50000,J284&lt;55000),"A",IF(AND(J284&gt;=55000,J284&lt;60000),"A283",IF(AND(J284&gt;60000),"S"))))))))))))))</f>
        <v>D283</v>
      </c>
    </row>
    <row r="285" ht="18.75" customHeight="1" spans="1:11">
      <c r="A285" s="43" t="s">
        <v>147</v>
      </c>
      <c r="B285" s="130">
        <v>71</v>
      </c>
      <c r="C285" s="131">
        <v>30000</v>
      </c>
      <c r="D285" s="131">
        <v>16772.0930232558</v>
      </c>
      <c r="E285" s="131">
        <f t="shared" si="20"/>
        <v>-13227.9069767442</v>
      </c>
      <c r="F285" s="131">
        <f t="shared" si="21"/>
        <v>0.55906976744186</v>
      </c>
      <c r="G285" s="132">
        <f t="shared" si="22"/>
        <v>30000</v>
      </c>
      <c r="H285" s="132">
        <f t="shared" si="23"/>
        <v>2130000</v>
      </c>
      <c r="I285" s="6" t="str">
        <f>IF(AND(G285&gt;=10,G285&lt;5000),"G",IF(AND(G285&gt;=5000,G285&lt;8000),"F",IF(AND(G285&gt;=8000,G285&lt;12000),"F284",IF(AND(G285&gt;=12000,G285&lt;16000),"E",IF(AND(G285&gt;=16000,G285&lt;20000),"E284",IF(AND(G285&gt;=20000,G285&lt;25000),"D",IF(AND(G285&gt;=25000,G285&lt;30000),"D284",IF(AND(G285&gt;=30000,G285&lt;35000),"C",IF(AND(G285&gt;=35000,G285&lt;40000),"C284",IF(AND(G285&gt;=40000,G285&lt;45000),"B",IF(AND(G285&gt;=45000,G285&lt;50000),"B284",IF(AND(G285&gt;=50000,G285&lt;55000),"A",IF(AND(G285&gt;=55000,G285&lt;60000),"A284",IF(AND(G285&gt;60000),"S"))))))))))))))</f>
        <v>C</v>
      </c>
      <c r="J285" s="23">
        <f t="shared" si="24"/>
        <v>50700</v>
      </c>
      <c r="K285" s="6" t="str">
        <f>IF(AND(J285&gt;=10,J285&lt;5000),"G",IF(AND(J285&gt;=5000,J285&lt;8000),"F",IF(AND(J285&gt;=8000,J285&lt;12000),"F284",IF(AND(J285&gt;=12000,J285&lt;16000),"E",IF(AND(J285&gt;=16000,J285&lt;20000),"E284",IF(AND(J285&gt;=20000,J285&lt;25000),"D",IF(AND(J285&gt;=25000,J285&lt;30000),"D284",IF(AND(J285&gt;=30000,J285&lt;35000),"C",IF(AND(J285&gt;=35000,J285&lt;40000),"C284",IF(AND(J285&gt;=40000,J285&lt;45000),"B",IF(AND(J285&gt;=45000,J285&lt;50000),"B284",IF(AND(J285&gt;=50000,J285&lt;55000),"A",IF(AND(J285&gt;=55000,J285&lt;60000),"A284",IF(AND(J285&gt;60000),"S"))))))))))))))</f>
        <v>A</v>
      </c>
    </row>
    <row r="286" ht="18.75" customHeight="1" spans="1:11">
      <c r="A286" s="43" t="s">
        <v>83</v>
      </c>
      <c r="B286" s="130">
        <v>89</v>
      </c>
      <c r="C286" s="131">
        <v>17000</v>
      </c>
      <c r="D286" s="131">
        <v>17000</v>
      </c>
      <c r="E286" s="131">
        <f t="shared" si="20"/>
        <v>0</v>
      </c>
      <c r="F286" s="131">
        <f t="shared" si="21"/>
        <v>1</v>
      </c>
      <c r="G286" s="132">
        <f t="shared" si="22"/>
        <v>17000</v>
      </c>
      <c r="H286" s="132">
        <f t="shared" si="23"/>
        <v>1513000</v>
      </c>
      <c r="I286" s="6" t="str">
        <f>IF(AND(G286&gt;=10,G286&lt;5000),"G",IF(AND(G286&gt;=5000,G286&lt;8000),"F",IF(AND(G286&gt;=8000,G286&lt;12000),"F285",IF(AND(G286&gt;=12000,G286&lt;16000),"E",IF(AND(G286&gt;=16000,G286&lt;20000),"E285",IF(AND(G286&gt;=20000,G286&lt;25000),"D",IF(AND(G286&gt;=25000,G286&lt;30000),"D285",IF(AND(G286&gt;=30000,G286&lt;35000),"C",IF(AND(G286&gt;=35000,G286&lt;40000),"C285",IF(AND(G286&gt;=40000,G286&lt;45000),"B",IF(AND(G286&gt;=45000,G286&lt;50000),"B285",IF(AND(G286&gt;=50000,G286&lt;55000),"A",IF(AND(G286&gt;=55000,G286&lt;60000),"A285",IF(AND(G286&gt;60000),"S"))))))))))))))</f>
        <v>E285</v>
      </c>
      <c r="J286" s="23">
        <f t="shared" si="24"/>
        <v>28730</v>
      </c>
      <c r="K286" s="6" t="str">
        <f>IF(AND(J286&gt;=10,J286&lt;5000),"G",IF(AND(J286&gt;=5000,J286&lt;8000),"F",IF(AND(J286&gt;=8000,J286&lt;12000),"F285",IF(AND(J286&gt;=12000,J286&lt;16000),"E",IF(AND(J286&gt;=16000,J286&lt;20000),"E285",IF(AND(J286&gt;=20000,J286&lt;25000),"D",IF(AND(J286&gt;=25000,J286&lt;30000),"D285",IF(AND(J286&gt;=30000,J286&lt;35000),"C",IF(AND(J286&gt;=35000,J286&lt;40000),"C285",IF(AND(J286&gt;=40000,J286&lt;45000),"B",IF(AND(J286&gt;=45000,J286&lt;50000),"B285",IF(AND(J286&gt;=50000,J286&lt;55000),"A",IF(AND(J286&gt;=55000,J286&lt;60000),"A285",IF(AND(J286&gt;60000),"S"))))))))))))))</f>
        <v>D285</v>
      </c>
    </row>
    <row r="287" ht="18.75" customHeight="1" spans="1:11">
      <c r="A287" s="43" t="s">
        <v>75</v>
      </c>
      <c r="B287" s="130">
        <v>862</v>
      </c>
      <c r="C287" s="131">
        <v>11500</v>
      </c>
      <c r="D287" s="131">
        <v>17500</v>
      </c>
      <c r="E287" s="131">
        <f t="shared" si="20"/>
        <v>6000</v>
      </c>
      <c r="F287" s="131">
        <f t="shared" si="21"/>
        <v>1.52173913043478</v>
      </c>
      <c r="G287" s="132">
        <f t="shared" si="22"/>
        <v>17500</v>
      </c>
      <c r="H287" s="132">
        <f t="shared" si="23"/>
        <v>15085000</v>
      </c>
      <c r="I287" s="6" t="str">
        <f>IF(AND(G287&gt;=10,G287&lt;5000),"G",IF(AND(G287&gt;=5000,G287&lt;8000),"F",IF(AND(G287&gt;=8000,G287&lt;12000),"F286",IF(AND(G287&gt;=12000,G287&lt;16000),"E",IF(AND(G287&gt;=16000,G287&lt;20000),"E286",IF(AND(G287&gt;=20000,G287&lt;25000),"D",IF(AND(G287&gt;=25000,G287&lt;30000),"D286",IF(AND(G287&gt;=30000,G287&lt;35000),"C",IF(AND(G287&gt;=35000,G287&lt;40000),"C286",IF(AND(G287&gt;=40000,G287&lt;45000),"B",IF(AND(G287&gt;=45000,G287&lt;50000),"B286",IF(AND(G287&gt;=50000,G287&lt;55000),"A",IF(AND(G287&gt;=55000,G287&lt;60000),"A286",IF(AND(G287&gt;60000),"S"))))))))))))))</f>
        <v>E286</v>
      </c>
      <c r="J287" s="23">
        <f t="shared" si="24"/>
        <v>29575</v>
      </c>
      <c r="K287" s="6" t="str">
        <f>IF(AND(J287&gt;=10,J287&lt;5000),"G",IF(AND(J287&gt;=5000,J287&lt;8000),"F",IF(AND(J287&gt;=8000,J287&lt;12000),"F286",IF(AND(J287&gt;=12000,J287&lt;16000),"E",IF(AND(J287&gt;=16000,J287&lt;20000),"E286",IF(AND(J287&gt;=20000,J287&lt;25000),"D",IF(AND(J287&gt;=25000,J287&lt;30000),"D286",IF(AND(J287&gt;=30000,J287&lt;35000),"C",IF(AND(J287&gt;=35000,J287&lt;40000),"C286",IF(AND(J287&gt;=40000,J287&lt;45000),"B",IF(AND(J287&gt;=45000,J287&lt;50000),"B286",IF(AND(J287&gt;=50000,J287&lt;55000),"A",IF(AND(J287&gt;=55000,J287&lt;60000),"A286",IF(AND(J287&gt;60000),"S"))))))))))))))</f>
        <v>D286</v>
      </c>
    </row>
    <row r="288" ht="18.75" customHeight="1" spans="1:11">
      <c r="A288" s="43" t="s">
        <v>88</v>
      </c>
      <c r="B288" s="130">
        <v>644</v>
      </c>
      <c r="C288" s="131">
        <v>17632.9192546584</v>
      </c>
      <c r="D288" s="131">
        <v>17632.9192546584</v>
      </c>
      <c r="E288" s="131">
        <f t="shared" si="20"/>
        <v>0</v>
      </c>
      <c r="F288" s="131">
        <f t="shared" si="21"/>
        <v>1</v>
      </c>
      <c r="G288" s="132">
        <f t="shared" si="22"/>
        <v>17632.9192546584</v>
      </c>
      <c r="H288" s="132">
        <f t="shared" si="23"/>
        <v>11355600</v>
      </c>
      <c r="I288" s="6" t="str">
        <f>IF(AND(G288&gt;=10,G288&lt;5000),"G",IF(AND(G288&gt;=5000,G288&lt;8000),"F",IF(AND(G288&gt;=8000,G288&lt;12000),"F287",IF(AND(G288&gt;=12000,G288&lt;16000),"E",IF(AND(G288&gt;=16000,G288&lt;20000),"E287",IF(AND(G288&gt;=20000,G288&lt;25000),"D",IF(AND(G288&gt;=25000,G288&lt;30000),"D287",IF(AND(G288&gt;=30000,G288&lt;35000),"C",IF(AND(G288&gt;=35000,G288&lt;40000),"C287",IF(AND(G288&gt;=40000,G288&lt;45000),"B",IF(AND(G288&gt;=45000,G288&lt;50000),"B287",IF(AND(G288&gt;=50000,G288&lt;55000),"A",IF(AND(G288&gt;=55000,G288&lt;60000),"A287",IF(AND(G288&gt;60000),"S"))))))))))))))</f>
        <v>E287</v>
      </c>
      <c r="J288" s="23">
        <f t="shared" si="24"/>
        <v>29799.6335403727</v>
      </c>
      <c r="K288" s="6" t="str">
        <f>IF(AND(J288&gt;=10,J288&lt;5000),"G",IF(AND(J288&gt;=5000,J288&lt;8000),"F",IF(AND(J288&gt;=8000,J288&lt;12000),"F287",IF(AND(J288&gt;=12000,J288&lt;16000),"E",IF(AND(J288&gt;=16000,J288&lt;20000),"E287",IF(AND(J288&gt;=20000,J288&lt;25000),"D",IF(AND(J288&gt;=25000,J288&lt;30000),"D287",IF(AND(J288&gt;=30000,J288&lt;35000),"C",IF(AND(J288&gt;=35000,J288&lt;40000),"C287",IF(AND(J288&gt;=40000,J288&lt;45000),"B",IF(AND(J288&gt;=45000,J288&lt;50000),"B287",IF(AND(J288&gt;=50000,J288&lt;55000),"A",IF(AND(J288&gt;=55000,J288&lt;60000),"A287",IF(AND(J288&gt;60000),"S"))))))))))))))</f>
        <v>D287</v>
      </c>
    </row>
    <row r="289" ht="18.75" customHeight="1" spans="1:11">
      <c r="A289" s="43" t="s">
        <v>174</v>
      </c>
      <c r="B289" s="130">
        <v>809</v>
      </c>
      <c r="C289" s="131">
        <v>10385.414091471</v>
      </c>
      <c r="D289" s="131">
        <v>17701.9083969466</v>
      </c>
      <c r="E289" s="131">
        <f t="shared" si="20"/>
        <v>7316.49430547561</v>
      </c>
      <c r="F289" s="131">
        <f t="shared" si="21"/>
        <v>1.70449711884712</v>
      </c>
      <c r="G289" s="132">
        <f t="shared" si="22"/>
        <v>17701.9083969466</v>
      </c>
      <c r="H289" s="132">
        <f t="shared" si="23"/>
        <v>14320843.8931298</v>
      </c>
      <c r="I289" s="6" t="str">
        <f>IF(AND(G289&gt;=10,G289&lt;5000),"G",IF(AND(G289&gt;=5000,G289&lt;8000),"F",IF(AND(G289&gt;=8000,G289&lt;12000),"F288",IF(AND(G289&gt;=12000,G289&lt;16000),"E",IF(AND(G289&gt;=16000,G289&lt;20000),"E288",IF(AND(G289&gt;=20000,G289&lt;25000),"D",IF(AND(G289&gt;=25000,G289&lt;30000),"D288",IF(AND(G289&gt;=30000,G289&lt;35000),"C",IF(AND(G289&gt;=35000,G289&lt;40000),"C288",IF(AND(G289&gt;=40000,G289&lt;45000),"B",IF(AND(G289&gt;=45000,G289&lt;50000),"B288",IF(AND(G289&gt;=50000,G289&lt;55000),"A",IF(AND(G289&gt;=55000,G289&lt;60000),"A288",IF(AND(G289&gt;60000),"S"))))))))))))))</f>
        <v>E288</v>
      </c>
      <c r="J289" s="23">
        <f t="shared" si="24"/>
        <v>29916.2251908397</v>
      </c>
      <c r="K289" s="6" t="str">
        <f>IF(AND(J289&gt;=10,J289&lt;5000),"G",IF(AND(J289&gt;=5000,J289&lt;8000),"F",IF(AND(J289&gt;=8000,J289&lt;12000),"F288",IF(AND(J289&gt;=12000,J289&lt;16000),"E",IF(AND(J289&gt;=16000,J289&lt;20000),"E288",IF(AND(J289&gt;=20000,J289&lt;25000),"D",IF(AND(J289&gt;=25000,J289&lt;30000),"D288",IF(AND(J289&gt;=30000,J289&lt;35000),"C",IF(AND(J289&gt;=35000,J289&lt;40000),"C288",IF(AND(J289&gt;=40000,J289&lt;45000),"B",IF(AND(J289&gt;=45000,J289&lt;50000),"B288",IF(AND(J289&gt;=50000,J289&lt;55000),"A",IF(AND(J289&gt;=55000,J289&lt;60000),"A288",IF(AND(J289&gt;60000),"S"))))))))))))))</f>
        <v>D288</v>
      </c>
    </row>
    <row r="290" ht="18.75" customHeight="1" spans="1:11">
      <c r="A290" s="43" t="s">
        <v>211</v>
      </c>
      <c r="B290" s="130">
        <v>79</v>
      </c>
      <c r="C290" s="131">
        <v>8000</v>
      </c>
      <c r="D290" s="131">
        <v>17758.7548638132</v>
      </c>
      <c r="E290" s="131">
        <f t="shared" si="20"/>
        <v>9758.75486381323</v>
      </c>
      <c r="F290" s="131">
        <f t="shared" si="21"/>
        <v>2.21984435797665</v>
      </c>
      <c r="G290" s="132">
        <f t="shared" si="22"/>
        <v>17758.7548638132</v>
      </c>
      <c r="H290" s="132">
        <f t="shared" si="23"/>
        <v>1402941.63424124</v>
      </c>
      <c r="I290" s="6" t="str">
        <f>IF(AND(G290&gt;=10,G290&lt;5000),"G",IF(AND(G290&gt;=5000,G290&lt;8000),"F",IF(AND(G290&gt;=8000,G290&lt;12000),"F289",IF(AND(G290&gt;=12000,G290&lt;16000),"E",IF(AND(G290&gt;=16000,G290&lt;20000),"E289",IF(AND(G290&gt;=20000,G290&lt;25000),"D",IF(AND(G290&gt;=25000,G290&lt;30000),"D289",IF(AND(G290&gt;=30000,G290&lt;35000),"C",IF(AND(G290&gt;=35000,G290&lt;40000),"C289",IF(AND(G290&gt;=40000,G290&lt;45000),"B",IF(AND(G290&gt;=45000,G290&lt;50000),"B289",IF(AND(G290&gt;=50000,G290&lt;55000),"A",IF(AND(G290&gt;=55000,G290&lt;60000),"A289",IF(AND(G290&gt;60000),"S"))))))))))))))</f>
        <v>E289</v>
      </c>
      <c r="J290" s="23">
        <f t="shared" si="24"/>
        <v>30012.2957198444</v>
      </c>
      <c r="K290" s="6" t="str">
        <f>IF(AND(J290&gt;=10,J290&lt;5000),"G",IF(AND(J290&gt;=5000,J290&lt;8000),"F",IF(AND(J290&gt;=8000,J290&lt;12000),"F289",IF(AND(J290&gt;=12000,J290&lt;16000),"E",IF(AND(J290&gt;=16000,J290&lt;20000),"E289",IF(AND(J290&gt;=20000,J290&lt;25000),"D",IF(AND(J290&gt;=25000,J290&lt;30000),"D289",IF(AND(J290&gt;=30000,J290&lt;35000),"C",IF(AND(J290&gt;=35000,J290&lt;40000),"C289",IF(AND(J290&gt;=40000,J290&lt;45000),"B",IF(AND(J290&gt;=45000,J290&lt;50000),"B289",IF(AND(J290&gt;=50000,J290&lt;55000),"A",IF(AND(J290&gt;=55000,J290&lt;60000),"A289",IF(AND(J290&gt;60000),"S"))))))))))))))</f>
        <v>C</v>
      </c>
    </row>
    <row r="291" ht="18.75" customHeight="1" spans="1:11">
      <c r="A291" s="43" t="s">
        <v>162</v>
      </c>
      <c r="B291" s="130">
        <v>731</v>
      </c>
      <c r="C291" s="131">
        <v>19350</v>
      </c>
      <c r="D291" s="131">
        <v>19350</v>
      </c>
      <c r="E291" s="131">
        <f t="shared" si="20"/>
        <v>0</v>
      </c>
      <c r="F291" s="131">
        <f t="shared" si="21"/>
        <v>1</v>
      </c>
      <c r="G291" s="132">
        <f t="shared" si="22"/>
        <v>19350</v>
      </c>
      <c r="H291" s="132">
        <f t="shared" si="23"/>
        <v>14144850</v>
      </c>
      <c r="I291" s="6" t="str">
        <f>IF(AND(G291&gt;=10,G291&lt;5000),"G",IF(AND(G291&gt;=5000,G291&lt;8000),"F",IF(AND(G291&gt;=8000,G291&lt;12000),"F290",IF(AND(G291&gt;=12000,G291&lt;16000),"E",IF(AND(G291&gt;=16000,G291&lt;20000),"E290",IF(AND(G291&gt;=20000,G291&lt;25000),"D",IF(AND(G291&gt;=25000,G291&lt;30000),"D290",IF(AND(G291&gt;=30000,G291&lt;35000),"C",IF(AND(G291&gt;=35000,G291&lt;40000),"C290",IF(AND(G291&gt;=40000,G291&lt;45000),"B",IF(AND(G291&gt;=45000,G291&lt;50000),"B290",IF(AND(G291&gt;=50000,G291&lt;55000),"A",IF(AND(G291&gt;=55000,G291&lt;60000),"A290",IF(AND(G291&gt;60000),"S"))))))))))))))</f>
        <v>E290</v>
      </c>
      <c r="J291" s="23">
        <f t="shared" si="24"/>
        <v>32701.5</v>
      </c>
      <c r="K291" s="6" t="str">
        <f>IF(AND(J291&gt;=10,J291&lt;5000),"G",IF(AND(J291&gt;=5000,J291&lt;8000),"F",IF(AND(J291&gt;=8000,J291&lt;12000),"F290",IF(AND(J291&gt;=12000,J291&lt;16000),"E",IF(AND(J291&gt;=16000,J291&lt;20000),"E290",IF(AND(J291&gt;=20000,J291&lt;25000),"D",IF(AND(J291&gt;=25000,J291&lt;30000),"D290",IF(AND(J291&gt;=30000,J291&lt;35000),"C",IF(AND(J291&gt;=35000,J291&lt;40000),"C290",IF(AND(J291&gt;=40000,J291&lt;45000),"B",IF(AND(J291&gt;=45000,J291&lt;50000),"B290",IF(AND(J291&gt;=50000,J291&lt;55000),"A",IF(AND(J291&gt;=55000,J291&lt;60000),"A290",IF(AND(J291&gt;60000),"S"))))))))))))))</f>
        <v>C</v>
      </c>
    </row>
    <row r="292" ht="18.75" customHeight="1" spans="1:11">
      <c r="A292" s="43" t="s">
        <v>167</v>
      </c>
      <c r="B292" s="130">
        <v>51</v>
      </c>
      <c r="C292" s="131">
        <v>19600</v>
      </c>
      <c r="D292" s="131">
        <v>19600</v>
      </c>
      <c r="E292" s="131">
        <f t="shared" si="20"/>
        <v>0</v>
      </c>
      <c r="F292" s="131">
        <f t="shared" si="21"/>
        <v>1</v>
      </c>
      <c r="G292" s="132">
        <f t="shared" si="22"/>
        <v>19600</v>
      </c>
      <c r="H292" s="132">
        <f t="shared" si="23"/>
        <v>999600</v>
      </c>
      <c r="I292" s="6" t="str">
        <f>IF(AND(G292&gt;=10,G292&lt;5000),"G",IF(AND(G292&gt;=5000,G292&lt;8000),"F",IF(AND(G292&gt;=8000,G292&lt;12000),"F291",IF(AND(G292&gt;=12000,G292&lt;16000),"E",IF(AND(G292&gt;=16000,G292&lt;20000),"E291",IF(AND(G292&gt;=20000,G292&lt;25000),"D",IF(AND(G292&gt;=25000,G292&lt;30000),"D291",IF(AND(G292&gt;=30000,G292&lt;35000),"C",IF(AND(G292&gt;=35000,G292&lt;40000),"C291",IF(AND(G292&gt;=40000,G292&lt;45000),"B",IF(AND(G292&gt;=45000,G292&lt;50000),"B291",IF(AND(G292&gt;=50000,G292&lt;55000),"A",IF(AND(G292&gt;=55000,G292&lt;60000),"A291",IF(AND(G292&gt;60000),"S"))))))))))))))</f>
        <v>E291</v>
      </c>
      <c r="J292" s="23">
        <f t="shared" si="24"/>
        <v>33124</v>
      </c>
      <c r="K292" s="6" t="str">
        <f>IF(AND(J292&gt;=10,J292&lt;5000),"G",IF(AND(J292&gt;=5000,J292&lt;8000),"F",IF(AND(J292&gt;=8000,J292&lt;12000),"F291",IF(AND(J292&gt;=12000,J292&lt;16000),"E",IF(AND(J292&gt;=16000,J292&lt;20000),"E291",IF(AND(J292&gt;=20000,J292&lt;25000),"D",IF(AND(J292&gt;=25000,J292&lt;30000),"D291",IF(AND(J292&gt;=30000,J292&lt;35000),"C",IF(AND(J292&gt;=35000,J292&lt;40000),"C291",IF(AND(J292&gt;=40000,J292&lt;45000),"B",IF(AND(J292&gt;=45000,J292&lt;50000),"B291",IF(AND(J292&gt;=50000,J292&lt;55000),"A",IF(AND(J292&gt;=55000,J292&lt;60000),"A291",IF(AND(J292&gt;60000),"S"))))))))))))))</f>
        <v>C</v>
      </c>
    </row>
    <row r="293" ht="18.75" customHeight="1" spans="1:11">
      <c r="A293" s="43" t="s">
        <v>130</v>
      </c>
      <c r="B293" s="130">
        <v>862</v>
      </c>
      <c r="C293" s="131">
        <v>10218.4454756381</v>
      </c>
      <c r="D293" s="131">
        <v>19780.8049535604</v>
      </c>
      <c r="E293" s="131">
        <f t="shared" si="20"/>
        <v>9562.35947792232</v>
      </c>
      <c r="F293" s="131">
        <f t="shared" si="21"/>
        <v>1.93579395229148</v>
      </c>
      <c r="G293" s="132">
        <f t="shared" si="22"/>
        <v>19780.8049535604</v>
      </c>
      <c r="H293" s="132">
        <f t="shared" si="23"/>
        <v>17051053.869969</v>
      </c>
      <c r="I293" s="6" t="str">
        <f>IF(AND(G293&gt;=10,G293&lt;5000),"G",IF(AND(G293&gt;=5000,G293&lt;8000),"F",IF(AND(G293&gt;=8000,G293&lt;12000),"F292",IF(AND(G293&gt;=12000,G293&lt;16000),"E",IF(AND(G293&gt;=16000,G293&lt;20000),"E292",IF(AND(G293&gt;=20000,G293&lt;25000),"D",IF(AND(G293&gt;=25000,G293&lt;30000),"D292",IF(AND(G293&gt;=30000,G293&lt;35000),"C",IF(AND(G293&gt;=35000,G293&lt;40000),"C292",IF(AND(G293&gt;=40000,G293&lt;45000),"B",IF(AND(G293&gt;=45000,G293&lt;50000),"B292",IF(AND(G293&gt;=50000,G293&lt;55000),"A",IF(AND(G293&gt;=55000,G293&lt;60000),"A292",IF(AND(G293&gt;60000),"S"))))))))))))))</f>
        <v>E292</v>
      </c>
      <c r="J293" s="23">
        <f t="shared" si="24"/>
        <v>33429.560371517</v>
      </c>
      <c r="K293" s="6" t="str">
        <f>IF(AND(J293&gt;=10,J293&lt;5000),"G",IF(AND(J293&gt;=5000,J293&lt;8000),"F",IF(AND(J293&gt;=8000,J293&lt;12000),"F292",IF(AND(J293&gt;=12000,J293&lt;16000),"E",IF(AND(J293&gt;=16000,J293&lt;20000),"E292",IF(AND(J293&gt;=20000,J293&lt;25000),"D",IF(AND(J293&gt;=25000,J293&lt;30000),"D292",IF(AND(J293&gt;=30000,J293&lt;35000),"C",IF(AND(J293&gt;=35000,J293&lt;40000),"C292",IF(AND(J293&gt;=40000,J293&lt;45000),"B",IF(AND(J293&gt;=45000,J293&lt;50000),"B292",IF(AND(J293&gt;=50000,J293&lt;55000),"A",IF(AND(J293&gt;=55000,J293&lt;60000),"A292",IF(AND(J293&gt;60000),"S"))))))))))))))</f>
        <v>C</v>
      </c>
    </row>
    <row r="294" ht="18.75" customHeight="1" spans="1:11">
      <c r="A294" s="43" t="s">
        <v>144</v>
      </c>
      <c r="B294" s="130">
        <v>689</v>
      </c>
      <c r="C294" s="131">
        <v>20098.6937590711</v>
      </c>
      <c r="D294" s="131">
        <v>20098.6937590711</v>
      </c>
      <c r="E294" s="131">
        <f t="shared" si="20"/>
        <v>0</v>
      </c>
      <c r="F294" s="131">
        <f t="shared" si="21"/>
        <v>1</v>
      </c>
      <c r="G294" s="132">
        <f t="shared" si="22"/>
        <v>20098.6937590711</v>
      </c>
      <c r="H294" s="132">
        <f t="shared" si="23"/>
        <v>13848000</v>
      </c>
      <c r="I294" s="6" t="str">
        <f>IF(AND(G294&gt;=10,G294&lt;5000),"G",IF(AND(G294&gt;=5000,G294&lt;8000),"F",IF(AND(G294&gt;=8000,G294&lt;12000),"F293",IF(AND(G294&gt;=12000,G294&lt;16000),"E",IF(AND(G294&gt;=16000,G294&lt;20000),"E293",IF(AND(G294&gt;=20000,G294&lt;25000),"D",IF(AND(G294&gt;=25000,G294&lt;30000),"D293",IF(AND(G294&gt;=30000,G294&lt;35000),"C",IF(AND(G294&gt;=35000,G294&lt;40000),"C293",IF(AND(G294&gt;=40000,G294&lt;45000),"B",IF(AND(G294&gt;=45000,G294&lt;50000),"B293",IF(AND(G294&gt;=50000,G294&lt;55000),"A",IF(AND(G294&gt;=55000,G294&lt;60000),"A293",IF(AND(G294&gt;60000),"S"))))))))))))))</f>
        <v>D</v>
      </c>
      <c r="J294" s="23">
        <f t="shared" si="24"/>
        <v>33966.7924528302</v>
      </c>
      <c r="K294" s="6" t="str">
        <f>IF(AND(J294&gt;=10,J294&lt;5000),"G",IF(AND(J294&gt;=5000,J294&lt;8000),"F",IF(AND(J294&gt;=8000,J294&lt;12000),"F293",IF(AND(J294&gt;=12000,J294&lt;16000),"E",IF(AND(J294&gt;=16000,J294&lt;20000),"E293",IF(AND(J294&gt;=20000,J294&lt;25000),"D",IF(AND(J294&gt;=25000,J294&lt;30000),"D293",IF(AND(J294&gt;=30000,J294&lt;35000),"C",IF(AND(J294&gt;=35000,J294&lt;40000),"C293",IF(AND(J294&gt;=40000,J294&lt;45000),"B",IF(AND(J294&gt;=45000,J294&lt;50000),"B293",IF(AND(J294&gt;=50000,J294&lt;55000),"A",IF(AND(J294&gt;=55000,J294&lt;60000),"A293",IF(AND(J294&gt;60000),"S"))))))))))))))</f>
        <v>C</v>
      </c>
    </row>
    <row r="295" ht="18.75" customHeight="1" spans="1:11">
      <c r="A295" s="43" t="s">
        <v>332</v>
      </c>
      <c r="B295" s="130">
        <v>80</v>
      </c>
      <c r="C295" s="131">
        <v>4000</v>
      </c>
      <c r="D295" s="131">
        <v>21500</v>
      </c>
      <c r="E295" s="131">
        <f t="shared" si="20"/>
        <v>17500</v>
      </c>
      <c r="F295" s="131">
        <f t="shared" si="21"/>
        <v>5.375</v>
      </c>
      <c r="G295" s="132">
        <f t="shared" si="22"/>
        <v>21500</v>
      </c>
      <c r="H295" s="132">
        <f t="shared" si="23"/>
        <v>1720000</v>
      </c>
      <c r="I295" s="6" t="str">
        <f>IF(AND(G295&gt;=10,G295&lt;5000),"G",IF(AND(G295&gt;=5000,G295&lt;8000),"F",IF(AND(G295&gt;=8000,G295&lt;12000),"F294",IF(AND(G295&gt;=12000,G295&lt;16000),"E",IF(AND(G295&gt;=16000,G295&lt;20000),"E294",IF(AND(G295&gt;=20000,G295&lt;25000),"D",IF(AND(G295&gt;=25000,G295&lt;30000),"D294",IF(AND(G295&gt;=30000,G295&lt;35000),"C",IF(AND(G295&gt;=35000,G295&lt;40000),"C294",IF(AND(G295&gt;=40000,G295&lt;45000),"B",IF(AND(G295&gt;=45000,G295&lt;50000),"B294",IF(AND(G295&gt;=50000,G295&lt;55000),"A",IF(AND(G295&gt;=55000,G295&lt;60000),"A294",IF(AND(G295&gt;60000),"S"))))))))))))))</f>
        <v>D</v>
      </c>
      <c r="J295" s="23">
        <f t="shared" si="24"/>
        <v>36335</v>
      </c>
      <c r="K295" s="6" t="str">
        <f>IF(AND(J295&gt;=10,J295&lt;5000),"G",IF(AND(J295&gt;=5000,J295&lt;8000),"F",IF(AND(J295&gt;=8000,J295&lt;12000),"F294",IF(AND(J295&gt;=12000,J295&lt;16000),"E",IF(AND(J295&gt;=16000,J295&lt;20000),"E294",IF(AND(J295&gt;=20000,J295&lt;25000),"D",IF(AND(J295&gt;=25000,J295&lt;30000),"D294",IF(AND(J295&gt;=30000,J295&lt;35000),"C",IF(AND(J295&gt;=35000,J295&lt;40000),"C294",IF(AND(J295&gt;=40000,J295&lt;45000),"B",IF(AND(J295&gt;=45000,J295&lt;50000),"B294",IF(AND(J295&gt;=50000,J295&lt;55000),"A",IF(AND(J295&gt;=55000,J295&lt;60000),"A294",IF(AND(J295&gt;60000),"S"))))))))))))))</f>
        <v>C294</v>
      </c>
    </row>
    <row r="296" ht="18.75" customHeight="1" spans="1:11">
      <c r="A296" s="43" t="s">
        <v>212</v>
      </c>
      <c r="B296" s="130">
        <v>1282</v>
      </c>
      <c r="C296" s="131">
        <v>7128.47113884555</v>
      </c>
      <c r="D296" s="131">
        <v>21500</v>
      </c>
      <c r="E296" s="131">
        <f t="shared" si="20"/>
        <v>14371.5288611544</v>
      </c>
      <c r="F296" s="131">
        <f t="shared" si="21"/>
        <v>3.01607449637257</v>
      </c>
      <c r="G296" s="132">
        <f t="shared" si="22"/>
        <v>21500</v>
      </c>
      <c r="H296" s="132">
        <f t="shared" si="23"/>
        <v>27563000</v>
      </c>
      <c r="I296" s="6" t="str">
        <f>IF(AND(G296&gt;=10,G296&lt;5000),"G",IF(AND(G296&gt;=5000,G296&lt;8000),"F",IF(AND(G296&gt;=8000,G296&lt;12000),"F295",IF(AND(G296&gt;=12000,G296&lt;16000),"E",IF(AND(G296&gt;=16000,G296&lt;20000),"E295",IF(AND(G296&gt;=20000,G296&lt;25000),"D",IF(AND(G296&gt;=25000,G296&lt;30000),"D295",IF(AND(G296&gt;=30000,G296&lt;35000),"C",IF(AND(G296&gt;=35000,G296&lt;40000),"C295",IF(AND(G296&gt;=40000,G296&lt;45000),"B",IF(AND(G296&gt;=45000,G296&lt;50000),"B295",IF(AND(G296&gt;=50000,G296&lt;55000),"A",IF(AND(G296&gt;=55000,G296&lt;60000),"A295",IF(AND(G296&gt;60000),"S"))))))))))))))</f>
        <v>D</v>
      </c>
      <c r="J296" s="23">
        <f t="shared" si="24"/>
        <v>36335</v>
      </c>
      <c r="K296" s="6" t="str">
        <f>IF(AND(J296&gt;=10,J296&lt;5000),"G",IF(AND(J296&gt;=5000,J296&lt;8000),"F",IF(AND(J296&gt;=8000,J296&lt;12000),"F295",IF(AND(J296&gt;=12000,J296&lt;16000),"E",IF(AND(J296&gt;=16000,J296&lt;20000),"E295",IF(AND(J296&gt;=20000,J296&lt;25000),"D",IF(AND(J296&gt;=25000,J296&lt;30000),"D295",IF(AND(J296&gt;=30000,J296&lt;35000),"C",IF(AND(J296&gt;=35000,J296&lt;40000),"C295",IF(AND(J296&gt;=40000,J296&lt;45000),"B",IF(AND(J296&gt;=45000,J296&lt;50000),"B295",IF(AND(J296&gt;=50000,J296&lt;55000),"A",IF(AND(J296&gt;=55000,J296&lt;60000),"A295",IF(AND(J296&gt;60000),"S"))))))))))))))</f>
        <v>C295</v>
      </c>
    </row>
    <row r="297" ht="18.75" customHeight="1" spans="1:11">
      <c r="A297" s="43" t="s">
        <v>86</v>
      </c>
      <c r="B297" s="130">
        <v>1343</v>
      </c>
      <c r="C297" s="131">
        <v>14614.7431124348</v>
      </c>
      <c r="D297" s="131">
        <v>21516.2011173184</v>
      </c>
      <c r="E297" s="131">
        <f t="shared" si="20"/>
        <v>6901.45800488359</v>
      </c>
      <c r="F297" s="131">
        <f t="shared" si="21"/>
        <v>1.47222574846434</v>
      </c>
      <c r="G297" s="132">
        <f t="shared" si="22"/>
        <v>21516.2011173184</v>
      </c>
      <c r="H297" s="132">
        <f t="shared" si="23"/>
        <v>28896258.1005587</v>
      </c>
      <c r="I297" s="6" t="str">
        <f>IF(AND(G297&gt;=10,G297&lt;5000),"G",IF(AND(G297&gt;=5000,G297&lt;8000),"F",IF(AND(G297&gt;=8000,G297&lt;12000),"F296",IF(AND(G297&gt;=12000,G297&lt;16000),"E",IF(AND(G297&gt;=16000,G297&lt;20000),"E296",IF(AND(G297&gt;=20000,G297&lt;25000),"D",IF(AND(G297&gt;=25000,G297&lt;30000),"D296",IF(AND(G297&gt;=30000,G297&lt;35000),"C",IF(AND(G297&gt;=35000,G297&lt;40000),"C296",IF(AND(G297&gt;=40000,G297&lt;45000),"B",IF(AND(G297&gt;=45000,G297&lt;50000),"B296",IF(AND(G297&gt;=50000,G297&lt;55000),"A",IF(AND(G297&gt;=55000,G297&lt;60000),"A296",IF(AND(G297&gt;60000),"S"))))))))))))))</f>
        <v>D</v>
      </c>
      <c r="J297" s="23">
        <f t="shared" si="24"/>
        <v>36362.3798882682</v>
      </c>
      <c r="K297" s="6" t="str">
        <f>IF(AND(J297&gt;=10,J297&lt;5000),"G",IF(AND(J297&gt;=5000,J297&lt;8000),"F",IF(AND(J297&gt;=8000,J297&lt;12000),"F296",IF(AND(J297&gt;=12000,J297&lt;16000),"E",IF(AND(J297&gt;=16000,J297&lt;20000),"E296",IF(AND(J297&gt;=20000,J297&lt;25000),"D",IF(AND(J297&gt;=25000,J297&lt;30000),"D296",IF(AND(J297&gt;=30000,J297&lt;35000),"C",IF(AND(J297&gt;=35000,J297&lt;40000),"C296",IF(AND(J297&gt;=40000,J297&lt;45000),"B",IF(AND(J297&gt;=45000,J297&lt;50000),"B296",IF(AND(J297&gt;=50000,J297&lt;55000),"A",IF(AND(J297&gt;=55000,J297&lt;60000),"A296",IF(AND(J297&gt;60000),"S"))))))))))))))</f>
        <v>C296</v>
      </c>
    </row>
    <row r="298" ht="18.75" customHeight="1" spans="1:11">
      <c r="A298" s="43" t="s">
        <v>183</v>
      </c>
      <c r="B298" s="130">
        <v>513</v>
      </c>
      <c r="C298" s="131">
        <v>17020.3118908382</v>
      </c>
      <c r="D298" s="131">
        <v>24000</v>
      </c>
      <c r="E298" s="131">
        <f t="shared" si="20"/>
        <v>6979.68810916179</v>
      </c>
      <c r="F298" s="131">
        <f t="shared" si="21"/>
        <v>1.41007991827217</v>
      </c>
      <c r="G298" s="132">
        <f t="shared" si="22"/>
        <v>24000</v>
      </c>
      <c r="H298" s="132">
        <f t="shared" si="23"/>
        <v>12312000</v>
      </c>
      <c r="I298" s="6" t="str">
        <f>IF(AND(G298&gt;=10,G298&lt;5000),"G",IF(AND(G298&gt;=5000,G298&lt;8000),"F",IF(AND(G298&gt;=8000,G298&lt;12000),"F297",IF(AND(G298&gt;=12000,G298&lt;16000),"E",IF(AND(G298&gt;=16000,G298&lt;20000),"E297",IF(AND(G298&gt;=20000,G298&lt;25000),"D",IF(AND(G298&gt;=25000,G298&lt;30000),"D297",IF(AND(G298&gt;=30000,G298&lt;35000),"C",IF(AND(G298&gt;=35000,G298&lt;40000),"C297",IF(AND(G298&gt;=40000,G298&lt;45000),"B",IF(AND(G298&gt;=45000,G298&lt;50000),"B297",IF(AND(G298&gt;=50000,G298&lt;55000),"A",IF(AND(G298&gt;=55000,G298&lt;60000),"A297",IF(AND(G298&gt;60000),"S"))))))))))))))</f>
        <v>D</v>
      </c>
      <c r="J298" s="23">
        <f t="shared" si="24"/>
        <v>40560</v>
      </c>
      <c r="K298" s="6" t="str">
        <f>IF(AND(J298&gt;=10,J298&lt;5000),"G",IF(AND(J298&gt;=5000,J298&lt;8000),"F",IF(AND(J298&gt;=8000,J298&lt;12000),"F297",IF(AND(J298&gt;=12000,J298&lt;16000),"E",IF(AND(J298&gt;=16000,J298&lt;20000),"E297",IF(AND(J298&gt;=20000,J298&lt;25000),"D",IF(AND(J298&gt;=25000,J298&lt;30000),"D297",IF(AND(J298&gt;=30000,J298&lt;35000),"C",IF(AND(J298&gt;=35000,J298&lt;40000),"C297",IF(AND(J298&gt;=40000,J298&lt;45000),"B",IF(AND(J298&gt;=45000,J298&lt;50000),"B297",IF(AND(J298&gt;=50000,J298&lt;55000),"A",IF(AND(J298&gt;=55000,J298&lt;60000),"A297",IF(AND(J298&gt;60000),"S"))))))))))))))</f>
        <v>B</v>
      </c>
    </row>
    <row r="299" ht="18.75" customHeight="1" spans="1:11">
      <c r="A299" s="43" t="s">
        <v>28</v>
      </c>
      <c r="B299" s="130">
        <v>1062</v>
      </c>
      <c r="C299" s="131">
        <v>16852.1657250471</v>
      </c>
      <c r="D299" s="131">
        <v>24898.8023952096</v>
      </c>
      <c r="E299" s="131">
        <f t="shared" si="20"/>
        <v>8046.6366701625</v>
      </c>
      <c r="F299" s="131">
        <f t="shared" si="21"/>
        <v>1.47748383213458</v>
      </c>
      <c r="G299" s="132">
        <f t="shared" si="22"/>
        <v>24898.8023952096</v>
      </c>
      <c r="H299" s="132">
        <f t="shared" si="23"/>
        <v>26442528.1437126</v>
      </c>
      <c r="I299" s="86" t="str">
        <f>IF(AND(G299&gt;=10,G299&lt;5000),"G",IF(AND(G299&gt;=5000,G299&lt;8000),"F",IF(AND(G299&gt;=8000,G299&lt;12000),"F298",IF(AND(G299&gt;=12000,G299&lt;16000),"E",IF(AND(G299&gt;=16000,G299&lt;20000),"E298",IF(AND(G299&gt;=20000,G299&lt;25000),"D",IF(AND(G299&gt;=25000,G299&lt;30000),"D298",IF(AND(G299&gt;=30000,G299&lt;35000),"C",IF(AND(G299&gt;=35000,G299&lt;40000),"C298",IF(AND(G299&gt;=40000,G299&lt;45000),"B",IF(AND(G299&gt;=45000,G299&lt;50000),"B298",IF(AND(G299&gt;=50000,G299&lt;55000),"A",IF(AND(G299&gt;=55000,G299&lt;60000),"A298",IF(AND(G299&gt;60000),"S"))))))))))))))</f>
        <v>D</v>
      </c>
      <c r="J299" s="23">
        <f t="shared" si="24"/>
        <v>42078.9760479042</v>
      </c>
      <c r="K299" s="86" t="str">
        <f>IF(AND(J299&gt;=10,J299&lt;5000),"G",IF(AND(J299&gt;=5000,J299&lt;8000),"F",IF(AND(J299&gt;=8000,J299&lt;12000),"F298",IF(AND(J299&gt;=12000,J299&lt;16000),"E",IF(AND(J299&gt;=16000,J299&lt;20000),"E298",IF(AND(J299&gt;=20000,J299&lt;25000),"D",IF(AND(J299&gt;=25000,J299&lt;30000),"D298",IF(AND(J299&gt;=30000,J299&lt;35000),"C",IF(AND(J299&gt;=35000,J299&lt;40000),"C298",IF(AND(J299&gt;=40000,J299&lt;45000),"B",IF(AND(J299&gt;=45000,J299&lt;50000),"B298",IF(AND(J299&gt;=50000,J299&lt;55000),"A",IF(AND(J299&gt;=55000,J299&lt;60000),"A298",IF(AND(J299&gt;60000),"S"))))))))))))))</f>
        <v>B</v>
      </c>
    </row>
    <row r="300" ht="18.75" customHeight="1" spans="1:11">
      <c r="A300" s="43" t="s">
        <v>179</v>
      </c>
      <c r="B300" s="130">
        <v>55</v>
      </c>
      <c r="C300" s="131">
        <v>25000</v>
      </c>
      <c r="D300" s="131">
        <v>25000</v>
      </c>
      <c r="E300" s="131">
        <f t="shared" si="20"/>
        <v>0</v>
      </c>
      <c r="F300" s="131">
        <f t="shared" si="21"/>
        <v>1</v>
      </c>
      <c r="G300" s="132">
        <f t="shared" si="22"/>
        <v>25000</v>
      </c>
      <c r="H300" s="132">
        <f t="shared" si="23"/>
        <v>1375000</v>
      </c>
      <c r="I300" s="6" t="str">
        <f>IF(AND(G300&gt;=10,G300&lt;5000),"G",IF(AND(G300&gt;=5000,G300&lt;8000),"F",IF(AND(G300&gt;=8000,G300&lt;12000),"F299",IF(AND(G300&gt;=12000,G300&lt;16000),"E",IF(AND(G300&gt;=16000,G300&lt;20000),"E299",IF(AND(G300&gt;=20000,G300&lt;25000),"D",IF(AND(G300&gt;=25000,G300&lt;30000),"D299",IF(AND(G300&gt;=30000,G300&lt;35000),"C",IF(AND(G300&gt;=35000,G300&lt;40000),"C299",IF(AND(G300&gt;=40000,G300&lt;45000),"B",IF(AND(G300&gt;=45000,G300&lt;50000),"B299",IF(AND(G300&gt;=50000,G300&lt;55000),"A",IF(AND(G300&gt;=55000,G300&lt;60000),"A299",IF(AND(G300&gt;60000),"S"))))))))))))))</f>
        <v>D299</v>
      </c>
      <c r="J300" s="23">
        <f t="shared" si="24"/>
        <v>42250</v>
      </c>
      <c r="K300" s="6" t="str">
        <f>IF(AND(J300&gt;=10,J300&lt;5000),"G",IF(AND(J300&gt;=5000,J300&lt;8000),"F",IF(AND(J300&gt;=8000,J300&lt;12000),"F299",IF(AND(J300&gt;=12000,J300&lt;16000),"E",IF(AND(J300&gt;=16000,J300&lt;20000),"E299",IF(AND(J300&gt;=20000,J300&lt;25000),"D",IF(AND(J300&gt;=25000,J300&lt;30000),"D299",IF(AND(J300&gt;=30000,J300&lt;35000),"C",IF(AND(J300&gt;=35000,J300&lt;40000),"C299",IF(AND(J300&gt;=40000,J300&lt;45000),"B",IF(AND(J300&gt;=45000,J300&lt;50000),"B299",IF(AND(J300&gt;=50000,J300&lt;55000),"A",IF(AND(J300&gt;=55000,J300&lt;60000),"A299",IF(AND(J300&gt;60000),"S"))))))))))))))</f>
        <v>B</v>
      </c>
    </row>
    <row r="301" ht="18.75" customHeight="1" spans="1:11">
      <c r="A301" s="43" t="s">
        <v>40</v>
      </c>
      <c r="B301" s="130">
        <v>1076</v>
      </c>
      <c r="C301" s="131">
        <v>7678.43866171004</v>
      </c>
      <c r="D301" s="131">
        <v>26000</v>
      </c>
      <c r="E301" s="131">
        <f t="shared" si="20"/>
        <v>18321.56133829</v>
      </c>
      <c r="F301" s="131">
        <f t="shared" si="21"/>
        <v>3.38610505930767</v>
      </c>
      <c r="G301" s="132">
        <f t="shared" si="22"/>
        <v>26000</v>
      </c>
      <c r="H301" s="132">
        <f t="shared" si="23"/>
        <v>27976000</v>
      </c>
      <c r="I301" s="6" t="str">
        <f>IF(AND(G301&gt;=10,G301&lt;5000),"G",IF(AND(G301&gt;=5000,G301&lt;8000),"F",IF(AND(G301&gt;=8000,G301&lt;12000),"F300",IF(AND(G301&gt;=12000,G301&lt;16000),"E",IF(AND(G301&gt;=16000,G301&lt;20000),"E300",IF(AND(G301&gt;=20000,G301&lt;25000),"D",IF(AND(G301&gt;=25000,G301&lt;30000),"D300",IF(AND(G301&gt;=30000,G301&lt;35000),"C",IF(AND(G301&gt;=35000,G301&lt;40000),"C300",IF(AND(G301&gt;=40000,G301&lt;45000),"B",IF(AND(G301&gt;=45000,G301&lt;50000),"B300",IF(AND(G301&gt;=50000,G301&lt;55000),"A",IF(AND(G301&gt;=55000,G301&lt;60000),"A300",IF(AND(G301&gt;60000),"S"))))))))))))))</f>
        <v>D300</v>
      </c>
      <c r="J301" s="23">
        <f t="shared" si="24"/>
        <v>43940</v>
      </c>
      <c r="K301" s="6" t="str">
        <f>IF(AND(J301&gt;=10,J301&lt;5000),"G",IF(AND(J301&gt;=5000,J301&lt;8000),"F",IF(AND(J301&gt;=8000,J301&lt;12000),"F300",IF(AND(J301&gt;=12000,J301&lt;16000),"E",IF(AND(J301&gt;=16000,J301&lt;20000),"E300",IF(AND(J301&gt;=20000,J301&lt;25000),"D",IF(AND(J301&gt;=25000,J301&lt;30000),"D300",IF(AND(J301&gt;=30000,J301&lt;35000),"C",IF(AND(J301&gt;=35000,J301&lt;40000),"C300",IF(AND(J301&gt;=40000,J301&lt;45000),"B",IF(AND(J301&gt;=45000,J301&lt;50000),"B300",IF(AND(J301&gt;=50000,J301&lt;55000),"A",IF(AND(J301&gt;=55000,J301&lt;60000),"A300",IF(AND(J301&gt;60000),"S"))))))))))))))</f>
        <v>B</v>
      </c>
    </row>
    <row r="302" ht="18.75" customHeight="1" spans="1:11">
      <c r="A302" s="43" t="s">
        <v>70</v>
      </c>
      <c r="B302" s="130">
        <v>62</v>
      </c>
      <c r="C302" s="131">
        <v>25000</v>
      </c>
      <c r="D302" s="131">
        <v>26000</v>
      </c>
      <c r="E302" s="131">
        <f t="shared" si="20"/>
        <v>1000</v>
      </c>
      <c r="F302" s="131">
        <f t="shared" si="21"/>
        <v>1.04</v>
      </c>
      <c r="G302" s="132">
        <f t="shared" si="22"/>
        <v>26000</v>
      </c>
      <c r="H302" s="132">
        <f t="shared" si="23"/>
        <v>1612000</v>
      </c>
      <c r="I302" s="6" t="str">
        <f>IF(AND(G302&gt;=10,G302&lt;5000),"G",IF(AND(G302&gt;=5000,G302&lt;8000),"F",IF(AND(G302&gt;=8000,G302&lt;12000),"F301",IF(AND(G302&gt;=12000,G302&lt;16000),"E",IF(AND(G302&gt;=16000,G302&lt;20000),"E301",IF(AND(G302&gt;=20000,G302&lt;25000),"D",IF(AND(G302&gt;=25000,G302&lt;30000),"D301",IF(AND(G302&gt;=30000,G302&lt;35000),"C",IF(AND(G302&gt;=35000,G302&lt;40000),"C301",IF(AND(G302&gt;=40000,G302&lt;45000),"B",IF(AND(G302&gt;=45000,G302&lt;50000),"B301",IF(AND(G302&gt;=50000,G302&lt;55000),"A",IF(AND(G302&gt;=55000,G302&lt;60000),"A301",IF(AND(G302&gt;60000),"S"))))))))))))))</f>
        <v>D301</v>
      </c>
      <c r="J302" s="23">
        <f t="shared" si="24"/>
        <v>43940</v>
      </c>
      <c r="K302" s="6" t="str">
        <f>IF(AND(J302&gt;=10,J302&lt;5000),"G",IF(AND(J302&gt;=5000,J302&lt;8000),"F",IF(AND(J302&gt;=8000,J302&lt;12000),"F301",IF(AND(J302&gt;=12000,J302&lt;16000),"E",IF(AND(J302&gt;=16000,J302&lt;20000),"E301",IF(AND(J302&gt;=20000,J302&lt;25000),"D",IF(AND(J302&gt;=25000,J302&lt;30000),"D301",IF(AND(J302&gt;=30000,J302&lt;35000),"C",IF(AND(J302&gt;=35000,J302&lt;40000),"C301",IF(AND(J302&gt;=40000,J302&lt;45000),"B",IF(AND(J302&gt;=45000,J302&lt;50000),"B301",IF(AND(J302&gt;=50000,J302&lt;55000),"A",IF(AND(J302&gt;=55000,J302&lt;60000),"A301",IF(AND(J302&gt;60000),"S"))))))))))))))</f>
        <v>B</v>
      </c>
    </row>
    <row r="303" ht="18.75" customHeight="1" spans="1:11">
      <c r="A303" s="43" t="s">
        <v>22</v>
      </c>
      <c r="B303" s="130">
        <v>1406</v>
      </c>
      <c r="C303" s="131">
        <v>3465.89615931721</v>
      </c>
      <c r="D303" s="131">
        <v>27000</v>
      </c>
      <c r="E303" s="131">
        <f t="shared" si="20"/>
        <v>23534.1038406828</v>
      </c>
      <c r="F303" s="131">
        <f t="shared" si="21"/>
        <v>7.79019300027703</v>
      </c>
      <c r="G303" s="132">
        <f t="shared" si="22"/>
        <v>27000</v>
      </c>
      <c r="H303" s="132">
        <f t="shared" si="23"/>
        <v>37962000</v>
      </c>
      <c r="I303" s="6" t="str">
        <f>IF(AND(G303&gt;=10,G303&lt;5000),"G",IF(AND(G303&gt;=5000,G303&lt;8000),"F",IF(AND(G303&gt;=8000,G303&lt;12000),"F302",IF(AND(G303&gt;=12000,G303&lt;16000),"E",IF(AND(G303&gt;=16000,G303&lt;20000),"E302",IF(AND(G303&gt;=20000,G303&lt;25000),"D",IF(AND(G303&gt;=25000,G303&lt;30000),"D302",IF(AND(G303&gt;=30000,G303&lt;35000),"C",IF(AND(G303&gt;=35000,G303&lt;40000),"C302",IF(AND(G303&gt;=40000,G303&lt;45000),"B",IF(AND(G303&gt;=45000,G303&lt;50000),"B302",IF(AND(G303&gt;=50000,G303&lt;55000),"A",IF(AND(G303&gt;=55000,G303&lt;60000),"A302",IF(AND(G303&gt;60000),"S"))))))))))))))</f>
        <v>D302</v>
      </c>
      <c r="J303" s="23">
        <f t="shared" si="24"/>
        <v>45630</v>
      </c>
      <c r="K303" s="6" t="str">
        <f>IF(AND(J303&gt;=10,J303&lt;5000),"G",IF(AND(J303&gt;=5000,J303&lt;8000),"F",IF(AND(J303&gt;=8000,J303&lt;12000),"F302",IF(AND(J303&gt;=12000,J303&lt;16000),"E",IF(AND(J303&gt;=16000,J303&lt;20000),"E302",IF(AND(J303&gt;=20000,J303&lt;25000),"D",IF(AND(J303&gt;=25000,J303&lt;30000),"D302",IF(AND(J303&gt;=30000,J303&lt;35000),"C",IF(AND(J303&gt;=35000,J303&lt;40000),"C302",IF(AND(J303&gt;=40000,J303&lt;45000),"B",IF(AND(J303&gt;=45000,J303&lt;50000),"B302",IF(AND(J303&gt;=50000,J303&lt;55000),"A",IF(AND(J303&gt;=55000,J303&lt;60000),"A302",IF(AND(J303&gt;60000),"S"))))))))))))))</f>
        <v>B302</v>
      </c>
    </row>
    <row r="304" ht="18.75" customHeight="1" spans="1:11">
      <c r="A304" s="43" t="s">
        <v>102</v>
      </c>
      <c r="B304" s="130">
        <v>53</v>
      </c>
      <c r="C304" s="131">
        <v>30000</v>
      </c>
      <c r="D304" s="131">
        <v>30000</v>
      </c>
      <c r="E304" s="131">
        <f t="shared" si="20"/>
        <v>0</v>
      </c>
      <c r="F304" s="131">
        <f t="shared" si="21"/>
        <v>1</v>
      </c>
      <c r="G304" s="132">
        <f t="shared" si="22"/>
        <v>30000</v>
      </c>
      <c r="H304" s="132">
        <f t="shared" si="23"/>
        <v>1590000</v>
      </c>
      <c r="I304" s="6" t="str">
        <f>IF(AND(G304&gt;=10,G304&lt;5000),"G",IF(AND(G304&gt;=5000,G304&lt;8000),"F",IF(AND(G304&gt;=8000,G304&lt;12000),"F303",IF(AND(G304&gt;=12000,G304&lt;16000),"E",IF(AND(G304&gt;=16000,G304&lt;20000),"E303",IF(AND(G304&gt;=20000,G304&lt;25000),"D",IF(AND(G304&gt;=25000,G304&lt;30000),"D303",IF(AND(G304&gt;=30000,G304&lt;35000),"C",IF(AND(G304&gt;=35000,G304&lt;40000),"C303",IF(AND(G304&gt;=40000,G304&lt;45000),"B",IF(AND(G304&gt;=45000,G304&lt;50000),"B303",IF(AND(G304&gt;=50000,G304&lt;55000),"A",IF(AND(G304&gt;=55000,G304&lt;60000),"A303",IF(AND(G304&gt;60000),"S"))))))))))))))</f>
        <v>C</v>
      </c>
      <c r="J304" s="23">
        <f t="shared" si="24"/>
        <v>50700</v>
      </c>
      <c r="K304" s="6" t="str">
        <f>IF(AND(J304&gt;=10,J304&lt;5000),"G",IF(AND(J304&gt;=5000,J304&lt;8000),"F",IF(AND(J304&gt;=8000,J304&lt;12000),"F303",IF(AND(J304&gt;=12000,J304&lt;16000),"E",IF(AND(J304&gt;=16000,J304&lt;20000),"E303",IF(AND(J304&gt;=20000,J304&lt;25000),"D",IF(AND(J304&gt;=25000,J304&lt;30000),"D303",IF(AND(J304&gt;=30000,J304&lt;35000),"C",IF(AND(J304&gt;=35000,J304&lt;40000),"C303",IF(AND(J304&gt;=40000,J304&lt;45000),"B",IF(AND(J304&gt;=45000,J304&lt;50000),"B303",IF(AND(J304&gt;=50000,J304&lt;55000),"A",IF(AND(J304&gt;=55000,J304&lt;60000),"A303",IF(AND(J304&gt;60000),"S"))))))))))))))</f>
        <v>A</v>
      </c>
    </row>
    <row r="305" ht="18.75" customHeight="1" spans="1:11">
      <c r="A305" s="43" t="s">
        <v>143</v>
      </c>
      <c r="B305" s="130">
        <v>72</v>
      </c>
      <c r="C305" s="131">
        <v>30000</v>
      </c>
      <c r="D305" s="131">
        <v>30000</v>
      </c>
      <c r="E305" s="131">
        <f t="shared" si="20"/>
        <v>0</v>
      </c>
      <c r="F305" s="131">
        <f t="shared" si="21"/>
        <v>1</v>
      </c>
      <c r="G305" s="132">
        <f t="shared" si="22"/>
        <v>30000</v>
      </c>
      <c r="H305" s="132">
        <f t="shared" si="23"/>
        <v>2160000</v>
      </c>
      <c r="I305" s="6" t="str">
        <f>IF(AND(G305&gt;=10,G305&lt;5000),"G",IF(AND(G305&gt;=5000,G305&lt;8000),"F",IF(AND(G305&gt;=8000,G305&lt;12000),"F304",IF(AND(G305&gt;=12000,G305&lt;16000),"E",IF(AND(G305&gt;=16000,G305&lt;20000),"E304",IF(AND(G305&gt;=20000,G305&lt;25000),"D",IF(AND(G305&gt;=25000,G305&lt;30000),"D304",IF(AND(G305&gt;=30000,G305&lt;35000),"C",IF(AND(G305&gt;=35000,G305&lt;40000),"C304",IF(AND(G305&gt;=40000,G305&lt;45000),"B",IF(AND(G305&gt;=45000,G305&lt;50000),"B304",IF(AND(G305&gt;=50000,G305&lt;55000),"A",IF(AND(G305&gt;=55000,G305&lt;60000),"A304",IF(AND(G305&gt;60000),"S"))))))))))))))</f>
        <v>C</v>
      </c>
      <c r="J305" s="23">
        <f t="shared" si="24"/>
        <v>50700</v>
      </c>
      <c r="K305" s="6" t="str">
        <f>IF(AND(J305&gt;=10,J305&lt;5000),"G",IF(AND(J305&gt;=5000,J305&lt;8000),"F",IF(AND(J305&gt;=8000,J305&lt;12000),"F304",IF(AND(J305&gt;=12000,J305&lt;16000),"E",IF(AND(J305&gt;=16000,J305&lt;20000),"E304",IF(AND(J305&gt;=20000,J305&lt;25000),"D",IF(AND(J305&gt;=25000,J305&lt;30000),"D304",IF(AND(J305&gt;=30000,J305&lt;35000),"C",IF(AND(J305&gt;=35000,J305&lt;40000),"C304",IF(AND(J305&gt;=40000,J305&lt;45000),"B",IF(AND(J305&gt;=45000,J305&lt;50000),"B304",IF(AND(J305&gt;=50000,J305&lt;55000),"A",IF(AND(J305&gt;=55000,J305&lt;60000),"A304",IF(AND(J305&gt;60000),"S"))))))))))))))</f>
        <v>A</v>
      </c>
    </row>
    <row r="306" ht="18.75" customHeight="1" spans="1:11">
      <c r="A306" s="43" t="s">
        <v>288</v>
      </c>
      <c r="B306" s="130">
        <v>37</v>
      </c>
      <c r="C306" s="131">
        <v>30000</v>
      </c>
      <c r="D306" s="131">
        <v>30000</v>
      </c>
      <c r="E306" s="131">
        <f t="shared" si="20"/>
        <v>0</v>
      </c>
      <c r="F306" s="131">
        <f t="shared" si="21"/>
        <v>1</v>
      </c>
      <c r="G306" s="132">
        <f t="shared" si="22"/>
        <v>30000</v>
      </c>
      <c r="H306" s="132">
        <f t="shared" si="23"/>
        <v>1110000</v>
      </c>
      <c r="I306" s="6" t="str">
        <f>IF(AND(G306&gt;=10,G306&lt;5000),"G",IF(AND(G306&gt;=5000,G306&lt;8000),"F",IF(AND(G306&gt;=8000,G306&lt;12000),"F305",IF(AND(G306&gt;=12000,G306&lt;16000),"E",IF(AND(G306&gt;=16000,G306&lt;20000),"E305",IF(AND(G306&gt;=20000,G306&lt;25000),"D",IF(AND(G306&gt;=25000,G306&lt;30000),"D305",IF(AND(G306&gt;=30000,G306&lt;35000),"C",IF(AND(G306&gt;=35000,G306&lt;40000),"C305",IF(AND(G306&gt;=40000,G306&lt;45000),"B",IF(AND(G306&gt;=45000,G306&lt;50000),"B305",IF(AND(G306&gt;=50000,G306&lt;55000),"A",IF(AND(G306&gt;=55000,G306&lt;60000),"A305",IF(AND(G306&gt;60000),"S"))))))))))))))</f>
        <v>C</v>
      </c>
      <c r="J306" s="23">
        <f t="shared" si="24"/>
        <v>50700</v>
      </c>
      <c r="K306" s="6" t="str">
        <f>IF(AND(J306&gt;=10,J306&lt;5000),"G",IF(AND(J306&gt;=5000,J306&lt;8000),"F",IF(AND(J306&gt;=8000,J306&lt;12000),"F305",IF(AND(J306&gt;=12000,J306&lt;16000),"E",IF(AND(J306&gt;=16000,J306&lt;20000),"E305",IF(AND(J306&gt;=20000,J306&lt;25000),"D",IF(AND(J306&gt;=25000,J306&lt;30000),"D305",IF(AND(J306&gt;=30000,J306&lt;35000),"C",IF(AND(J306&gt;=35000,J306&lt;40000),"C305",IF(AND(J306&gt;=40000,J306&lt;45000),"B",IF(AND(J306&gt;=45000,J306&lt;50000),"B305",IF(AND(J306&gt;=50000,J306&lt;55000),"A",IF(AND(J306&gt;=55000,J306&lt;60000),"A305",IF(AND(J306&gt;60000),"S"))))))))))))))</f>
        <v>A</v>
      </c>
    </row>
    <row r="307" ht="18.75" customHeight="1" spans="1:11">
      <c r="A307" s="43" t="s">
        <v>41</v>
      </c>
      <c r="B307" s="130">
        <v>603</v>
      </c>
      <c r="C307" s="131">
        <v>15000</v>
      </c>
      <c r="D307" s="131">
        <v>32000</v>
      </c>
      <c r="E307" s="131">
        <f t="shared" si="20"/>
        <v>17000</v>
      </c>
      <c r="F307" s="131">
        <f t="shared" si="21"/>
        <v>2.13333333333333</v>
      </c>
      <c r="G307" s="132">
        <f t="shared" si="22"/>
        <v>32000</v>
      </c>
      <c r="H307" s="132">
        <f t="shared" si="23"/>
        <v>19296000</v>
      </c>
      <c r="I307" s="86" t="str">
        <f>IF(AND(G307&gt;=10,G307&lt;5000),"G",IF(AND(G307&gt;=5000,G307&lt;8000),"F",IF(AND(G307&gt;=8000,G307&lt;12000),"F306",IF(AND(G307&gt;=12000,G307&lt;16000),"E",IF(AND(G307&gt;=16000,G307&lt;20000),"E306",IF(AND(G307&gt;=20000,G307&lt;25000),"D",IF(AND(G307&gt;=25000,G307&lt;30000),"D306",IF(AND(G307&gt;=30000,G307&lt;35000),"C",IF(AND(G307&gt;=35000,G307&lt;40000),"C306",IF(AND(G307&gt;=40000,G307&lt;45000),"B",IF(AND(G307&gt;=45000,G307&lt;50000),"B306",IF(AND(G307&gt;=50000,G307&lt;55000),"A",IF(AND(G307&gt;=55000,G307&lt;60000),"A306",IF(AND(G307&gt;60000),"S"))))))))))))))</f>
        <v>C</v>
      </c>
      <c r="J307" s="23">
        <f t="shared" si="24"/>
        <v>54080</v>
      </c>
      <c r="K307" s="86" t="str">
        <f>IF(AND(J307&gt;=10,J307&lt;5000),"G",IF(AND(J307&gt;=5000,J307&lt;8000),"F",IF(AND(J307&gt;=8000,J307&lt;12000),"F306",IF(AND(J307&gt;=12000,J307&lt;16000),"E",IF(AND(J307&gt;=16000,J307&lt;20000),"E306",IF(AND(J307&gt;=20000,J307&lt;25000),"D",IF(AND(J307&gt;=25000,J307&lt;30000),"D306",IF(AND(J307&gt;=30000,J307&lt;35000),"C",IF(AND(J307&gt;=35000,J307&lt;40000),"C306",IF(AND(J307&gt;=40000,J307&lt;45000),"B",IF(AND(J307&gt;=45000,J307&lt;50000),"B306",IF(AND(J307&gt;=50000,J307&lt;55000),"A",IF(AND(J307&gt;=55000,J307&lt;60000),"A306",IF(AND(J307&gt;60000),"S"))))))))))))))</f>
        <v>A</v>
      </c>
    </row>
    <row r="308" ht="18.75" customHeight="1" spans="1:11">
      <c r="A308" s="43" t="s">
        <v>64</v>
      </c>
      <c r="B308" s="130">
        <v>27</v>
      </c>
      <c r="C308" s="131">
        <v>35000</v>
      </c>
      <c r="D308" s="131">
        <v>35000</v>
      </c>
      <c r="E308" s="131">
        <f t="shared" si="20"/>
        <v>0</v>
      </c>
      <c r="F308" s="131">
        <f t="shared" si="21"/>
        <v>1</v>
      </c>
      <c r="G308" s="132">
        <f t="shared" si="22"/>
        <v>35000</v>
      </c>
      <c r="H308" s="132">
        <f t="shared" si="23"/>
        <v>945000</v>
      </c>
      <c r="I308" s="6" t="str">
        <f>IF(AND(G308&gt;=10,G308&lt;5000),"G",IF(AND(G308&gt;=5000,G308&lt;8000),"F",IF(AND(G308&gt;=8000,G308&lt;12000),"F307",IF(AND(G308&gt;=12000,G308&lt;16000),"E",IF(AND(G308&gt;=16000,G308&lt;20000),"E307",IF(AND(G308&gt;=20000,G308&lt;25000),"D",IF(AND(G308&gt;=25000,G308&lt;30000),"D307",IF(AND(G308&gt;=30000,G308&lt;35000),"C",IF(AND(G308&gt;=35000,G308&lt;40000),"C307",IF(AND(G308&gt;=40000,G308&lt;45000),"B",IF(AND(G308&gt;=45000,G308&lt;50000),"B307",IF(AND(G308&gt;=50000,G308&lt;55000),"A",IF(AND(G308&gt;=55000,G308&lt;60000),"A307",IF(AND(G308&gt;60000),"S"))))))))))))))</f>
        <v>C307</v>
      </c>
      <c r="J308" s="23">
        <f t="shared" si="24"/>
        <v>59150</v>
      </c>
      <c r="K308" s="6" t="str">
        <f>IF(AND(J308&gt;=10,J308&lt;5000),"G",IF(AND(J308&gt;=5000,J308&lt;8000),"F",IF(AND(J308&gt;=8000,J308&lt;12000),"F307",IF(AND(J308&gt;=12000,J308&lt;16000),"E",IF(AND(J308&gt;=16000,J308&lt;20000),"E307",IF(AND(J308&gt;=20000,J308&lt;25000),"D",IF(AND(J308&gt;=25000,J308&lt;30000),"D307",IF(AND(J308&gt;=30000,J308&lt;35000),"C",IF(AND(J308&gt;=35000,J308&lt;40000),"C307",IF(AND(J308&gt;=40000,J308&lt;45000),"B",IF(AND(J308&gt;=45000,J308&lt;50000),"B307",IF(AND(J308&gt;=50000,J308&lt;55000),"A",IF(AND(J308&gt;=55000,J308&lt;60000),"A307",IF(AND(J308&gt;60000),"S"))))))))))))))</f>
        <v>A307</v>
      </c>
    </row>
    <row r="309" ht="18.75" customHeight="1" spans="1:11">
      <c r="A309" s="43" t="s">
        <v>20</v>
      </c>
      <c r="B309" s="130">
        <v>104</v>
      </c>
      <c r="C309" s="131">
        <v>36057.6923076923</v>
      </c>
      <c r="D309" s="131">
        <v>36057.6923076923</v>
      </c>
      <c r="E309" s="131">
        <f t="shared" si="20"/>
        <v>0</v>
      </c>
      <c r="F309" s="131">
        <f t="shared" si="21"/>
        <v>1</v>
      </c>
      <c r="G309" s="132">
        <f t="shared" si="22"/>
        <v>36057.6923076923</v>
      </c>
      <c r="H309" s="132">
        <f t="shared" si="23"/>
        <v>3750000</v>
      </c>
      <c r="I309" s="86" t="str">
        <f>IF(AND(G309&gt;=10,G309&lt;5000),"G",IF(AND(G309&gt;=5000,G309&lt;8000),"F",IF(AND(G309&gt;=8000,G309&lt;12000),"F308",IF(AND(G309&gt;=12000,G309&lt;16000),"E",IF(AND(G309&gt;=16000,G309&lt;20000),"E308",IF(AND(G309&gt;=20000,G309&lt;25000),"D",IF(AND(G309&gt;=25000,G309&lt;30000),"D308",IF(AND(G309&gt;=30000,G309&lt;35000),"C",IF(AND(G309&gt;=35000,G309&lt;40000),"C308",IF(AND(G309&gt;=40000,G309&lt;45000),"B",IF(AND(G309&gt;=45000,G309&lt;50000),"B308",IF(AND(G309&gt;=50000,G309&lt;55000),"A",IF(AND(G309&gt;=55000,G309&lt;60000),"A308",IF(AND(G309&gt;60000),"S"))))))))))))))</f>
        <v>C308</v>
      </c>
      <c r="J309" s="23">
        <f t="shared" si="24"/>
        <v>60937.5</v>
      </c>
      <c r="K309" s="86" t="str">
        <f>IF(AND(J309&gt;=10,J309&lt;5000),"G",IF(AND(J309&gt;=5000,J309&lt;8000),"F",IF(AND(J309&gt;=8000,J309&lt;12000),"F308",IF(AND(J309&gt;=12000,J309&lt;16000),"E",IF(AND(J309&gt;=16000,J309&lt;20000),"E308",IF(AND(J309&gt;=20000,J309&lt;25000),"D",IF(AND(J309&gt;=25000,J309&lt;30000),"D308",IF(AND(J309&gt;=30000,J309&lt;35000),"C",IF(AND(J309&gt;=35000,J309&lt;40000),"C308",IF(AND(J309&gt;=40000,J309&lt;45000),"B",IF(AND(J309&gt;=45000,J309&lt;50000),"B308",IF(AND(J309&gt;=50000,J309&lt;55000),"A",IF(AND(J309&gt;=55000,J309&lt;60000),"A308",IF(AND(J309&gt;60000),"S"))))))))))))))</f>
        <v>S</v>
      </c>
    </row>
    <row r="310" ht="18.75" customHeight="1" spans="1:11">
      <c r="A310" s="43" t="s">
        <v>36</v>
      </c>
      <c r="B310" s="130">
        <v>291</v>
      </c>
      <c r="C310" s="131">
        <v>8000</v>
      </c>
      <c r="D310" s="131">
        <v>40000</v>
      </c>
      <c r="E310" s="131">
        <f t="shared" si="20"/>
        <v>32000</v>
      </c>
      <c r="F310" s="131">
        <f t="shared" si="21"/>
        <v>5</v>
      </c>
      <c r="G310" s="132">
        <f t="shared" si="22"/>
        <v>40000</v>
      </c>
      <c r="H310" s="132">
        <f t="shared" si="23"/>
        <v>11640000</v>
      </c>
      <c r="I310" s="86" t="str">
        <f>IF(AND(G310&gt;=10,G310&lt;5000),"G",IF(AND(G310&gt;=5000,G310&lt;8000),"F",IF(AND(G310&gt;=8000,G310&lt;12000),"F309",IF(AND(G310&gt;=12000,G310&lt;16000),"E",IF(AND(G310&gt;=16000,G310&lt;20000),"E309",IF(AND(G310&gt;=20000,G310&lt;25000),"D",IF(AND(G310&gt;=25000,G310&lt;30000),"D309",IF(AND(G310&gt;=30000,G310&lt;35000),"C",IF(AND(G310&gt;=35000,G310&lt;40000),"C309",IF(AND(G310&gt;=40000,G310&lt;45000),"B",IF(AND(G310&gt;=45000,G310&lt;50000),"B309",IF(AND(G310&gt;=50000,G310&lt;55000),"A",IF(AND(G310&gt;=55000,G310&lt;60000),"A309",IF(AND(G310&gt;60000),"S"))))))))))))))</f>
        <v>B</v>
      </c>
      <c r="J310" s="23">
        <f t="shared" si="24"/>
        <v>67600</v>
      </c>
      <c r="K310" s="86" t="str">
        <f>IF(AND(J310&gt;=10,J310&lt;5000),"G",IF(AND(J310&gt;=5000,J310&lt;8000),"F",IF(AND(J310&gt;=8000,J310&lt;12000),"F309",IF(AND(J310&gt;=12000,J310&lt;16000),"E",IF(AND(J310&gt;=16000,J310&lt;20000),"E309",IF(AND(J310&gt;=20000,J310&lt;25000),"D",IF(AND(J310&gt;=25000,J310&lt;30000),"D309",IF(AND(J310&gt;=30000,J310&lt;35000),"C",IF(AND(J310&gt;=35000,J310&lt;40000),"C309",IF(AND(J310&gt;=40000,J310&lt;45000),"B",IF(AND(J310&gt;=45000,J310&lt;50000),"B309",IF(AND(J310&gt;=50000,J310&lt;55000),"A",IF(AND(J310&gt;=55000,J310&lt;60000),"A309",IF(AND(J310&gt;60000),"S"))))))))))))))</f>
        <v>S</v>
      </c>
    </row>
    <row r="311" ht="18.75" customHeight="1" spans="1:11">
      <c r="A311" s="43" t="s">
        <v>121</v>
      </c>
      <c r="B311" s="130">
        <v>76</v>
      </c>
      <c r="C311" s="131">
        <v>28000</v>
      </c>
      <c r="D311" s="131">
        <v>40000</v>
      </c>
      <c r="E311" s="131">
        <f t="shared" si="20"/>
        <v>12000</v>
      </c>
      <c r="F311" s="131">
        <f t="shared" si="21"/>
        <v>1.42857142857143</v>
      </c>
      <c r="G311" s="132">
        <f t="shared" si="22"/>
        <v>40000</v>
      </c>
      <c r="H311" s="132">
        <f t="shared" si="23"/>
        <v>3040000</v>
      </c>
      <c r="I311" s="6" t="str">
        <f>IF(AND(G311&gt;=10,G311&lt;5000),"G",IF(AND(G311&gt;=5000,G311&lt;8000),"F",IF(AND(G311&gt;=8000,G311&lt;12000),"F310",IF(AND(G311&gt;=12000,G311&lt;16000),"E",IF(AND(G311&gt;=16000,G311&lt;20000),"E310",IF(AND(G311&gt;=20000,G311&lt;25000),"D",IF(AND(G311&gt;=25000,G311&lt;30000),"D310",IF(AND(G311&gt;=30000,G311&lt;35000),"C",IF(AND(G311&gt;=35000,G311&lt;40000),"C310",IF(AND(G311&gt;=40000,G311&lt;45000),"B",IF(AND(G311&gt;=45000,G311&lt;50000),"B310",IF(AND(G311&gt;=50000,G311&lt;55000),"A",IF(AND(G311&gt;=55000,G311&lt;60000),"A310",IF(AND(G311&gt;60000),"S"))))))))))))))</f>
        <v>B</v>
      </c>
      <c r="J311" s="23">
        <f t="shared" si="24"/>
        <v>67600</v>
      </c>
      <c r="K311" s="6" t="str">
        <f>IF(AND(J311&gt;=10,J311&lt;5000),"G",IF(AND(J311&gt;=5000,J311&lt;8000),"F",IF(AND(J311&gt;=8000,J311&lt;12000),"F310",IF(AND(J311&gt;=12000,J311&lt;16000),"E",IF(AND(J311&gt;=16000,J311&lt;20000),"E310",IF(AND(J311&gt;=20000,J311&lt;25000),"D",IF(AND(J311&gt;=25000,J311&lt;30000),"D310",IF(AND(J311&gt;=30000,J311&lt;35000),"C",IF(AND(J311&gt;=35000,J311&lt;40000),"C310",IF(AND(J311&gt;=40000,J311&lt;45000),"B",IF(AND(J311&gt;=45000,J311&lt;50000),"B310",IF(AND(J311&gt;=50000,J311&lt;55000),"A",IF(AND(J311&gt;=55000,J311&lt;60000),"A310",IF(AND(J311&gt;60000),"S"))))))))))))))</f>
        <v>S</v>
      </c>
    </row>
    <row r="312" ht="18.75" customHeight="1" spans="1:11">
      <c r="A312" s="43" t="s">
        <v>320</v>
      </c>
      <c r="B312" s="130">
        <v>773</v>
      </c>
      <c r="C312" s="131">
        <v>28075.0323415265</v>
      </c>
      <c r="D312" s="131">
        <v>40415.3686396677</v>
      </c>
      <c r="E312" s="131">
        <f t="shared" si="20"/>
        <v>12340.3362981412</v>
      </c>
      <c r="F312" s="131">
        <f t="shared" si="21"/>
        <v>1.43954842680228</v>
      </c>
      <c r="G312" s="132">
        <f t="shared" si="22"/>
        <v>40415.3686396677</v>
      </c>
      <c r="H312" s="132">
        <f t="shared" si="23"/>
        <v>31241079.9584631</v>
      </c>
      <c r="I312" s="6" t="str">
        <f>IF(AND(G312&gt;=10,G312&lt;5000),"G",IF(AND(G312&gt;=5000,G312&lt;8000),"F",IF(AND(G312&gt;=8000,G312&lt;12000),"F311",IF(AND(G312&gt;=12000,G312&lt;16000),"E",IF(AND(G312&gt;=16000,G312&lt;20000),"E311",IF(AND(G312&gt;=20000,G312&lt;25000),"D",IF(AND(G312&gt;=25000,G312&lt;30000),"D311",IF(AND(G312&gt;=30000,G312&lt;35000),"C",IF(AND(G312&gt;=35000,G312&lt;40000),"C311",IF(AND(G312&gt;=40000,G312&lt;45000),"B",IF(AND(G312&gt;=45000,G312&lt;50000),"B311",IF(AND(G312&gt;=50000,G312&lt;55000),"A",IF(AND(G312&gt;=55000,G312&lt;60000),"A311",IF(AND(G312&gt;60000),"S"))))))))))))))</f>
        <v>B</v>
      </c>
      <c r="J312" s="23">
        <f t="shared" si="24"/>
        <v>68301.9730010384</v>
      </c>
      <c r="K312" s="6" t="str">
        <f>IF(AND(J312&gt;=10,J312&lt;5000),"G",IF(AND(J312&gt;=5000,J312&lt;8000),"F",IF(AND(J312&gt;=8000,J312&lt;12000),"F311",IF(AND(J312&gt;=12000,J312&lt;16000),"E",IF(AND(J312&gt;=16000,J312&lt;20000),"E311",IF(AND(J312&gt;=20000,J312&lt;25000),"D",IF(AND(J312&gt;=25000,J312&lt;30000),"D311",IF(AND(J312&gt;=30000,J312&lt;35000),"C",IF(AND(J312&gt;=35000,J312&lt;40000),"C311",IF(AND(J312&gt;=40000,J312&lt;45000),"B",IF(AND(J312&gt;=45000,J312&lt;50000),"B311",IF(AND(J312&gt;=50000,J312&lt;55000),"A",IF(AND(J312&gt;=55000,J312&lt;60000),"A311",IF(AND(J312&gt;60000),"S"))))))))))))))</f>
        <v>S</v>
      </c>
    </row>
    <row r="313" ht="18.75" customHeight="1" spans="1:11">
      <c r="A313" s="43" t="s">
        <v>24</v>
      </c>
      <c r="B313" s="130">
        <v>74</v>
      </c>
      <c r="C313" s="131">
        <v>41900</v>
      </c>
      <c r="D313" s="131">
        <v>41900</v>
      </c>
      <c r="E313" s="131">
        <f t="shared" si="20"/>
        <v>0</v>
      </c>
      <c r="F313" s="131">
        <f t="shared" si="21"/>
        <v>1</v>
      </c>
      <c r="G313" s="132">
        <f t="shared" si="22"/>
        <v>41900</v>
      </c>
      <c r="H313" s="132">
        <f t="shared" si="23"/>
        <v>3100600</v>
      </c>
      <c r="I313" s="86" t="str">
        <f>IF(AND(G313&gt;=10,G313&lt;5000),"G",IF(AND(G313&gt;=5000,G313&lt;8000),"F",IF(AND(G313&gt;=8000,G313&lt;12000),"F312",IF(AND(G313&gt;=12000,G313&lt;16000),"E",IF(AND(G313&gt;=16000,G313&lt;20000),"E312",IF(AND(G313&gt;=20000,G313&lt;25000),"D",IF(AND(G313&gt;=25000,G313&lt;30000),"D312",IF(AND(G313&gt;=30000,G313&lt;35000),"C",IF(AND(G313&gt;=35000,G313&lt;40000),"C312",IF(AND(G313&gt;=40000,G313&lt;45000),"B",IF(AND(G313&gt;=45000,G313&lt;50000),"B312",IF(AND(G313&gt;=50000,G313&lt;55000),"A",IF(AND(G313&gt;=55000,G313&lt;60000),"A312",IF(AND(G313&gt;60000),"S"))))))))))))))</f>
        <v>B</v>
      </c>
      <c r="J313" s="23">
        <f t="shared" si="24"/>
        <v>70811</v>
      </c>
      <c r="K313" s="86" t="str">
        <f>IF(AND(J313&gt;=10,J313&lt;5000),"G",IF(AND(J313&gt;=5000,J313&lt;8000),"F",IF(AND(J313&gt;=8000,J313&lt;12000),"F312",IF(AND(J313&gt;=12000,J313&lt;16000),"E",IF(AND(J313&gt;=16000,J313&lt;20000),"E312",IF(AND(J313&gt;=20000,J313&lt;25000),"D",IF(AND(J313&gt;=25000,J313&lt;30000),"D312",IF(AND(J313&gt;=30000,J313&lt;35000),"C",IF(AND(J313&gt;=35000,J313&lt;40000),"C312",IF(AND(J313&gt;=40000,J313&lt;45000),"B",IF(AND(J313&gt;=45000,J313&lt;50000),"B312",IF(AND(J313&gt;=50000,J313&lt;55000),"A",IF(AND(J313&gt;=55000,J313&lt;60000),"A312",IF(AND(J313&gt;60000),"S"))))))))))))))</f>
        <v>S</v>
      </c>
    </row>
    <row r="314" ht="18.75" customHeight="1" spans="1:11">
      <c r="A314" s="39"/>
      <c r="B314" s="133"/>
      <c r="C314" s="134"/>
      <c r="D314" s="134"/>
      <c r="E314" s="135"/>
      <c r="F314" s="135"/>
      <c r="G314" s="132"/>
      <c r="H314" s="132"/>
      <c r="I314" s="6"/>
      <c r="J314" s="23"/>
      <c r="K314" s="6"/>
    </row>
    <row r="315" ht="18.75" customHeight="1" spans="1:11">
      <c r="A315" s="39"/>
      <c r="B315" s="133"/>
      <c r="C315" s="134"/>
      <c r="D315" s="134"/>
      <c r="E315" s="135"/>
      <c r="F315" s="135"/>
      <c r="G315" s="132"/>
      <c r="H315" s="132"/>
      <c r="I315" s="6"/>
      <c r="J315" s="23"/>
      <c r="K315" s="6"/>
    </row>
    <row r="316" ht="18.75" customHeight="1" spans="1:5">
      <c r="A316" s="39"/>
      <c r="B316" s="133"/>
      <c r="C316" s="134"/>
      <c r="D316" s="134"/>
      <c r="E316" s="135"/>
    </row>
    <row r="317" ht="18.75" customHeight="1" spans="5:5">
      <c r="E317" s="135"/>
    </row>
    <row r="318" ht="18.75" customHeight="1" spans="5:5">
      <c r="E318" s="135"/>
    </row>
    <row r="319" ht="18.75" customHeight="1" spans="5:5">
      <c r="E319" s="135"/>
    </row>
    <row r="320" ht="18.75" customHeight="1" spans="5:5">
      <c r="E320" s="135"/>
    </row>
    <row r="321" ht="18.75" customHeight="1" spans="5:5">
      <c r="E321" s="135"/>
    </row>
    <row r="322" ht="18.75" customHeight="1" spans="5:5">
      <c r="E322" s="135"/>
    </row>
    <row r="323" ht="18.75" customHeight="1" spans="5:5">
      <c r="E323" s="135"/>
    </row>
    <row r="324" ht="18.75" customHeight="1" spans="5:5">
      <c r="E324" s="135"/>
    </row>
    <row r="325" ht="18.75" customHeight="1" spans="5:5">
      <c r="E325" s="135"/>
    </row>
    <row r="326" ht="18.75" customHeight="1" spans="5:5">
      <c r="E326" s="135"/>
    </row>
    <row r="327" ht="18.75" customHeight="1" spans="5:5">
      <c r="E327" s="135"/>
    </row>
    <row r="328" ht="18.75" customHeight="1" spans="5:5">
      <c r="E328" s="135"/>
    </row>
    <row r="329" ht="18.75" customHeight="1" spans="5:5">
      <c r="E329" s="135"/>
    </row>
    <row r="330" ht="18.75" customHeight="1" spans="5:5">
      <c r="E330" s="135"/>
    </row>
    <row r="331" ht="18.75" customHeight="1" spans="5:5">
      <c r="E331" s="135"/>
    </row>
    <row r="332" ht="18.75" customHeight="1" spans="5:5">
      <c r="E332" s="135"/>
    </row>
    <row r="333" ht="18.75" customHeight="1" spans="5:5">
      <c r="E333" s="135"/>
    </row>
    <row r="334" ht="18.75" customHeight="1" spans="5:5">
      <c r="E334" s="135"/>
    </row>
    <row r="335" ht="18.75" customHeight="1" spans="5:5">
      <c r="E335" s="135"/>
    </row>
    <row r="336" ht="18.75" customHeight="1" spans="5:5">
      <c r="E336" s="135"/>
    </row>
    <row r="337" ht="18.75" customHeight="1" spans="5:5">
      <c r="E337" s="135"/>
    </row>
    <row r="338" ht="18.75" customHeight="1" spans="5:5">
      <c r="E338" s="135"/>
    </row>
    <row r="339" ht="18.75" customHeight="1" spans="5:5">
      <c r="E339" s="135"/>
    </row>
    <row r="340" ht="18.75" customHeight="1" spans="5:5">
      <c r="E340" s="135"/>
    </row>
    <row r="341" ht="18.75" customHeight="1" spans="5:5">
      <c r="E341" s="135"/>
    </row>
    <row r="342" ht="18.75" customHeight="1" spans="5:5">
      <c r="E342" s="135"/>
    </row>
    <row r="343" ht="18.75" customHeight="1" spans="5:5">
      <c r="E343" s="135"/>
    </row>
    <row r="344" ht="18.75" customHeight="1" spans="5:5">
      <c r="E344" s="135"/>
    </row>
    <row r="345" ht="18.75" customHeight="1" spans="5:5">
      <c r="E345" s="135"/>
    </row>
    <row r="346" ht="18.75" customHeight="1" spans="5:5">
      <c r="E346" s="135"/>
    </row>
    <row r="347" ht="18.75" customHeight="1" spans="5:5">
      <c r="E347" s="135"/>
    </row>
    <row r="348" ht="18.75" customHeight="1" spans="5:5">
      <c r="E348" s="135"/>
    </row>
    <row r="349" ht="18.75" customHeight="1" spans="5:5">
      <c r="E349" s="135"/>
    </row>
    <row r="350" ht="18.75" customHeight="1" spans="5:5">
      <c r="E350" s="135"/>
    </row>
    <row r="351" ht="18.75" customHeight="1" spans="5:5">
      <c r="E351" s="135"/>
    </row>
    <row r="352" ht="18.75" customHeight="1" spans="5:5">
      <c r="E352" s="135"/>
    </row>
    <row r="353" ht="18.75" customHeight="1" spans="5:5">
      <c r="E353" s="135"/>
    </row>
    <row r="354" ht="18.75" customHeight="1" spans="5:5">
      <c r="E354" s="135"/>
    </row>
    <row r="355" ht="18.75" customHeight="1" spans="5:5">
      <c r="E355" s="135"/>
    </row>
    <row r="356" ht="18.75" customHeight="1" spans="5:5">
      <c r="E356" s="135"/>
    </row>
    <row r="357" ht="18.75" customHeight="1" spans="5:5">
      <c r="E357" s="135"/>
    </row>
    <row r="358" ht="18.75" customHeight="1" spans="5:5">
      <c r="E358" s="135"/>
    </row>
    <row r="359" ht="18.75" customHeight="1" spans="5:5">
      <c r="E359" s="135"/>
    </row>
    <row r="360" ht="18.75" customHeight="1" spans="5:5">
      <c r="E360" s="135"/>
    </row>
    <row r="361" ht="18.75" customHeight="1" spans="5:5">
      <c r="E361" s="135"/>
    </row>
    <row r="362" ht="18.75" customHeight="1" spans="5:5">
      <c r="E362" s="135"/>
    </row>
    <row r="363" ht="18.75" customHeight="1" spans="5:5">
      <c r="E363" s="135"/>
    </row>
    <row r="364" ht="18.75" customHeight="1" spans="5:5">
      <c r="E364" s="135"/>
    </row>
    <row r="365" ht="18.75" customHeight="1" spans="5:5">
      <c r="E365" s="135"/>
    </row>
    <row r="366" ht="18.75" customHeight="1" spans="5:5">
      <c r="E366" s="135"/>
    </row>
    <row r="367" ht="18.75" customHeight="1" spans="5:5">
      <c r="E367" s="135"/>
    </row>
    <row r="368" ht="18.75" customHeight="1" spans="5:5">
      <c r="E368" s="135"/>
    </row>
    <row r="369" ht="18.75" customHeight="1" spans="5:5">
      <c r="E369" s="135"/>
    </row>
    <row r="370" ht="18.75" customHeight="1" spans="5:5">
      <c r="E370" s="135"/>
    </row>
    <row r="371" ht="18.75" customHeight="1" spans="5:5">
      <c r="E371" s="135"/>
    </row>
    <row r="372" ht="18.75" customHeight="1" spans="5:5">
      <c r="E372" s="135"/>
    </row>
    <row r="373" ht="18.75" customHeight="1" spans="5:5">
      <c r="E373" s="135"/>
    </row>
    <row r="374" ht="18.75" customHeight="1" spans="5:5">
      <c r="E374" s="135"/>
    </row>
    <row r="375" ht="18.75" customHeight="1" spans="5:5">
      <c r="E375" s="135"/>
    </row>
    <row r="376" ht="18.75" customHeight="1" spans="5:5">
      <c r="E376" s="135"/>
    </row>
    <row r="377" ht="18.75" customHeight="1" spans="5:5">
      <c r="E377" s="135"/>
    </row>
    <row r="378" ht="18.75" customHeight="1" spans="5:5">
      <c r="E378" s="135"/>
    </row>
    <row r="379" ht="18.75" customHeight="1" spans="5:5">
      <c r="E379" s="135"/>
    </row>
    <row r="380" ht="18.75" customHeight="1" spans="5:5">
      <c r="E380" s="135"/>
    </row>
    <row r="381" ht="18.75" customHeight="1" spans="5:5">
      <c r="E381" s="135"/>
    </row>
    <row r="382" ht="18.75" customHeight="1" spans="5:5">
      <c r="E382" s="135"/>
    </row>
    <row r="383" ht="18.75" customHeight="1" spans="5:5">
      <c r="E383" s="135"/>
    </row>
    <row r="384" ht="18.75" customHeight="1" spans="5:5">
      <c r="E384" s="135"/>
    </row>
    <row r="385" ht="18.75" customHeight="1" spans="5:5">
      <c r="E385" s="135"/>
    </row>
    <row r="386" ht="18.75" customHeight="1" spans="5:5">
      <c r="E386" s="135"/>
    </row>
    <row r="387" ht="18.75" customHeight="1" spans="5:5">
      <c r="E387" s="135"/>
    </row>
    <row r="388" ht="18.75" customHeight="1" spans="5:5">
      <c r="E388" s="135"/>
    </row>
    <row r="389" ht="18.75" customHeight="1" spans="5:5">
      <c r="E389" s="135"/>
    </row>
    <row r="390" ht="18.75" customHeight="1" spans="5:5">
      <c r="E390" s="135"/>
    </row>
    <row r="391" ht="18.75" customHeight="1" spans="5:5">
      <c r="E391" s="135"/>
    </row>
    <row r="392" ht="18.75" customHeight="1" spans="5:5">
      <c r="E392" s="135"/>
    </row>
    <row r="393" ht="18.75" customHeight="1" spans="5:5">
      <c r="E393" s="135"/>
    </row>
    <row r="394" ht="18.75" customHeight="1" spans="5:5">
      <c r="E394" s="135"/>
    </row>
    <row r="395" ht="18.75" customHeight="1" spans="5:5">
      <c r="E395" s="135"/>
    </row>
    <row r="396" ht="18.75" customHeight="1" spans="5:5">
      <c r="E396" s="135"/>
    </row>
    <row r="397" ht="18.75" customHeight="1" spans="5:5">
      <c r="E397" s="135"/>
    </row>
    <row r="398" ht="18.75" customHeight="1" spans="5:5">
      <c r="E398" s="135"/>
    </row>
    <row r="399" ht="18.75" customHeight="1" spans="5:5">
      <c r="E399" s="135"/>
    </row>
    <row r="400" ht="18.75" customHeight="1" spans="5:5">
      <c r="E400" s="135"/>
    </row>
    <row r="401" ht="18.75" customHeight="1" spans="5:5">
      <c r="E401" s="135"/>
    </row>
    <row r="402" ht="18.75" customHeight="1" spans="5:5">
      <c r="E402" s="135"/>
    </row>
    <row r="403" ht="18.75" customHeight="1" spans="5:5">
      <c r="E403" s="135"/>
    </row>
    <row r="404" ht="18.75" customHeight="1" spans="5:5">
      <c r="E404" s="135"/>
    </row>
    <row r="405" ht="18.75" customHeight="1" spans="5:5">
      <c r="E405" s="135"/>
    </row>
    <row r="406" ht="18.75" customHeight="1" spans="5:5">
      <c r="E406" s="135"/>
    </row>
    <row r="407" ht="18.75" customHeight="1" spans="5:5">
      <c r="E407" s="135"/>
    </row>
    <row r="408" ht="18.75" customHeight="1" spans="5:5">
      <c r="E408" s="135"/>
    </row>
    <row r="409" ht="18.75" customHeight="1" spans="5:5">
      <c r="E409" s="135"/>
    </row>
    <row r="410" ht="18.75" customHeight="1" spans="5:5">
      <c r="E410" s="135"/>
    </row>
    <row r="411" ht="18.75" customHeight="1" spans="5:5">
      <c r="E411" s="135"/>
    </row>
    <row r="412" ht="18.75" customHeight="1" spans="5:5">
      <c r="E412" s="135"/>
    </row>
    <row r="413" ht="18.75" customHeight="1" spans="5:5">
      <c r="E413" s="135"/>
    </row>
    <row r="414" ht="18.75" customHeight="1" spans="5:5">
      <c r="E414" s="135"/>
    </row>
    <row r="415" ht="18.75" customHeight="1" spans="5:5">
      <c r="E415" s="135"/>
    </row>
    <row r="416" ht="18.75" customHeight="1" spans="5:5">
      <c r="E416" s="135"/>
    </row>
    <row r="417" ht="18.75" customHeight="1" spans="5:5">
      <c r="E417" s="135"/>
    </row>
    <row r="418" ht="18.75" customHeight="1" spans="5:5">
      <c r="E418" s="135"/>
    </row>
    <row r="419" ht="18.75" customHeight="1" spans="5:5">
      <c r="E419" s="135"/>
    </row>
    <row r="420" ht="18.75" customHeight="1" spans="5:5">
      <c r="E420" s="135"/>
    </row>
    <row r="421" ht="18.75" customHeight="1" spans="5:5">
      <c r="E421" s="135"/>
    </row>
    <row r="422" ht="18.75" customHeight="1" spans="5:5">
      <c r="E422" s="135"/>
    </row>
    <row r="423" ht="18.75" customHeight="1" spans="5:5">
      <c r="E423" s="135"/>
    </row>
    <row r="424" ht="18.75" customHeight="1" spans="5:5">
      <c r="E424" s="135"/>
    </row>
    <row r="425" ht="18.75" customHeight="1" spans="5:5">
      <c r="E425" s="135"/>
    </row>
    <row r="426" ht="18.75" customHeight="1" spans="5:5">
      <c r="E426" s="135"/>
    </row>
    <row r="427" ht="18.75" customHeight="1" spans="5:5">
      <c r="E427" s="135"/>
    </row>
    <row r="428" ht="18.75" customHeight="1" spans="5:5">
      <c r="E428" s="135"/>
    </row>
    <row r="429" ht="18.75" customHeight="1" spans="5:5">
      <c r="E429" s="135"/>
    </row>
    <row r="430" ht="18.75" customHeight="1" spans="5:5">
      <c r="E430" s="135"/>
    </row>
    <row r="431" ht="18.75" customHeight="1" spans="5:5">
      <c r="E431" s="135"/>
    </row>
    <row r="432" ht="18.75" customHeight="1" spans="5:5">
      <c r="E432" s="135"/>
    </row>
    <row r="433" ht="18.75" customHeight="1" spans="5:5">
      <c r="E433" s="135"/>
    </row>
    <row r="434" ht="18.75" customHeight="1" spans="5:5">
      <c r="E434" s="135"/>
    </row>
    <row r="435" ht="18.75" customHeight="1" spans="5:5">
      <c r="E435" s="135"/>
    </row>
    <row r="436" ht="18.75" customHeight="1" spans="5:5">
      <c r="E436" s="135"/>
    </row>
    <row r="437" ht="18.75" customHeight="1" spans="5:5">
      <c r="E437" s="135"/>
    </row>
    <row r="438" ht="18.75" customHeight="1" spans="5:5">
      <c r="E438" s="135"/>
    </row>
    <row r="439" ht="18.75" customHeight="1" spans="5:5">
      <c r="E439" s="135"/>
    </row>
    <row r="440" ht="18.75" customHeight="1" spans="5:5">
      <c r="E440" s="135"/>
    </row>
    <row r="441" ht="18.75" customHeight="1" spans="5:5">
      <c r="E441" s="135"/>
    </row>
    <row r="442" ht="18.75" customHeight="1" spans="5:5">
      <c r="E442" s="135"/>
    </row>
    <row r="443" ht="18.75" customHeight="1" spans="5:5">
      <c r="E443" s="135"/>
    </row>
    <row r="444" ht="18.75" customHeight="1" spans="5:5">
      <c r="E444" s="135"/>
    </row>
    <row r="445" ht="18.75" customHeight="1" spans="5:5">
      <c r="E445" s="135"/>
    </row>
    <row r="446" ht="18.75" customHeight="1" spans="5:5">
      <c r="E446" s="135"/>
    </row>
    <row r="447" ht="18.75" customHeight="1" spans="5:5">
      <c r="E447" s="135"/>
    </row>
    <row r="448" ht="18.75" customHeight="1" spans="5:5">
      <c r="E448" s="135"/>
    </row>
    <row r="449" ht="18.75" customHeight="1" spans="5:5">
      <c r="E449" s="135"/>
    </row>
    <row r="450" ht="18.75" customHeight="1" spans="5:5">
      <c r="E450" s="135"/>
    </row>
    <row r="451" ht="18.75" customHeight="1" spans="5:5">
      <c r="E451" s="135"/>
    </row>
    <row r="452" ht="18.75" customHeight="1" spans="5:5">
      <c r="E452" s="135"/>
    </row>
    <row r="453" ht="18.75" customHeight="1" spans="5:5">
      <c r="E453" s="135"/>
    </row>
    <row r="454" ht="18.75" customHeight="1" spans="5:5">
      <c r="E454" s="135"/>
    </row>
    <row r="455" ht="18.75" customHeight="1" spans="5:5">
      <c r="E455" s="135"/>
    </row>
    <row r="456" ht="18.75" customHeight="1" spans="5:5">
      <c r="E456" s="135"/>
    </row>
    <row r="457" ht="18.75" customHeight="1" spans="5:5">
      <c r="E457" s="135"/>
    </row>
    <row r="458" ht="18.75" customHeight="1" spans="5:5">
      <c r="E458" s="135"/>
    </row>
    <row r="459" ht="18.75" customHeight="1" spans="5:5">
      <c r="E459" s="135"/>
    </row>
    <row r="460" ht="18.75" customHeight="1" spans="5:5">
      <c r="E460" s="135"/>
    </row>
    <row r="461" ht="18.75" customHeight="1" spans="5:5">
      <c r="E461" s="135"/>
    </row>
    <row r="462" ht="18.75" customHeight="1" spans="5:5">
      <c r="E462" s="135"/>
    </row>
    <row r="463" ht="18.75" customHeight="1" spans="5:5">
      <c r="E463" s="135"/>
    </row>
    <row r="464" ht="18.75" customHeight="1" spans="5:5">
      <c r="E464" s="135"/>
    </row>
    <row r="465" ht="18.75" customHeight="1" spans="5:5">
      <c r="E465" s="135"/>
    </row>
    <row r="466" ht="18.75" customHeight="1" spans="5:5">
      <c r="E466" s="135"/>
    </row>
    <row r="467" ht="18.75" customHeight="1" spans="5:5">
      <c r="E467" s="135"/>
    </row>
    <row r="468" ht="18.75" customHeight="1" spans="5:5">
      <c r="E468" s="135"/>
    </row>
    <row r="469" ht="18.75" customHeight="1" spans="5:5">
      <c r="E469" s="135"/>
    </row>
    <row r="470" ht="18.75" customHeight="1" spans="5:5">
      <c r="E470" s="135"/>
    </row>
    <row r="471" ht="18.75" customHeight="1" spans="5:5">
      <c r="E471" s="135"/>
    </row>
    <row r="472" ht="18.75" customHeight="1" spans="5:5">
      <c r="E472" s="135"/>
    </row>
    <row r="473" ht="18.75" customHeight="1" spans="5:5">
      <c r="E473" s="135"/>
    </row>
    <row r="474" ht="18.75" customHeight="1" spans="5:5">
      <c r="E474" s="135"/>
    </row>
    <row r="475" ht="18.75" customHeight="1" spans="5:5">
      <c r="E475" s="135"/>
    </row>
    <row r="476" ht="18.75" customHeight="1" spans="5:5">
      <c r="E476" s="135"/>
    </row>
    <row r="477" ht="18.75" customHeight="1" spans="5:5">
      <c r="E477" s="135"/>
    </row>
    <row r="478" ht="18.75" customHeight="1" spans="5:5">
      <c r="E478" s="135"/>
    </row>
    <row r="479" ht="18.75" customHeight="1" spans="5:5">
      <c r="E479" s="135"/>
    </row>
    <row r="480" ht="18.75" customHeight="1" spans="5:5">
      <c r="E480" s="135"/>
    </row>
    <row r="481" ht="18.75" customHeight="1" spans="5:5">
      <c r="E481" s="135"/>
    </row>
    <row r="482" ht="18.75" customHeight="1" spans="5:5">
      <c r="E482" s="135"/>
    </row>
    <row r="483" ht="18.75" customHeight="1" spans="5:5">
      <c r="E483" s="135"/>
    </row>
    <row r="484" ht="18.75" customHeight="1" spans="5:5">
      <c r="E484" s="135"/>
    </row>
    <row r="485" ht="18.75" customHeight="1" spans="5:5">
      <c r="E485" s="135"/>
    </row>
    <row r="486" ht="18.75" customHeight="1" spans="5:5">
      <c r="E486" s="135"/>
    </row>
    <row r="487" ht="18.75" customHeight="1" spans="5:5">
      <c r="E487" s="135"/>
    </row>
    <row r="488" ht="18.75" customHeight="1" spans="5:5">
      <c r="E488" s="135"/>
    </row>
    <row r="489" ht="18.75" customHeight="1" spans="5:5">
      <c r="E489" s="135"/>
    </row>
    <row r="490" ht="18.75" customHeight="1" spans="5:5">
      <c r="E490" s="135"/>
    </row>
    <row r="491" ht="18.75" customHeight="1" spans="5:5">
      <c r="E491" s="135"/>
    </row>
    <row r="492" ht="18.75" customHeight="1" spans="5:5">
      <c r="E492" s="135"/>
    </row>
    <row r="493" ht="18.75" customHeight="1" spans="5:5">
      <c r="E493" s="135"/>
    </row>
    <row r="494" ht="18.75" customHeight="1" spans="5:5">
      <c r="E494" s="135"/>
    </row>
    <row r="495" ht="18.75" customHeight="1" spans="5:5">
      <c r="E495" s="135"/>
    </row>
    <row r="496" ht="18.75" customHeight="1" spans="5:5">
      <c r="E496" s="135"/>
    </row>
    <row r="497" ht="18.75" customHeight="1" spans="5:5">
      <c r="E497" s="135"/>
    </row>
    <row r="498" ht="18.75" customHeight="1" spans="5:5">
      <c r="E498" s="135"/>
    </row>
    <row r="499" ht="18.75" customHeight="1" spans="5:5">
      <c r="E499" s="135"/>
    </row>
    <row r="500" ht="18.75" customHeight="1" spans="5:5">
      <c r="E500" s="135"/>
    </row>
    <row r="501" ht="18.75" customHeight="1" spans="5:5">
      <c r="E501" s="135"/>
    </row>
    <row r="502" ht="18.75" customHeight="1" spans="5:5">
      <c r="E502" s="135"/>
    </row>
    <row r="503" ht="18.75" customHeight="1" spans="5:5">
      <c r="E503" s="135"/>
    </row>
    <row r="504" ht="18.75" customHeight="1" spans="5:5">
      <c r="E504" s="135"/>
    </row>
    <row r="505" ht="18.75" customHeight="1" spans="5:5">
      <c r="E505" s="135"/>
    </row>
    <row r="506" ht="18.75" customHeight="1" spans="5:5">
      <c r="E506" s="135"/>
    </row>
    <row r="507" ht="18.75" customHeight="1" spans="5:5">
      <c r="E507" s="135"/>
    </row>
    <row r="508" ht="18.75" customHeight="1" spans="5:5">
      <c r="E508" s="135"/>
    </row>
    <row r="509" ht="18.75" customHeight="1" spans="5:5">
      <c r="E509" s="135"/>
    </row>
    <row r="510" ht="18.75" customHeight="1" spans="5:5">
      <c r="E510" s="135"/>
    </row>
    <row r="511" ht="18.75" customHeight="1" spans="5:5">
      <c r="E511" s="135"/>
    </row>
    <row r="512" ht="18.75" customHeight="1" spans="5:5">
      <c r="E512" s="135"/>
    </row>
    <row r="513" ht="18.75" customHeight="1" spans="5:5">
      <c r="E513" s="135"/>
    </row>
    <row r="514" ht="18.75" customHeight="1" spans="5:5">
      <c r="E514" s="135"/>
    </row>
    <row r="515" ht="18.75" customHeight="1" spans="5:5">
      <c r="E515" s="135"/>
    </row>
    <row r="516" ht="18.75" customHeight="1" spans="5:5">
      <c r="E516" s="135"/>
    </row>
    <row r="517" ht="18.75" customHeight="1" spans="5:5">
      <c r="E517" s="135"/>
    </row>
    <row r="518" ht="18.75" customHeight="1" spans="5:5">
      <c r="E518" s="135"/>
    </row>
    <row r="519" ht="18.75" customHeight="1" spans="5:5">
      <c r="E519" s="135"/>
    </row>
    <row r="520" ht="18.75" customHeight="1" spans="5:5">
      <c r="E520" s="135"/>
    </row>
    <row r="521" ht="18.75" customHeight="1" spans="5:5">
      <c r="E521" s="135"/>
    </row>
    <row r="522" ht="18.75" customHeight="1" spans="5:5">
      <c r="E522" s="135"/>
    </row>
    <row r="523" ht="18.75" customHeight="1" spans="5:5">
      <c r="E523" s="135"/>
    </row>
    <row r="524" ht="18.75" customHeight="1" spans="5:5">
      <c r="E524" s="135"/>
    </row>
    <row r="525" ht="18.75" customHeight="1" spans="5:5">
      <c r="E525" s="135"/>
    </row>
    <row r="526" ht="18.75" customHeight="1" spans="5:5">
      <c r="E526" s="135"/>
    </row>
    <row r="527" ht="18.75" customHeight="1" spans="5:5">
      <c r="E527" s="135"/>
    </row>
    <row r="528" ht="18.75" customHeight="1" spans="5:5">
      <c r="E528" s="135"/>
    </row>
    <row r="529" ht="18.75" customHeight="1" spans="5:5">
      <c r="E529" s="135"/>
    </row>
    <row r="530" ht="18.75" customHeight="1" spans="5:5">
      <c r="E530" s="135"/>
    </row>
    <row r="531" ht="18.75" customHeight="1" spans="5:5">
      <c r="E531" s="135"/>
    </row>
    <row r="532" ht="18.75" customHeight="1" spans="5:5">
      <c r="E532" s="135"/>
    </row>
    <row r="533" ht="18.75" customHeight="1" spans="5:5">
      <c r="E533" s="135"/>
    </row>
    <row r="534" ht="18.75" customHeight="1" spans="5:5">
      <c r="E534" s="135"/>
    </row>
    <row r="535" ht="18.75" customHeight="1" spans="5:5">
      <c r="E535" s="135"/>
    </row>
    <row r="536" ht="18.75" customHeight="1" spans="5:5">
      <c r="E536" s="135"/>
    </row>
    <row r="537" ht="18.75" customHeight="1" spans="5:5">
      <c r="E537" s="135"/>
    </row>
    <row r="538" ht="18.75" customHeight="1" spans="5:5">
      <c r="E538" s="135"/>
    </row>
    <row r="539" ht="18.75" customHeight="1" spans="5:5">
      <c r="E539" s="135"/>
    </row>
    <row r="540" ht="18.75" customHeight="1" spans="5:5">
      <c r="E540" s="135"/>
    </row>
    <row r="541" ht="18.75" customHeight="1" spans="5:5">
      <c r="E541" s="135"/>
    </row>
    <row r="542" ht="18.75" customHeight="1" spans="5:5">
      <c r="E542" s="135"/>
    </row>
    <row r="543" ht="18.75" customHeight="1" spans="5:5">
      <c r="E543" s="135"/>
    </row>
    <row r="544" ht="18.75" customHeight="1" spans="5:5">
      <c r="E544" s="135"/>
    </row>
    <row r="545" ht="18.75" customHeight="1" spans="5:5">
      <c r="E545" s="135"/>
    </row>
    <row r="546" ht="18.75" customHeight="1" spans="5:5">
      <c r="E546" s="135"/>
    </row>
    <row r="547" ht="18.75" customHeight="1" spans="5:5">
      <c r="E547" s="135"/>
    </row>
    <row r="548" ht="18.75" customHeight="1" spans="5:5">
      <c r="E548" s="135"/>
    </row>
    <row r="549" ht="18.75" customHeight="1" spans="5:5">
      <c r="E549" s="135"/>
    </row>
    <row r="550" ht="18.75" customHeight="1" spans="5:5">
      <c r="E550" s="135"/>
    </row>
    <row r="551" ht="18.75" customHeight="1" spans="5:5">
      <c r="E551" s="135"/>
    </row>
    <row r="552" ht="18.75" customHeight="1" spans="5:5">
      <c r="E552" s="135"/>
    </row>
    <row r="553" ht="18.75" customHeight="1" spans="5:5">
      <c r="E553" s="135"/>
    </row>
    <row r="554" ht="18.75" customHeight="1" spans="5:5">
      <c r="E554" s="135"/>
    </row>
    <row r="555" ht="18.75" customHeight="1" spans="5:5">
      <c r="E555" s="135"/>
    </row>
    <row r="556" ht="18.75" customHeight="1" spans="5:5">
      <c r="E556" s="135"/>
    </row>
    <row r="557" ht="18.75" customHeight="1" spans="5:5">
      <c r="E557" s="135"/>
    </row>
    <row r="558" ht="18.75" customHeight="1" spans="5:5">
      <c r="E558" s="135"/>
    </row>
    <row r="559" ht="18.75" customHeight="1" spans="5:5">
      <c r="E559" s="135"/>
    </row>
    <row r="560" ht="18.75" customHeight="1" spans="5:5">
      <c r="E560" s="135"/>
    </row>
    <row r="561" ht="18.75" customHeight="1" spans="5:5">
      <c r="E561" s="135"/>
    </row>
    <row r="562" ht="18.75" customHeight="1" spans="5:5">
      <c r="E562" s="135"/>
    </row>
    <row r="563" ht="18.75" customHeight="1" spans="5:5">
      <c r="E563" s="135"/>
    </row>
    <row r="564" ht="18.75" customHeight="1" spans="5:5">
      <c r="E564" s="135"/>
    </row>
    <row r="565" ht="18.75" customHeight="1" spans="5:5">
      <c r="E565" s="135"/>
    </row>
    <row r="566" ht="18.75" customHeight="1" spans="5:5">
      <c r="E566" s="135"/>
    </row>
    <row r="567" ht="18.75" customHeight="1" spans="5:5">
      <c r="E567" s="135"/>
    </row>
    <row r="568" ht="18.75" customHeight="1" spans="5:5">
      <c r="E568" s="135"/>
    </row>
    <row r="569" ht="18.75" customHeight="1" spans="5:5">
      <c r="E569" s="135"/>
    </row>
    <row r="570" ht="18.75" customHeight="1" spans="5:5">
      <c r="E570" s="135"/>
    </row>
    <row r="571" ht="18.75" customHeight="1" spans="5:5">
      <c r="E571" s="135"/>
    </row>
    <row r="572" ht="18.75" customHeight="1" spans="5:5">
      <c r="E572" s="135"/>
    </row>
    <row r="573" ht="18.75" customHeight="1" spans="5:5">
      <c r="E573" s="135"/>
    </row>
    <row r="574" ht="18.75" customHeight="1" spans="5:5">
      <c r="E574" s="135"/>
    </row>
    <row r="575" ht="18.75" customHeight="1" spans="5:5">
      <c r="E575" s="135"/>
    </row>
    <row r="576" ht="18.75" customHeight="1" spans="5:5">
      <c r="E576" s="135"/>
    </row>
    <row r="577" ht="18.75" customHeight="1" spans="5:5">
      <c r="E577" s="135"/>
    </row>
    <row r="578" ht="18.75" customHeight="1" spans="5:5">
      <c r="E578" s="135"/>
    </row>
    <row r="579" ht="18.75" customHeight="1" spans="5:5">
      <c r="E579" s="135"/>
    </row>
    <row r="580" ht="18.75" customHeight="1" spans="5:5">
      <c r="E580" s="135"/>
    </row>
    <row r="581" ht="18.75" customHeight="1" spans="5:5">
      <c r="E581" s="135"/>
    </row>
    <row r="582" ht="18.75" customHeight="1" spans="5:5">
      <c r="E582" s="135"/>
    </row>
    <row r="583" ht="18.75" customHeight="1" spans="5:5">
      <c r="E583" s="135"/>
    </row>
    <row r="584" ht="18.75" customHeight="1" spans="5:5">
      <c r="E584" s="135"/>
    </row>
    <row r="585" ht="18.75" customHeight="1" spans="5:5">
      <c r="E585" s="135"/>
    </row>
    <row r="586" ht="18.75" customHeight="1" spans="5:5">
      <c r="E586" s="135"/>
    </row>
    <row r="587" ht="18.75" customHeight="1" spans="5:5">
      <c r="E587" s="135"/>
    </row>
    <row r="588" ht="18.75" customHeight="1" spans="5:5">
      <c r="E588" s="135"/>
    </row>
    <row r="589" ht="18.75" customHeight="1" spans="5:5">
      <c r="E589" s="135"/>
    </row>
    <row r="590" ht="18.75" customHeight="1" spans="5:5">
      <c r="E590" s="135"/>
    </row>
    <row r="591" ht="18.75" customHeight="1" spans="5:5">
      <c r="E591" s="135"/>
    </row>
    <row r="592" ht="18.75" customHeight="1" spans="5:5">
      <c r="E592" s="135"/>
    </row>
    <row r="593" ht="18.75" customHeight="1" spans="5:5">
      <c r="E593" s="135"/>
    </row>
    <row r="594" ht="18.75" customHeight="1" spans="5:5">
      <c r="E594" s="135"/>
    </row>
    <row r="595" ht="18.75" customHeight="1" spans="5:5">
      <c r="E595" s="135"/>
    </row>
    <row r="596" ht="18.75" customHeight="1" spans="5:5">
      <c r="E596" s="135"/>
    </row>
    <row r="597" ht="18.75" customHeight="1" spans="5:5">
      <c r="E597" s="135"/>
    </row>
    <row r="598" ht="18.75" customHeight="1" spans="5:5">
      <c r="E598" s="135"/>
    </row>
    <row r="599" ht="18.75" customHeight="1" spans="5:5">
      <c r="E599" s="135"/>
    </row>
    <row r="600" ht="18.75" customHeight="1" spans="5:5">
      <c r="E600" s="135"/>
    </row>
    <row r="601" ht="18.75" customHeight="1" spans="5:5">
      <c r="E601" s="135"/>
    </row>
    <row r="602" ht="18.75" customHeight="1" spans="5:5">
      <c r="E602" s="135"/>
    </row>
    <row r="603" ht="18.75" customHeight="1" spans="5:5">
      <c r="E603" s="135"/>
    </row>
    <row r="604" ht="18.75" customHeight="1" spans="5:5">
      <c r="E604" s="135"/>
    </row>
    <row r="605" ht="18.75" customHeight="1" spans="5:5">
      <c r="E605" s="135"/>
    </row>
    <row r="606" ht="18.75" customHeight="1" spans="5:5">
      <c r="E606" s="135"/>
    </row>
    <row r="607" ht="18.75" customHeight="1" spans="5:5">
      <c r="E607" s="135"/>
    </row>
    <row r="608" ht="18.75" customHeight="1" spans="5:5">
      <c r="E608" s="135"/>
    </row>
    <row r="609" ht="18.75" customHeight="1" spans="5:5">
      <c r="E609" s="135"/>
    </row>
    <row r="610" ht="18.75" customHeight="1" spans="5:5">
      <c r="E610" s="135"/>
    </row>
    <row r="611" ht="18.75" customHeight="1" spans="5:5">
      <c r="E611" s="135"/>
    </row>
    <row r="612" ht="18.75" customHeight="1" spans="5:5">
      <c r="E612" s="135"/>
    </row>
    <row r="613" ht="18.75" customHeight="1" spans="5:5">
      <c r="E613" s="135"/>
    </row>
    <row r="614" ht="18.75" customHeight="1" spans="5:5">
      <c r="E614" s="135"/>
    </row>
    <row r="615" ht="18.75" customHeight="1" spans="5:5">
      <c r="E615" s="135"/>
    </row>
    <row r="616" ht="18.75" customHeight="1" spans="5:5">
      <c r="E616" s="135"/>
    </row>
    <row r="617" ht="18.75" customHeight="1" spans="5:5">
      <c r="E617" s="135"/>
    </row>
    <row r="618" ht="18.75" customHeight="1" spans="5:5">
      <c r="E618" s="135"/>
    </row>
    <row r="619" ht="18.75" customHeight="1" spans="5:5">
      <c r="E619" s="135"/>
    </row>
    <row r="620" ht="18.75" customHeight="1" spans="5:5">
      <c r="E620" s="135"/>
    </row>
    <row r="621" ht="18.75" customHeight="1" spans="5:5">
      <c r="E621" s="135"/>
    </row>
    <row r="622" ht="18.75" customHeight="1" spans="5:5">
      <c r="E622" s="135"/>
    </row>
    <row r="623" ht="18.75" customHeight="1" spans="5:5">
      <c r="E623" s="135"/>
    </row>
    <row r="624" ht="18.75" customHeight="1" spans="5:5">
      <c r="E624" s="135"/>
    </row>
    <row r="625" ht="18.75" customHeight="1" spans="5:5">
      <c r="E625" s="135"/>
    </row>
    <row r="626" ht="18.75" customHeight="1" spans="5:5">
      <c r="E626" s="135"/>
    </row>
    <row r="627" ht="18.75" customHeight="1" spans="5:5">
      <c r="E627" s="135"/>
    </row>
    <row r="628" ht="18.75" customHeight="1" spans="5:5">
      <c r="E628" s="135"/>
    </row>
    <row r="629" ht="18.75" customHeight="1" spans="5:5">
      <c r="E629" s="135"/>
    </row>
    <row r="630" ht="18.75" customHeight="1" spans="5:5">
      <c r="E630" s="135"/>
    </row>
    <row r="631" ht="18.75" customHeight="1" spans="5:5">
      <c r="E631" s="135"/>
    </row>
    <row r="632" ht="18.75" customHeight="1" spans="5:5">
      <c r="E632" s="135"/>
    </row>
    <row r="633" ht="18.75" customHeight="1" spans="5:5">
      <c r="E633" s="135"/>
    </row>
    <row r="634" ht="18.75" customHeight="1" spans="5:5">
      <c r="E634" s="135"/>
    </row>
    <row r="635" ht="18.75" customHeight="1" spans="5:5">
      <c r="E635" s="135"/>
    </row>
    <row r="636" ht="18.75" customHeight="1" spans="5:5">
      <c r="E636" s="135"/>
    </row>
    <row r="637" ht="18.75" customHeight="1" spans="5:5">
      <c r="E637" s="135"/>
    </row>
    <row r="638" ht="18.75" customHeight="1" spans="5:5">
      <c r="E638" s="135"/>
    </row>
    <row r="639" ht="18.75" customHeight="1" spans="5:5">
      <c r="E639" s="135"/>
    </row>
    <row r="640" ht="18.75" customHeight="1" spans="5:5">
      <c r="E640" s="135"/>
    </row>
    <row r="641" ht="18.75" customHeight="1" spans="5:5">
      <c r="E641" s="135"/>
    </row>
    <row r="642" ht="18.75" customHeight="1" spans="5:5">
      <c r="E642" s="135"/>
    </row>
    <row r="643" ht="18.75" customHeight="1" spans="5:5">
      <c r="E643" s="135"/>
    </row>
    <row r="644" ht="18.75" customHeight="1" spans="5:5">
      <c r="E644" s="135"/>
    </row>
    <row r="645" ht="18.75" customHeight="1" spans="5:5">
      <c r="E645" s="135"/>
    </row>
    <row r="646" ht="18.75" customHeight="1" spans="5:5">
      <c r="E646" s="135"/>
    </row>
    <row r="647" ht="18.75" customHeight="1" spans="5:5">
      <c r="E647" s="135"/>
    </row>
    <row r="648" ht="18.75" customHeight="1" spans="5:5">
      <c r="E648" s="135"/>
    </row>
    <row r="649" ht="18.75" customHeight="1" spans="5:5">
      <c r="E649" s="135"/>
    </row>
    <row r="650" ht="18.75" customHeight="1" spans="5:5">
      <c r="E650" s="135"/>
    </row>
    <row r="651" ht="18.75" customHeight="1" spans="5:5">
      <c r="E651" s="135"/>
    </row>
    <row r="652" ht="18.75" customHeight="1" spans="5:5">
      <c r="E652" s="135"/>
    </row>
    <row r="653" ht="18.75" customHeight="1" spans="5:5">
      <c r="E653" s="135"/>
    </row>
    <row r="654" ht="18.75" customHeight="1" spans="5:5">
      <c r="E654" s="135"/>
    </row>
    <row r="655" ht="18.75" customHeight="1" spans="5:5">
      <c r="E655" s="135"/>
    </row>
    <row r="656" ht="18.75" customHeight="1" spans="5:5">
      <c r="E656" s="135"/>
    </row>
    <row r="657" ht="18.75" customHeight="1" spans="5:5">
      <c r="E657" s="135"/>
    </row>
    <row r="658" ht="18.75" customHeight="1" spans="5:5">
      <c r="E658" s="135"/>
    </row>
    <row r="659" ht="18.75" customHeight="1" spans="5:5">
      <c r="E659" s="135"/>
    </row>
    <row r="660" ht="18.75" customHeight="1" spans="5:5">
      <c r="E660" s="135"/>
    </row>
    <row r="661" ht="18.75" customHeight="1" spans="5:5">
      <c r="E661" s="135"/>
    </row>
    <row r="662" ht="18.75" customHeight="1" spans="5:5">
      <c r="E662" s="135"/>
    </row>
    <row r="663" ht="18.75" customHeight="1" spans="5:5">
      <c r="E663" s="135"/>
    </row>
    <row r="664" ht="18.75" customHeight="1" spans="5:5">
      <c r="E664" s="135"/>
    </row>
    <row r="665" ht="18.75" customHeight="1" spans="5:5">
      <c r="E665" s="135"/>
    </row>
    <row r="666" ht="18.75" customHeight="1" spans="5:5">
      <c r="E666" s="135"/>
    </row>
    <row r="667" ht="18.75" customHeight="1" spans="5:5">
      <c r="E667" s="135"/>
    </row>
    <row r="668" ht="18.75" customHeight="1" spans="5:5">
      <c r="E668" s="135"/>
    </row>
    <row r="669" ht="18.75" customHeight="1" spans="5:5">
      <c r="E669" s="135"/>
    </row>
    <row r="670" ht="18.75" customHeight="1" spans="5:5">
      <c r="E670" s="135"/>
    </row>
    <row r="671" ht="18.75" customHeight="1" spans="5:5">
      <c r="E671" s="135"/>
    </row>
    <row r="672" ht="18.75" customHeight="1" spans="5:5">
      <c r="E672" s="135"/>
    </row>
    <row r="673" ht="18.75" customHeight="1" spans="5:5">
      <c r="E673" s="135"/>
    </row>
    <row r="674" ht="18.75" customHeight="1" spans="5:5">
      <c r="E674" s="135"/>
    </row>
    <row r="675" ht="18.75" customHeight="1" spans="5:5">
      <c r="E675" s="135"/>
    </row>
    <row r="676" ht="18.75" customHeight="1" spans="5:5">
      <c r="E676" s="135"/>
    </row>
    <row r="677" ht="18.75" customHeight="1" spans="5:5">
      <c r="E677" s="135"/>
    </row>
    <row r="678" ht="18.75" customHeight="1" spans="5:5">
      <c r="E678" s="135"/>
    </row>
    <row r="679" ht="18.75" customHeight="1" spans="5:5">
      <c r="E679" s="135"/>
    </row>
    <row r="680" ht="18.75" customHeight="1" spans="5:5">
      <c r="E680" s="135"/>
    </row>
    <row r="681" ht="18.75" customHeight="1" spans="5:5">
      <c r="E681" s="135"/>
    </row>
    <row r="682" ht="18.75" customHeight="1" spans="5:5">
      <c r="E682" s="135"/>
    </row>
    <row r="683" ht="18.75" customHeight="1" spans="5:5">
      <c r="E683" s="135"/>
    </row>
    <row r="684" ht="18.75" customHeight="1" spans="5:5">
      <c r="E684" s="135"/>
    </row>
    <row r="685" ht="18.75" customHeight="1" spans="5:5">
      <c r="E685" s="135"/>
    </row>
    <row r="686" ht="18.75" customHeight="1" spans="5:5">
      <c r="E686" s="135"/>
    </row>
    <row r="687" ht="18.75" customHeight="1" spans="5:5">
      <c r="E687" s="135"/>
    </row>
    <row r="688" ht="18.75" customHeight="1" spans="5:5">
      <c r="E688" s="135"/>
    </row>
    <row r="689" ht="18.75" customHeight="1" spans="5:5">
      <c r="E689" s="135"/>
    </row>
    <row r="690" ht="18.75" customHeight="1" spans="5:5">
      <c r="E690" s="135"/>
    </row>
    <row r="691" ht="18.75" customHeight="1" spans="5:5">
      <c r="E691" s="135"/>
    </row>
    <row r="692" ht="18.75" customHeight="1" spans="5:5">
      <c r="E692" s="135"/>
    </row>
    <row r="693" ht="18.75" customHeight="1" spans="5:5">
      <c r="E693" s="135"/>
    </row>
    <row r="694" ht="18.75" customHeight="1" spans="5:5">
      <c r="E694" s="135"/>
    </row>
    <row r="695" ht="18.75" customHeight="1" spans="5:5">
      <c r="E695" s="135"/>
    </row>
    <row r="696" ht="18.75" customHeight="1" spans="5:5">
      <c r="E696" s="135"/>
    </row>
    <row r="697" ht="18.75" customHeight="1" spans="5:5">
      <c r="E697" s="135"/>
    </row>
    <row r="698" ht="18.75" customHeight="1" spans="5:5">
      <c r="E698" s="135"/>
    </row>
    <row r="699" ht="18.75" customHeight="1" spans="5:5">
      <c r="E699" s="135"/>
    </row>
    <row r="700" ht="18.75" customHeight="1" spans="5:5">
      <c r="E700" s="135"/>
    </row>
    <row r="701" ht="18.75" customHeight="1" spans="5:5">
      <c r="E701" s="135"/>
    </row>
    <row r="702" ht="18.75" customHeight="1" spans="5:5">
      <c r="E702" s="135"/>
    </row>
    <row r="703" ht="18.75" customHeight="1" spans="5:5">
      <c r="E703" s="135"/>
    </row>
    <row r="704" ht="18.75" customHeight="1" spans="5:5">
      <c r="E704" s="135"/>
    </row>
    <row r="705" ht="18.75" customHeight="1" spans="5:5">
      <c r="E705" s="135"/>
    </row>
    <row r="706" ht="18.75" customHeight="1" spans="5:5">
      <c r="E706" s="135"/>
    </row>
    <row r="707" ht="18.75" customHeight="1" spans="5:5">
      <c r="E707" s="135"/>
    </row>
    <row r="708" ht="18.75" customHeight="1" spans="5:5">
      <c r="E708" s="135"/>
    </row>
    <row r="709" ht="18.75" customHeight="1" spans="5:5">
      <c r="E709" s="135"/>
    </row>
    <row r="710" ht="18.75" customHeight="1" spans="5:5">
      <c r="E710" s="135"/>
    </row>
    <row r="711" ht="18.75" customHeight="1" spans="5:5">
      <c r="E711" s="135"/>
    </row>
    <row r="712" ht="18.75" customHeight="1" spans="5:5">
      <c r="E712" s="135"/>
    </row>
    <row r="713" ht="18.75" customHeight="1" spans="5:5">
      <c r="E713" s="135"/>
    </row>
    <row r="714" ht="18.75" customHeight="1" spans="5:5">
      <c r="E714" s="135"/>
    </row>
    <row r="715" ht="18.75" customHeight="1" spans="5:5">
      <c r="E715" s="135"/>
    </row>
    <row r="716" ht="18.75" customHeight="1" spans="5:5">
      <c r="E716" s="135"/>
    </row>
    <row r="717" ht="18.75" customHeight="1" spans="5:5">
      <c r="E717" s="135"/>
    </row>
    <row r="718" ht="18.75" customHeight="1" spans="5:5">
      <c r="E718" s="135"/>
    </row>
    <row r="719" ht="18.75" customHeight="1" spans="5:5">
      <c r="E719" s="135"/>
    </row>
    <row r="720" ht="18.75" customHeight="1" spans="5:5">
      <c r="E720" s="135"/>
    </row>
    <row r="721" ht="18.75" customHeight="1" spans="5:5">
      <c r="E721" s="135"/>
    </row>
    <row r="722" ht="18.75" customHeight="1" spans="5:5">
      <c r="E722" s="135"/>
    </row>
    <row r="723" ht="18.75" customHeight="1" spans="5:5">
      <c r="E723" s="135"/>
    </row>
    <row r="724" ht="18.75" customHeight="1" spans="5:5">
      <c r="E724" s="135"/>
    </row>
    <row r="725" ht="18.75" customHeight="1" spans="5:5">
      <c r="E725" s="135"/>
    </row>
    <row r="726" ht="18.75" customHeight="1" spans="5:5">
      <c r="E726" s="135"/>
    </row>
    <row r="727" ht="18.75" customHeight="1" spans="5:5">
      <c r="E727" s="135"/>
    </row>
    <row r="728" ht="18.75" customHeight="1" spans="5:5">
      <c r="E728" s="135"/>
    </row>
    <row r="729" ht="18.75" customHeight="1" spans="5:5">
      <c r="E729" s="135"/>
    </row>
    <row r="730" ht="18.75" customHeight="1" spans="5:5">
      <c r="E730" s="135"/>
    </row>
    <row r="731" ht="18.75" customHeight="1" spans="5:5">
      <c r="E731" s="135"/>
    </row>
    <row r="732" ht="18.75" customHeight="1" spans="5:5">
      <c r="E732" s="135"/>
    </row>
    <row r="733" ht="18.75" customHeight="1" spans="5:5">
      <c r="E733" s="135"/>
    </row>
    <row r="734" ht="18.75" customHeight="1" spans="5:5">
      <c r="E734" s="135"/>
    </row>
    <row r="735" ht="18.75" customHeight="1" spans="5:5">
      <c r="E735" s="135"/>
    </row>
    <row r="736" ht="18.75" customHeight="1" spans="5:5">
      <c r="E736" s="135"/>
    </row>
    <row r="737" ht="18.75" customHeight="1" spans="5:5">
      <c r="E737" s="135"/>
    </row>
    <row r="738" ht="18.75" customHeight="1" spans="5:5">
      <c r="E738" s="135"/>
    </row>
    <row r="739" ht="18.75" customHeight="1" spans="5:5">
      <c r="E739" s="135"/>
    </row>
    <row r="740" ht="18.75" customHeight="1" spans="5:5">
      <c r="E740" s="135"/>
    </row>
    <row r="741" ht="18.75" customHeight="1" spans="5:5">
      <c r="E741" s="135"/>
    </row>
    <row r="742" ht="18.75" customHeight="1" spans="5:5">
      <c r="E742" s="135"/>
    </row>
    <row r="743" ht="18.75" customHeight="1" spans="5:5">
      <c r="E743" s="135"/>
    </row>
    <row r="744" ht="18.75" customHeight="1" spans="5:5">
      <c r="E744" s="135"/>
    </row>
    <row r="745" ht="18.75" customHeight="1" spans="5:5">
      <c r="E745" s="135"/>
    </row>
    <row r="746" ht="18.75" customHeight="1" spans="5:5">
      <c r="E746" s="135"/>
    </row>
    <row r="747" ht="18.75" customHeight="1" spans="5:5">
      <c r="E747" s="135"/>
    </row>
    <row r="748" ht="18.75" customHeight="1" spans="5:5">
      <c r="E748" s="135"/>
    </row>
    <row r="749" ht="18.75" customHeight="1" spans="5:5">
      <c r="E749" s="135"/>
    </row>
    <row r="750" ht="18.75" customHeight="1" spans="5:5">
      <c r="E750" s="135"/>
    </row>
    <row r="751" ht="18.75" customHeight="1" spans="5:5">
      <c r="E751" s="135"/>
    </row>
    <row r="752" ht="18.75" customHeight="1" spans="5:5">
      <c r="E752" s="135"/>
    </row>
    <row r="753" ht="18.75" customHeight="1" spans="5:5">
      <c r="E753" s="135"/>
    </row>
    <row r="754" ht="18.75" customHeight="1" spans="5:5">
      <c r="E754" s="135"/>
    </row>
    <row r="755" ht="18.75" customHeight="1" spans="5:5">
      <c r="E755" s="135"/>
    </row>
    <row r="756" ht="18.75" customHeight="1" spans="5:5">
      <c r="E756" s="135"/>
    </row>
    <row r="757" ht="18.75" customHeight="1" spans="5:5">
      <c r="E757" s="135"/>
    </row>
    <row r="758" ht="18.75" customHeight="1" spans="5:5">
      <c r="E758" s="135"/>
    </row>
    <row r="759" ht="18.75" customHeight="1" spans="5:5">
      <c r="E759" s="135"/>
    </row>
    <row r="760" ht="18.75" customHeight="1" spans="5:5">
      <c r="E760" s="135"/>
    </row>
    <row r="761" ht="18.75" customHeight="1" spans="5:5">
      <c r="E761" s="135"/>
    </row>
    <row r="762" ht="18.75" customHeight="1" spans="5:5">
      <c r="E762" s="135"/>
    </row>
    <row r="763" ht="18.75" customHeight="1" spans="5:5">
      <c r="E763" s="135"/>
    </row>
    <row r="764" ht="18.75" customHeight="1" spans="5:5">
      <c r="E764" s="135"/>
    </row>
    <row r="765" ht="18.75" customHeight="1" spans="5:5">
      <c r="E765" s="135"/>
    </row>
    <row r="766" ht="18.75" customHeight="1" spans="5:5">
      <c r="E766" s="135"/>
    </row>
    <row r="767" ht="18.75" customHeight="1" spans="5:5">
      <c r="E767" s="135"/>
    </row>
    <row r="768" ht="18.75" customHeight="1" spans="5:5">
      <c r="E768" s="135"/>
    </row>
    <row r="769" ht="18.75" customHeight="1" spans="5:5">
      <c r="E769" s="135"/>
    </row>
    <row r="770" ht="18.75" customHeight="1" spans="5:5">
      <c r="E770" s="135"/>
    </row>
    <row r="771" ht="18.75" customHeight="1" spans="5:5">
      <c r="E771" s="135"/>
    </row>
    <row r="772" ht="18.75" customHeight="1" spans="5:5">
      <c r="E772" s="135"/>
    </row>
    <row r="773" ht="18.75" customHeight="1" spans="5:5">
      <c r="E773" s="135"/>
    </row>
    <row r="774" ht="18.75" customHeight="1" spans="5:5">
      <c r="E774" s="135"/>
    </row>
    <row r="775" ht="18.75" customHeight="1" spans="5:5">
      <c r="E775" s="135"/>
    </row>
    <row r="776" ht="18.75" customHeight="1" spans="5:5">
      <c r="E776" s="135"/>
    </row>
    <row r="777" ht="18.75" customHeight="1" spans="5:5">
      <c r="E777" s="135"/>
    </row>
    <row r="778" ht="18.75" customHeight="1" spans="5:5">
      <c r="E778" s="135"/>
    </row>
    <row r="779" ht="18.75" customHeight="1" spans="5:5">
      <c r="E779" s="135"/>
    </row>
    <row r="780" ht="18.75" customHeight="1" spans="5:5">
      <c r="E780" s="135"/>
    </row>
    <row r="781" ht="18.75" customHeight="1" spans="5:5">
      <c r="E781" s="135"/>
    </row>
    <row r="782" ht="18.75" customHeight="1" spans="5:5">
      <c r="E782" s="135"/>
    </row>
    <row r="783" ht="18.75" customHeight="1" spans="5:5">
      <c r="E783" s="135"/>
    </row>
    <row r="784" ht="18.75" customHeight="1" spans="5:5">
      <c r="E784" s="135"/>
    </row>
    <row r="785" ht="18.75" customHeight="1" spans="5:5">
      <c r="E785" s="135"/>
    </row>
    <row r="786" ht="18.75" customHeight="1" spans="5:5">
      <c r="E786" s="135"/>
    </row>
    <row r="787" ht="18.75" customHeight="1" spans="5:5">
      <c r="E787" s="135"/>
    </row>
    <row r="788" ht="18.75" customHeight="1" spans="5:5">
      <c r="E788" s="135"/>
    </row>
    <row r="789" ht="18.75" customHeight="1" spans="5:5">
      <c r="E789" s="135"/>
    </row>
    <row r="790" ht="18.75" customHeight="1" spans="5:5">
      <c r="E790" s="135"/>
    </row>
    <row r="791" ht="18.75" customHeight="1" spans="5:5">
      <c r="E791" s="135"/>
    </row>
    <row r="792" ht="18.75" customHeight="1" spans="5:5">
      <c r="E792" s="135"/>
    </row>
    <row r="793" ht="18.75" customHeight="1" spans="5:5">
      <c r="E793" s="135"/>
    </row>
    <row r="794" ht="18.75" customHeight="1" spans="5:5">
      <c r="E794" s="135"/>
    </row>
    <row r="795" ht="18.75" customHeight="1" spans="5:5">
      <c r="E795" s="135"/>
    </row>
    <row r="796" ht="18.75" customHeight="1" spans="5:5">
      <c r="E796" s="135"/>
    </row>
    <row r="797" ht="18.75" customHeight="1" spans="5:5">
      <c r="E797" s="135"/>
    </row>
    <row r="798" ht="18.75" customHeight="1" spans="5:5">
      <c r="E798" s="135"/>
    </row>
    <row r="799" ht="18.75" customHeight="1" spans="5:5">
      <c r="E799" s="135"/>
    </row>
    <row r="800" ht="18.75" customHeight="1" spans="5:5">
      <c r="E800" s="135"/>
    </row>
    <row r="801" ht="18.75" customHeight="1" spans="5:5">
      <c r="E801" s="135"/>
    </row>
    <row r="802" ht="18.75" customHeight="1" spans="5:5">
      <c r="E802" s="135"/>
    </row>
    <row r="803" ht="18.75" customHeight="1" spans="5:5">
      <c r="E803" s="135"/>
    </row>
    <row r="804" ht="18.75" customHeight="1" spans="5:5">
      <c r="E804" s="135"/>
    </row>
    <row r="805" ht="18.75" customHeight="1" spans="5:5">
      <c r="E805" s="135"/>
    </row>
    <row r="806" ht="18.75" customHeight="1" spans="5:5">
      <c r="E806" s="135"/>
    </row>
    <row r="807" ht="18.75" customHeight="1" spans="5:5">
      <c r="E807" s="135"/>
    </row>
    <row r="808" ht="18.75" customHeight="1" spans="5:5">
      <c r="E808" s="135"/>
    </row>
    <row r="809" ht="18.75" customHeight="1" spans="5:5">
      <c r="E809" s="135"/>
    </row>
    <row r="810" ht="18.75" customHeight="1" spans="5:5">
      <c r="E810" s="135"/>
    </row>
    <row r="811" ht="18.75" customHeight="1" spans="5:5">
      <c r="E811" s="135"/>
    </row>
    <row r="812" ht="18.75" customHeight="1" spans="5:5">
      <c r="E812" s="135"/>
    </row>
    <row r="813" ht="18.75" customHeight="1" spans="5:5">
      <c r="E813" s="135"/>
    </row>
    <row r="814" ht="18.75" customHeight="1" spans="5:5">
      <c r="E814" s="135"/>
    </row>
    <row r="815" ht="18.75" customHeight="1" spans="5:5">
      <c r="E815" s="135"/>
    </row>
    <row r="816" ht="18.75" customHeight="1" spans="5:5">
      <c r="E816" s="135"/>
    </row>
    <row r="817" ht="18.75" customHeight="1" spans="5:5">
      <c r="E817" s="135"/>
    </row>
    <row r="818" ht="18.75" customHeight="1" spans="5:5">
      <c r="E818" s="135"/>
    </row>
    <row r="819" ht="18.75" customHeight="1" spans="5:5">
      <c r="E819" s="135"/>
    </row>
    <row r="820" ht="18.75" customHeight="1" spans="5:5">
      <c r="E820" s="135"/>
    </row>
    <row r="821" ht="18.75" customHeight="1" spans="5:5">
      <c r="E821" s="135"/>
    </row>
    <row r="822" ht="18.75" customHeight="1" spans="5:5">
      <c r="E822" s="135"/>
    </row>
    <row r="823" ht="18.75" customHeight="1" spans="5:5">
      <c r="E823" s="135"/>
    </row>
    <row r="824" ht="18.75" customHeight="1" spans="5:5">
      <c r="E824" s="135"/>
    </row>
    <row r="825" ht="18.75" customHeight="1" spans="5:5">
      <c r="E825" s="135"/>
    </row>
    <row r="826" ht="18.75" customHeight="1" spans="5:5">
      <c r="E826" s="135"/>
    </row>
    <row r="827" ht="18.75" customHeight="1" spans="5:5">
      <c r="E827" s="135"/>
    </row>
    <row r="828" ht="18.75" customHeight="1" spans="5:5">
      <c r="E828" s="135"/>
    </row>
    <row r="829" ht="18.75" customHeight="1" spans="5:5">
      <c r="E829" s="135"/>
    </row>
    <row r="830" ht="18.75" customHeight="1" spans="5:5">
      <c r="E830" s="135"/>
    </row>
    <row r="831" ht="18.75" customHeight="1" spans="5:5">
      <c r="E831" s="135"/>
    </row>
    <row r="832" ht="18.75" customHeight="1" spans="5:5">
      <c r="E832" s="135"/>
    </row>
    <row r="833" ht="18.75" customHeight="1" spans="5:5">
      <c r="E833" s="135"/>
    </row>
    <row r="834" ht="18.75" customHeight="1" spans="5:5">
      <c r="E834" s="135"/>
    </row>
    <row r="835" ht="18.75" customHeight="1" spans="5:5">
      <c r="E835" s="135"/>
    </row>
    <row r="836" ht="18.75" customHeight="1" spans="5:5">
      <c r="E836" s="135"/>
    </row>
    <row r="837" ht="18.75" customHeight="1" spans="5:5">
      <c r="E837" s="135"/>
    </row>
    <row r="838" ht="18.75" customHeight="1" spans="5:5">
      <c r="E838" s="135"/>
    </row>
    <row r="839" ht="18.75" customHeight="1" spans="5:5">
      <c r="E839" s="135"/>
    </row>
    <row r="840" ht="18.75" customHeight="1" spans="5:5">
      <c r="E840" s="135"/>
    </row>
    <row r="841" ht="18.75" customHeight="1" spans="5:5">
      <c r="E841" s="135"/>
    </row>
    <row r="842" ht="18.75" customHeight="1" spans="5:5">
      <c r="E842" s="135"/>
    </row>
    <row r="843" ht="18.75" customHeight="1" spans="5:5">
      <c r="E843" s="135"/>
    </row>
    <row r="844" ht="18.75" customHeight="1" spans="5:5">
      <c r="E844" s="135"/>
    </row>
    <row r="845" ht="18.75" customHeight="1" spans="5:5">
      <c r="E845" s="135"/>
    </row>
    <row r="846" ht="18.75" customHeight="1" spans="5:5">
      <c r="E846" s="135"/>
    </row>
    <row r="847" ht="18.75" customHeight="1" spans="5:5">
      <c r="E847" s="135"/>
    </row>
    <row r="848" ht="18.75" customHeight="1" spans="5:5">
      <c r="E848" s="135"/>
    </row>
    <row r="849" ht="18.75" customHeight="1" spans="5:5">
      <c r="E849" s="135"/>
    </row>
    <row r="850" ht="18.75" customHeight="1" spans="5:5">
      <c r="E850" s="135"/>
    </row>
    <row r="851" ht="18.75" customHeight="1" spans="5:5">
      <c r="E851" s="135"/>
    </row>
    <row r="852" ht="18.75" customHeight="1" spans="5:5">
      <c r="E852" s="135"/>
    </row>
    <row r="853" ht="18.75" customHeight="1" spans="5:5">
      <c r="E853" s="135"/>
    </row>
    <row r="854" ht="18.75" customHeight="1" spans="5:5">
      <c r="E854" s="135"/>
    </row>
    <row r="855" ht="18.75" customHeight="1" spans="5:5">
      <c r="E855" s="135"/>
    </row>
    <row r="856" ht="18.75" customHeight="1" spans="5:5">
      <c r="E856" s="135"/>
    </row>
    <row r="857" ht="18.75" customHeight="1" spans="5:5">
      <c r="E857" s="135"/>
    </row>
    <row r="858" ht="18.75" customHeight="1" spans="5:5">
      <c r="E858" s="135"/>
    </row>
    <row r="859" ht="18.75" customHeight="1" spans="5:5">
      <c r="E859" s="135"/>
    </row>
    <row r="860" ht="18.75" customHeight="1" spans="5:5">
      <c r="E860" s="135"/>
    </row>
    <row r="861" ht="18.75" customHeight="1" spans="5:5">
      <c r="E861" s="135"/>
    </row>
    <row r="862" ht="18.75" customHeight="1" spans="5:5">
      <c r="E862" s="135"/>
    </row>
    <row r="863" ht="18.75" customHeight="1" spans="5:5">
      <c r="E863" s="135"/>
    </row>
    <row r="864" ht="18.75" customHeight="1" spans="5:5">
      <c r="E864" s="135"/>
    </row>
    <row r="865" ht="18.75" customHeight="1" spans="5:5">
      <c r="E865" s="135"/>
    </row>
    <row r="866" ht="18.75" customHeight="1" spans="5:5">
      <c r="E866" s="135"/>
    </row>
    <row r="867" ht="18.75" customHeight="1" spans="5:5">
      <c r="E867" s="135"/>
    </row>
    <row r="868" ht="18.75" customHeight="1" spans="5:5">
      <c r="E868" s="135"/>
    </row>
    <row r="869" ht="18.75" customHeight="1" spans="5:5">
      <c r="E869" s="135"/>
    </row>
    <row r="870" ht="18.75" customHeight="1" spans="5:5">
      <c r="E870" s="135"/>
    </row>
    <row r="871" ht="18.75" customHeight="1" spans="5:5">
      <c r="E871" s="135"/>
    </row>
    <row r="872" ht="18.75" customHeight="1" spans="5:5">
      <c r="E872" s="135"/>
    </row>
    <row r="873" ht="18.75" customHeight="1" spans="5:5">
      <c r="E873" s="135"/>
    </row>
    <row r="874" ht="18.75" customHeight="1" spans="5:5">
      <c r="E874" s="135"/>
    </row>
    <row r="875" ht="18.75" customHeight="1" spans="5:5">
      <c r="E875" s="135"/>
    </row>
    <row r="876" ht="18.75" customHeight="1" spans="5:5">
      <c r="E876" s="135"/>
    </row>
    <row r="877" ht="18.75" customHeight="1" spans="5:5">
      <c r="E877" s="135"/>
    </row>
    <row r="878" ht="18.75" customHeight="1" spans="5:5">
      <c r="E878" s="135"/>
    </row>
    <row r="879" ht="18.75" customHeight="1" spans="5:5">
      <c r="E879" s="135"/>
    </row>
    <row r="880" ht="18.75" customHeight="1" spans="5:5">
      <c r="E880" s="135"/>
    </row>
    <row r="881" ht="18.75" customHeight="1" spans="5:5">
      <c r="E881" s="135"/>
    </row>
    <row r="882" ht="18.75" customHeight="1" spans="5:5">
      <c r="E882" s="135"/>
    </row>
    <row r="883" ht="18.75" customHeight="1" spans="5:5">
      <c r="E883" s="135"/>
    </row>
    <row r="884" ht="18.75" customHeight="1" spans="5:5">
      <c r="E884" s="135"/>
    </row>
    <row r="885" ht="18.75" customHeight="1" spans="5:5">
      <c r="E885" s="135"/>
    </row>
    <row r="886" ht="18.75" customHeight="1" spans="5:5">
      <c r="E886" s="135"/>
    </row>
    <row r="887" ht="18.75" customHeight="1" spans="5:5">
      <c r="E887" s="135"/>
    </row>
    <row r="888" ht="18.75" customHeight="1" spans="5:5">
      <c r="E888" s="135"/>
    </row>
    <row r="889" ht="18.75" customHeight="1" spans="5:5">
      <c r="E889" s="135"/>
    </row>
    <row r="890" ht="18.75" customHeight="1" spans="5:5">
      <c r="E890" s="135"/>
    </row>
    <row r="891" ht="18.75" customHeight="1" spans="5:5">
      <c r="E891" s="135"/>
    </row>
    <row r="892" ht="18.75" customHeight="1" spans="5:5">
      <c r="E892" s="135"/>
    </row>
    <row r="893" ht="18.75" customHeight="1" spans="5:5">
      <c r="E893" s="135"/>
    </row>
    <row r="894" ht="18.75" customHeight="1" spans="5:5">
      <c r="E894" s="135"/>
    </row>
    <row r="895" ht="18.75" customHeight="1" spans="5:5">
      <c r="E895" s="135"/>
    </row>
    <row r="896" ht="18.75" customHeight="1" spans="5:5">
      <c r="E896" s="135"/>
    </row>
    <row r="897" ht="18.75" customHeight="1" spans="5:5">
      <c r="E897" s="135"/>
    </row>
    <row r="898" ht="18.75" customHeight="1" spans="5:5">
      <c r="E898" s="135"/>
    </row>
    <row r="899" ht="18.75" customHeight="1" spans="5:5">
      <c r="E899" s="135"/>
    </row>
    <row r="900" ht="18.75" customHeight="1" spans="5:5">
      <c r="E900" s="135"/>
    </row>
    <row r="901" ht="18.75" customHeight="1" spans="5:5">
      <c r="E901" s="135"/>
    </row>
    <row r="902" ht="18.75" customHeight="1" spans="5:5">
      <c r="E902" s="135"/>
    </row>
    <row r="903" ht="18.75" customHeight="1" spans="5:5">
      <c r="E903" s="135"/>
    </row>
    <row r="904" ht="18.75" customHeight="1" spans="5:5">
      <c r="E904" s="135"/>
    </row>
    <row r="905" ht="18.75" customHeight="1" spans="5:5">
      <c r="E905" s="135"/>
    </row>
    <row r="906" ht="18.75" customHeight="1" spans="5:5">
      <c r="E906" s="135"/>
    </row>
    <row r="907" ht="18.75" customHeight="1" spans="5:5">
      <c r="E907" s="135"/>
    </row>
    <row r="908" ht="18.75" customHeight="1" spans="5:5">
      <c r="E908" s="135"/>
    </row>
    <row r="909" ht="18.75" customHeight="1" spans="5:5">
      <c r="E909" s="135"/>
    </row>
    <row r="910" ht="18.75" customHeight="1" spans="5:5">
      <c r="E910" s="135"/>
    </row>
    <row r="911" ht="18.75" customHeight="1" spans="5:5">
      <c r="E911" s="135"/>
    </row>
    <row r="912" ht="18.75" customHeight="1" spans="5:5">
      <c r="E912" s="135"/>
    </row>
    <row r="913" ht="18.75" customHeight="1" spans="5:5">
      <c r="E913" s="135"/>
    </row>
    <row r="914" ht="18.75" customHeight="1" spans="5:5">
      <c r="E914" s="135"/>
    </row>
    <row r="915" ht="18.75" customHeight="1" spans="5:5">
      <c r="E915" s="135"/>
    </row>
    <row r="916" ht="18.75" customHeight="1" spans="5:5">
      <c r="E916" s="135"/>
    </row>
    <row r="917" ht="18.75" customHeight="1" spans="5:5">
      <c r="E917" s="135"/>
    </row>
    <row r="918" ht="18.75" customHeight="1" spans="5:5">
      <c r="E918" s="135"/>
    </row>
    <row r="919" ht="18.75" customHeight="1" spans="5:5">
      <c r="E919" s="135"/>
    </row>
    <row r="920" ht="18.75" customHeight="1" spans="5:5">
      <c r="E920" s="135"/>
    </row>
    <row r="921" ht="18.75" customHeight="1" spans="5:5">
      <c r="E921" s="135"/>
    </row>
    <row r="922" ht="18.75" customHeight="1" spans="5:5">
      <c r="E922" s="135"/>
    </row>
    <row r="923" ht="18.75" customHeight="1" spans="5:5">
      <c r="E923" s="135"/>
    </row>
    <row r="924" ht="18.75" customHeight="1" spans="5:5">
      <c r="E924" s="135"/>
    </row>
    <row r="925" ht="18.75" customHeight="1" spans="5:5">
      <c r="E925" s="135"/>
    </row>
    <row r="926" ht="18.75" customHeight="1" spans="5:5">
      <c r="E926" s="135"/>
    </row>
    <row r="927" ht="18.75" customHeight="1" spans="5:5">
      <c r="E927" s="135"/>
    </row>
    <row r="928" ht="18.75" customHeight="1" spans="5:5">
      <c r="E928" s="135"/>
    </row>
    <row r="929" ht="18.75" customHeight="1" spans="5:5">
      <c r="E929" s="135"/>
    </row>
    <row r="930" ht="18.75" customHeight="1" spans="5:5">
      <c r="E930" s="135"/>
    </row>
    <row r="931" ht="18.75" customHeight="1" spans="5:5">
      <c r="E931" s="135"/>
    </row>
    <row r="932" ht="18.75" customHeight="1" spans="5:5">
      <c r="E932" s="135"/>
    </row>
    <row r="933" ht="18.75" customHeight="1" spans="5:5">
      <c r="E933" s="135"/>
    </row>
    <row r="934" ht="18.75" customHeight="1" spans="5:5">
      <c r="E934" s="135"/>
    </row>
    <row r="935" ht="18.75" customHeight="1" spans="5:5">
      <c r="E935" s="135"/>
    </row>
    <row r="936" ht="18.75" customHeight="1" spans="5:5">
      <c r="E936" s="135"/>
    </row>
    <row r="937" ht="18.75" customHeight="1" spans="5:5">
      <c r="E937" s="135"/>
    </row>
    <row r="938" ht="18.75" customHeight="1" spans="5:5">
      <c r="E938" s="135"/>
    </row>
    <row r="939" ht="18.75" customHeight="1" spans="5:5">
      <c r="E939" s="135"/>
    </row>
    <row r="940" ht="18.75" customHeight="1" spans="5:5">
      <c r="E940" s="135"/>
    </row>
    <row r="941" ht="18.75" customHeight="1" spans="5:5">
      <c r="E941" s="135"/>
    </row>
    <row r="942" ht="18.75" customHeight="1" spans="5:5">
      <c r="E942" s="135"/>
    </row>
    <row r="943" ht="18.75" customHeight="1" spans="5:5">
      <c r="E943" s="135"/>
    </row>
    <row r="944" ht="18.75" customHeight="1" spans="5:5">
      <c r="E944" s="135"/>
    </row>
    <row r="945" ht="18.75" customHeight="1" spans="5:5">
      <c r="E945" s="135"/>
    </row>
    <row r="946" ht="18.75" customHeight="1" spans="5:5">
      <c r="E946" s="135"/>
    </row>
    <row r="947" ht="18.75" customHeight="1" spans="5:5">
      <c r="E947" s="135"/>
    </row>
    <row r="948" ht="18.75" customHeight="1" spans="5:5">
      <c r="E948" s="135"/>
    </row>
    <row r="949" ht="18.75" customHeight="1" spans="5:5">
      <c r="E949" s="135"/>
    </row>
    <row r="950" ht="18.75" customHeight="1" spans="5:5">
      <c r="E950" s="135"/>
    </row>
    <row r="951" ht="18.75" customHeight="1" spans="5:5">
      <c r="E951" s="135"/>
    </row>
    <row r="952" ht="18.75" customHeight="1" spans="5:5">
      <c r="E952" s="135"/>
    </row>
    <row r="953" ht="18.75" customHeight="1" spans="5:5">
      <c r="E953" s="135"/>
    </row>
    <row r="954" ht="18.75" customHeight="1" spans="5:5">
      <c r="E954" s="135"/>
    </row>
    <row r="955" ht="18.75" customHeight="1" spans="5:5">
      <c r="E955" s="135"/>
    </row>
    <row r="956" ht="18.75" customHeight="1" spans="5:5">
      <c r="E956" s="135"/>
    </row>
    <row r="957" ht="18.75" customHeight="1" spans="5:5">
      <c r="E957" s="135"/>
    </row>
    <row r="958" ht="18.75" customHeight="1" spans="5:5">
      <c r="E958" s="135"/>
    </row>
    <row r="959" ht="18.75" customHeight="1" spans="5:5">
      <c r="E959" s="135"/>
    </row>
    <row r="960" ht="18.75" customHeight="1" spans="5:5">
      <c r="E960" s="135"/>
    </row>
    <row r="961" ht="18.75" customHeight="1" spans="5:5">
      <c r="E961" s="135"/>
    </row>
    <row r="962" ht="18.75" customHeight="1" spans="5:5">
      <c r="E962" s="135"/>
    </row>
    <row r="963" ht="18.75" customHeight="1" spans="5:5">
      <c r="E963" s="135"/>
    </row>
    <row r="964" ht="18.75" customHeight="1" spans="5:5">
      <c r="E964" s="135"/>
    </row>
    <row r="965" ht="18.75" customHeight="1" spans="5:5">
      <c r="E965" s="135"/>
    </row>
    <row r="966" ht="18.75" customHeight="1" spans="5:5">
      <c r="E966" s="135"/>
    </row>
    <row r="967" ht="18.75" customHeight="1" spans="5:5">
      <c r="E967" s="135"/>
    </row>
    <row r="968" ht="18.75" customHeight="1" spans="5:5">
      <c r="E968" s="135"/>
    </row>
    <row r="969" ht="18.75" customHeight="1" spans="5:5">
      <c r="E969" s="135"/>
    </row>
    <row r="970" ht="18.75" customHeight="1" spans="5:5">
      <c r="E970" s="135"/>
    </row>
    <row r="971" ht="18.75" customHeight="1" spans="4:5">
      <c r="D971" s="128"/>
      <c r="E971" s="13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D1013"/>
  <sheetViews>
    <sheetView topLeftCell="A312" workbookViewId="0">
      <selection activeCell="J321" sqref="J321"/>
    </sheetView>
  </sheetViews>
  <sheetFormatPr defaultColWidth="9" defaultRowHeight="14.4"/>
  <cols>
    <col min="1" max="1" width="43.5740740740741" style="1" customWidth="1"/>
    <col min="2" max="2" width="22.5740740740741" style="2" customWidth="1"/>
    <col min="3" max="3" width="13.5740740740741" style="2" customWidth="1"/>
    <col min="4" max="6" width="13.5740740740741" style="34" customWidth="1"/>
    <col min="7" max="7" width="13.5740740740741" style="3" customWidth="1"/>
    <col min="8" max="8" width="18.1111111111111" style="3" customWidth="1"/>
    <col min="9" max="9" width="13.5740740740741" style="1" customWidth="1"/>
    <col min="10" max="10" width="13.5740740740741" style="3" customWidth="1"/>
    <col min="11" max="11" width="13.5740740740741" style="1" customWidth="1"/>
    <col min="12" max="12" width="13.5740740740741" style="34" customWidth="1"/>
    <col min="13" max="16" width="13.5740740740741" style="2" customWidth="1"/>
    <col min="17" max="30" width="13.5740740740741" style="3" customWidth="1"/>
  </cols>
  <sheetData>
    <row r="1" ht="18.75" customHeight="1"/>
    <row r="2" ht="18.75" customHeight="1" spans="2:3">
      <c r="B2" s="35" t="s">
        <v>477</v>
      </c>
      <c r="C2" s="35"/>
    </row>
    <row r="3" ht="18.75" customHeight="1" spans="2:21">
      <c r="B3" s="35" t="s">
        <v>480</v>
      </c>
      <c r="C3" s="36">
        <f>SUM(SalarioTrabajador)</f>
        <v>1423836</v>
      </c>
      <c r="S3" s="64"/>
      <c r="T3" s="64" t="s">
        <v>478</v>
      </c>
      <c r="U3" s="64" t="s">
        <v>481</v>
      </c>
    </row>
    <row r="4" ht="18.75" customHeight="1" spans="2:23">
      <c r="B4" s="35" t="s">
        <v>482</v>
      </c>
      <c r="C4" s="37">
        <f>AVERAGE(Salarioo)</f>
        <v>10129.8930627295</v>
      </c>
      <c r="S4" s="64" t="s">
        <v>483</v>
      </c>
      <c r="T4" s="65">
        <f>AVERAGE(SalarioParejas)</f>
        <v>17119.5192760129</v>
      </c>
      <c r="U4" s="66">
        <f>AVERAGE(Salarioo)</f>
        <v>10129.8930627295</v>
      </c>
      <c r="V4" s="23">
        <f>AVERAGE(T4:U4)</f>
        <v>13624.7061693712</v>
      </c>
      <c r="W4" s="23">
        <f>V4*1.086</f>
        <v>14796.4308999371</v>
      </c>
    </row>
    <row r="5" ht="18.75" customHeight="1" spans="2:23">
      <c r="B5" s="35" t="s">
        <v>484</v>
      </c>
      <c r="C5" s="37">
        <f>MEDIAN(Salarioo)</f>
        <v>7920.1614849053</v>
      </c>
      <c r="S5" s="64" t="s">
        <v>485</v>
      </c>
      <c r="T5" s="65">
        <f>MEDIAN(SalarioParejas)</f>
        <v>13385.07290949</v>
      </c>
      <c r="U5" s="66">
        <f>MEDIAN(Salarioo)</f>
        <v>7920.1614849053</v>
      </c>
      <c r="V5" s="23">
        <f>AVERAGE(T5:U5)</f>
        <v>10652.6171971976</v>
      </c>
      <c r="W5" s="23">
        <f>V5*1.086</f>
        <v>11568.7422761566</v>
      </c>
    </row>
    <row r="6" ht="18.75" customHeight="1" spans="2:3">
      <c r="B6" s="35" t="s">
        <v>486</v>
      </c>
      <c r="C6" s="36">
        <f>C5*C3</f>
        <v>11277011048.0216</v>
      </c>
    </row>
    <row r="7" ht="18.75" customHeight="1" spans="2:3">
      <c r="B7" s="38"/>
      <c r="C7" s="38"/>
    </row>
    <row r="8" ht="18.75" customHeight="1" spans="2:3">
      <c r="B8" s="35" t="s">
        <v>487</v>
      </c>
      <c r="C8" s="35"/>
    </row>
    <row r="9" ht="18.75" customHeight="1" spans="2:3">
      <c r="B9" s="35" t="s">
        <v>488</v>
      </c>
      <c r="C9" s="35"/>
    </row>
    <row r="10" ht="18.75" customHeight="1" spans="2:3">
      <c r="B10" s="35" t="s">
        <v>489</v>
      </c>
      <c r="C10" s="37">
        <f>AVERAGE(SalarioParejas)</f>
        <v>17119.5192760129</v>
      </c>
    </row>
    <row r="11" ht="18.75" customHeight="1" spans="2:3">
      <c r="B11" s="35" t="s">
        <v>484</v>
      </c>
      <c r="C11" s="37">
        <f>MEDIAN(SalarioParejas)</f>
        <v>13385.07290949</v>
      </c>
    </row>
    <row r="12" ht="18.75" customHeight="1" spans="2:3">
      <c r="B12" s="35" t="s">
        <v>490</v>
      </c>
      <c r="C12" s="36">
        <f>C9*C11</f>
        <v>0</v>
      </c>
    </row>
    <row r="13" ht="18.75" customHeight="1"/>
    <row r="14" ht="18.75" customHeight="1" spans="1:11">
      <c r="A14" s="39" t="s">
        <v>7</v>
      </c>
      <c r="B14" s="40" t="s">
        <v>11</v>
      </c>
      <c r="C14" s="40" t="s">
        <v>12</v>
      </c>
      <c r="D14" s="41" t="s">
        <v>16</v>
      </c>
      <c r="E14" s="42" t="s">
        <v>491</v>
      </c>
      <c r="F14" s="42" t="s">
        <v>491</v>
      </c>
      <c r="G14" s="22" t="s">
        <v>475</v>
      </c>
      <c r="H14" s="22" t="s">
        <v>476</v>
      </c>
      <c r="I14" s="6" t="s">
        <v>477</v>
      </c>
      <c r="J14" s="22" t="s">
        <v>478</v>
      </c>
      <c r="K14" s="6" t="s">
        <v>479</v>
      </c>
    </row>
    <row r="15" ht="18.75" customHeight="1" spans="1:30">
      <c r="A15" s="43" t="s">
        <v>100</v>
      </c>
      <c r="B15" s="44">
        <v>547</v>
      </c>
      <c r="C15" s="44">
        <v>860</v>
      </c>
      <c r="D15" s="44">
        <v>860</v>
      </c>
      <c r="E15" s="44">
        <f t="shared" ref="E15:E78" si="0">D15-C15</f>
        <v>0</v>
      </c>
      <c r="F15" s="44">
        <f t="shared" ref="F15:F78" si="1">D15/C15</f>
        <v>1</v>
      </c>
      <c r="G15" s="23">
        <f t="shared" ref="G15:G78" si="2">MAX(C15,D15)</f>
        <v>860</v>
      </c>
      <c r="H15" s="23">
        <f t="shared" ref="H15:H78" si="3">G15*B15</f>
        <v>470420</v>
      </c>
      <c r="I15" s="6" t="str">
        <f>IF(AND(G15&gt;=10,G15&lt;5000),"G",IF(AND(G15&gt;=5000,G15&lt;8000),"F",IF(AND(G15&gt;=8000,G15&lt;12000),"F1",IF(AND(G15&gt;=12000,G15&lt;16000),"E",IF(AND(G15&gt;=16000,G15&lt;20000),"E1",IF(AND(G15&gt;=20000,G15&lt;25000),"D",IF(AND(G15&gt;=25000,G15&lt;30000),"D1",IF(AND(G15&gt;=30000,G15&lt;35000),"C",IF(AND(G15&gt;=35000,G15&lt;40000),"C1",IF(AND(G15&gt;=40000,G15&lt;45000),"B",IF(AND(G15&gt;=45000,G15&lt;50000),"B1",IF(AND(G15&gt;=50000,G15&lt;55000),"A",IF(AND(G15&gt;=55000,G15&lt;60000),"A1",IF(AND(G15&gt;60000),"S"))))))))))))))</f>
        <v>G</v>
      </c>
      <c r="J15" s="23">
        <f t="shared" ref="J15:J78" si="4">PRODUCT(G15,1.69)</f>
        <v>1453.4</v>
      </c>
      <c r="K15" s="6" t="str">
        <f>IF(AND(J15&gt;=10,J15&lt;5000),"G",IF(AND(J15&gt;=5000,J15&lt;8000),"F",IF(AND(J15&gt;=8000,J15&lt;12000),"F1",IF(AND(J15&gt;=12000,J15&lt;16000),"E",IF(AND(J15&gt;=16000,J15&lt;20000),"E1",IF(AND(J15&gt;=20000,J15&lt;25000),"D",IF(AND(J15&gt;=25000,J15&lt;30000),"D1",IF(AND(J15&gt;=30000,J15&lt;35000),"C",IF(AND(J15&gt;=35000,J15&lt;40000),"C1",IF(AND(J15&gt;=40000,J15&lt;45000),"B",IF(AND(J15&gt;=45000,J15&lt;50000),"B1",IF(AND(J15&gt;=50000,J15&lt;55000),"A",IF(AND(J15&gt;=55000,J15&lt;60000),"A1",IF(AND(J15&gt;60000),"S"))))))))))))))</f>
        <v>G</v>
      </c>
      <c r="L15" s="42" t="s">
        <v>492</v>
      </c>
      <c r="M15" s="23">
        <v>24501.57</v>
      </c>
      <c r="O15" s="46"/>
      <c r="P15" s="47" t="s">
        <v>493</v>
      </c>
      <c r="Q15" s="67" t="s">
        <v>494</v>
      </c>
      <c r="R15" s="67" t="s">
        <v>495</v>
      </c>
      <c r="S15" s="67" t="s">
        <v>496</v>
      </c>
      <c r="T15" s="67" t="s">
        <v>497</v>
      </c>
      <c r="U15" s="67" t="s">
        <v>498</v>
      </c>
      <c r="V15" s="67" t="s">
        <v>499</v>
      </c>
      <c r="W15" s="67" t="s">
        <v>500</v>
      </c>
      <c r="X15" s="67" t="s">
        <v>501</v>
      </c>
      <c r="Y15" s="67" t="s">
        <v>502</v>
      </c>
      <c r="Z15" s="67" t="s">
        <v>503</v>
      </c>
      <c r="AA15" s="67" t="s">
        <v>504</v>
      </c>
      <c r="AB15" s="67" t="s">
        <v>505</v>
      </c>
      <c r="AC15" s="67" t="s">
        <v>506</v>
      </c>
      <c r="AD15" s="76"/>
    </row>
    <row r="16" ht="18.75" customHeight="1" spans="1:30">
      <c r="A16" s="43" t="s">
        <v>353</v>
      </c>
      <c r="B16" s="44">
        <v>12432</v>
      </c>
      <c r="C16" s="45">
        <v>1102.18468468468</v>
      </c>
      <c r="D16" s="45">
        <v>1001.70346880663</v>
      </c>
      <c r="E16" s="45">
        <f t="shared" si="0"/>
        <v>-100.481215878058</v>
      </c>
      <c r="F16" s="45">
        <f t="shared" si="1"/>
        <v>0.908834501808739</v>
      </c>
      <c r="G16" s="23">
        <f t="shared" si="2"/>
        <v>1102.18468468468</v>
      </c>
      <c r="H16" s="23">
        <f t="shared" si="3"/>
        <v>13702360</v>
      </c>
      <c r="I16" s="6" t="str">
        <f>IF(AND(G16&gt;=10,G16&lt;5000),"G",IF(AND(G16&gt;=5000,G16&lt;8000),"F",IF(AND(G16&gt;=8000,G16&lt;12000),"F2",IF(AND(G16&gt;=12000,G16&lt;16000),"E",IF(AND(G16&gt;=16000,G16&lt;20000),"E2",IF(AND(G16&gt;=20000,G16&lt;25000),"D",IF(AND(G16&gt;=25000,G16&lt;30000),"D2",IF(AND(G16&gt;=30000,G16&lt;35000),"C",IF(AND(G16&gt;=35000,G16&lt;40000),"C2",IF(AND(G16&gt;=40000,G16&lt;45000),"B",IF(AND(G16&gt;=45000,G16&lt;50000),"B2",IF(AND(G16&gt;=50000,G16&lt;55000),"A",IF(AND(G16&gt;=55000,G16&lt;60000),"A2",IF(AND(G16&gt;60000),"S"))))))))))))))</f>
        <v>G</v>
      </c>
      <c r="J16" s="23">
        <f t="shared" si="4"/>
        <v>1862.69211711712</v>
      </c>
      <c r="K16" s="6" t="str">
        <f>IF(AND(J16&gt;=10,J16&lt;5000),"G",IF(AND(J16&gt;=5000,J16&lt;8000),"F",IF(AND(J16&gt;=8000,J16&lt;12000),"F2",IF(AND(J16&gt;=12000,J16&lt;16000),"E",IF(AND(J16&gt;=16000,J16&lt;20000),"E2",IF(AND(J16&gt;=20000,J16&lt;25000),"D",IF(AND(J16&gt;=25000,J16&lt;30000),"D2",IF(AND(J16&gt;=30000,J16&lt;35000),"C",IF(AND(J16&gt;=35000,J16&lt;40000),"C2",IF(AND(J16&gt;=40000,J16&lt;45000),"B",IF(AND(J16&gt;=45000,J16&lt;50000),"B2",IF(AND(J16&gt;=50000,J16&lt;55000),"A",IF(AND(J16&gt;=55000,J16&lt;60000),"A2",IF(AND(J16&gt;60000),"S"))))))))))))))</f>
        <v>G</v>
      </c>
      <c r="O16" s="48" t="s">
        <v>507</v>
      </c>
      <c r="P16" s="49">
        <f t="shared" ref="P16:AC16" si="5">P17/$AD$17</f>
        <v>0.192307692307692</v>
      </c>
      <c r="Q16" s="49">
        <f t="shared" si="5"/>
        <v>0.320512820512821</v>
      </c>
      <c r="R16" s="49">
        <f t="shared" si="5"/>
        <v>0.240384615384615</v>
      </c>
      <c r="S16" s="49">
        <f t="shared" si="5"/>
        <v>0.102564102564103</v>
      </c>
      <c r="T16" s="49">
        <f t="shared" si="5"/>
        <v>0.0576923076923077</v>
      </c>
      <c r="U16" s="49">
        <f t="shared" si="5"/>
        <v>0.032051282051282</v>
      </c>
      <c r="V16" s="49">
        <f t="shared" si="5"/>
        <v>0.0128205128205128</v>
      </c>
      <c r="W16" s="49">
        <f t="shared" si="5"/>
        <v>0.016025641025641</v>
      </c>
      <c r="X16" s="49">
        <f t="shared" si="5"/>
        <v>0.00641025641025641</v>
      </c>
      <c r="Y16" s="49">
        <f t="shared" si="5"/>
        <v>0.016025641025641</v>
      </c>
      <c r="Z16" s="49">
        <f t="shared" si="5"/>
        <v>0</v>
      </c>
      <c r="AA16" s="49">
        <f t="shared" si="5"/>
        <v>0</v>
      </c>
      <c r="AB16" s="49">
        <f t="shared" si="5"/>
        <v>0</v>
      </c>
      <c r="AC16" s="49">
        <f t="shared" si="5"/>
        <v>0.00320512820512821</v>
      </c>
      <c r="AD16" s="49">
        <f>SUM(P16:AC16)</f>
        <v>1</v>
      </c>
    </row>
    <row r="17" ht="18.75" customHeight="1" spans="1:30">
      <c r="A17" s="43" t="s">
        <v>308</v>
      </c>
      <c r="B17" s="44">
        <v>6227</v>
      </c>
      <c r="C17" s="45">
        <v>1390.90011241368</v>
      </c>
      <c r="D17" s="44">
        <v>1390</v>
      </c>
      <c r="E17" s="45">
        <f t="shared" si="0"/>
        <v>-0.900112413682336</v>
      </c>
      <c r="F17" s="45">
        <f t="shared" si="1"/>
        <v>0.99935285617878</v>
      </c>
      <c r="G17" s="23">
        <f t="shared" si="2"/>
        <v>1390.90011241368</v>
      </c>
      <c r="H17" s="23">
        <f t="shared" si="3"/>
        <v>8661135</v>
      </c>
      <c r="I17" s="6" t="str">
        <f>IF(AND(G17&gt;=10,G17&lt;5000),"G",IF(AND(G17&gt;=5000,G17&lt;8000),"F",IF(AND(G17&gt;=8000,G17&lt;12000),"F3",IF(AND(G17&gt;=12000,G17&lt;16000),"E",IF(AND(G17&gt;=16000,G17&lt;20000),"E3",IF(AND(G17&gt;=20000,G17&lt;25000),"D",IF(AND(G17&gt;=25000,G17&lt;30000),"D3",IF(AND(G17&gt;=30000,G17&lt;35000),"C",IF(AND(G17&gt;=35000,G17&lt;40000),"C3",IF(AND(G17&gt;=40000,G17&lt;45000),"B",IF(AND(G17&gt;=45000,G17&lt;50000),"B3",IF(AND(G17&gt;=50000,G17&lt;55000),"A",IF(AND(G17&gt;=55000,G17&lt;60000),"A3",IF(AND(G17&gt;60000),"S"))))))))))))))</f>
        <v>G</v>
      </c>
      <c r="J17" s="23">
        <f t="shared" si="4"/>
        <v>2350.62118997912</v>
      </c>
      <c r="K17" s="6" t="str">
        <f>IF(AND(J17&gt;=10,J17&lt;5000),"G",IF(AND(J17&gt;=5000,J17&lt;8000),"F",IF(AND(J17&gt;=8000,J17&lt;12000),"F3",IF(AND(J17&gt;=12000,J17&lt;16000),"E",IF(AND(J17&gt;=16000,J17&lt;20000),"E3",IF(AND(J17&gt;=20000,J17&lt;25000),"D",IF(AND(J17&gt;=25000,J17&lt;30000),"D3",IF(AND(J17&gt;=30000,J17&lt;35000),"C",IF(AND(J17&gt;=35000,J17&lt;40000),"C3",IF(AND(J17&gt;=40000,J17&lt;45000),"B",IF(AND(J17&gt;=45000,J17&lt;50000),"B3",IF(AND(J17&gt;=50000,J17&lt;55000),"A",IF(AND(J17&gt;=55000,J17&lt;60000),"A3",IF(AND(J17&gt;60000),"S"))))))))))))))</f>
        <v>G</v>
      </c>
      <c r="O17" s="48" t="s">
        <v>508</v>
      </c>
      <c r="P17" s="50">
        <f>COUNTIF(Salarioo,"&lt;5000")</f>
        <v>60</v>
      </c>
      <c r="Q17" s="50">
        <f>COUNTIFS(Salarioo,"&gt;=5000",Salarioo,"&lt;8000")</f>
        <v>100</v>
      </c>
      <c r="R17" s="68">
        <f>COUNTIFS(Salarioo,"&gt;=8000",Salarioo,"&lt;12000")</f>
        <v>75</v>
      </c>
      <c r="S17" s="68">
        <f>COUNTIFS(Salarioo,"&gt;=12000",Salarioo,"&lt;16000")</f>
        <v>32</v>
      </c>
      <c r="T17" s="54">
        <f>COUNTIFS(Salarioo,"&gt;=16000",Salarioo,"&lt;20000")</f>
        <v>18</v>
      </c>
      <c r="U17" s="54">
        <f>COUNTIFS(Salarioo,"&gt;=20000",Salarioo,"&lt;25000")</f>
        <v>10</v>
      </c>
      <c r="V17" s="54">
        <f>COUNTIFS(Salarioo,"&gt;=25000",Salarioo,"&lt;30000")</f>
        <v>4</v>
      </c>
      <c r="W17" s="54">
        <f>COUNTIFS(Salarioo,"&gt;=30000",Salarioo,"&lt;35000")</f>
        <v>5</v>
      </c>
      <c r="X17" s="68">
        <f>COUNTIFS(Salarioo,"&gt;=35000",Salarioo,"&lt;40000")</f>
        <v>2</v>
      </c>
      <c r="Y17" s="68">
        <f>COUNTIFS(Salarioo,"&gt;=40000",Salarioo,"&lt;45000")</f>
        <v>5</v>
      </c>
      <c r="Z17" s="68">
        <f>COUNTIFS(Salarioo,"&gt;=45000",Salarioo,"&lt;50000")</f>
        <v>0</v>
      </c>
      <c r="AA17" s="68">
        <f>COUNTIFS(Salarioo,"&gt;=50000",Salarioo,"&lt;55000")</f>
        <v>0</v>
      </c>
      <c r="AB17" s="68">
        <f>COUNTIFS(Salarioo,"&gt;=55000",Salarioo,"&lt;60000")</f>
        <v>0</v>
      </c>
      <c r="AC17" s="54">
        <f>COUNTIF(Salarioo,"&gt;60000")</f>
        <v>1</v>
      </c>
      <c r="AD17" s="68">
        <f>SUM(P17:AC17)</f>
        <v>312</v>
      </c>
    </row>
    <row r="18" ht="18.75" customHeight="1" spans="1:30">
      <c r="A18" s="43" t="s">
        <v>307</v>
      </c>
      <c r="B18" s="44">
        <v>70</v>
      </c>
      <c r="C18" s="44">
        <v>1470</v>
      </c>
      <c r="D18" s="44">
        <v>1470</v>
      </c>
      <c r="E18" s="44">
        <f t="shared" si="0"/>
        <v>0</v>
      </c>
      <c r="F18" s="44">
        <f t="shared" si="1"/>
        <v>1</v>
      </c>
      <c r="G18" s="23">
        <f t="shared" si="2"/>
        <v>1470</v>
      </c>
      <c r="H18" s="23">
        <f t="shared" si="3"/>
        <v>102900</v>
      </c>
      <c r="I18" s="6" t="str">
        <f>IF(AND(G18&gt;=10,G18&lt;5000),"G",IF(AND(G18&gt;=5000,G18&lt;8000),"F",IF(AND(G18&gt;=8000,G18&lt;12000),"F4",IF(AND(G18&gt;=12000,G18&lt;16000),"E",IF(AND(G18&gt;=16000,G18&lt;20000),"E4",IF(AND(G18&gt;=20000,G18&lt;25000),"D",IF(AND(G18&gt;=25000,G18&lt;30000),"D4",IF(AND(G18&gt;=30000,G18&lt;35000),"C",IF(AND(G18&gt;=35000,G18&lt;40000),"C4",IF(AND(G18&gt;=40000,G18&lt;45000),"B",IF(AND(G18&gt;=45000,G18&lt;50000),"B4",IF(AND(G18&gt;=50000,G18&lt;55000),"A",IF(AND(G18&gt;=55000,G18&lt;60000),"A4",IF(AND(G18&gt;60000),"S"))))))))))))))</f>
        <v>G</v>
      </c>
      <c r="J18" s="23">
        <f t="shared" si="4"/>
        <v>2484.3</v>
      </c>
      <c r="K18" s="6" t="str">
        <f>IF(AND(J18&gt;=10,J18&lt;5000),"G",IF(AND(J18&gt;=5000,J18&lt;8000),"F",IF(AND(J18&gt;=8000,J18&lt;12000),"F4",IF(AND(J18&gt;=12000,J18&lt;16000),"E",IF(AND(J18&gt;=16000,J18&lt;20000),"E4",IF(AND(J18&gt;=20000,J18&lt;25000),"D",IF(AND(J18&gt;=25000,J18&lt;30000),"D4",IF(AND(J18&gt;=30000,J18&lt;35000),"C",IF(AND(J18&gt;=35000,J18&lt;40000),"C4",IF(AND(J18&gt;=40000,J18&lt;45000),"B",IF(AND(J18&gt;=45000,J18&lt;50000),"B4",IF(AND(J18&gt;=50000,J18&lt;55000),"A",IF(AND(J18&gt;=55000,J18&lt;60000),"A4",IF(AND(J18&gt;60000),"S"))))))))))))))</f>
        <v>G</v>
      </c>
      <c r="L18" s="51">
        <f>M20*100/L20</f>
        <v>6.47820395045497</v>
      </c>
      <c r="O18" s="48" t="s">
        <v>509</v>
      </c>
      <c r="P18" s="52">
        <f>AVERAGEIF(Salarioo,"&lt;5000")</f>
        <v>3401.11770805016</v>
      </c>
      <c r="Q18" s="60">
        <f>AVERAGEIFS(Salarioo,Salarioo,"&lt;8000",Salarioo,"&gt;=5,000")</f>
        <v>6506.92773331769</v>
      </c>
      <c r="R18" s="52">
        <f>AVERAGEIFS(Salarioo,Salarioo,"&lt;12000",Salarioo,"&gt;=8,000")</f>
        <v>9627.83318790915</v>
      </c>
      <c r="S18" s="60">
        <f>AVERAGEIFS(Salarioo,Salarioo,"&lt;16000",Salarioo,"&gt;=12000")</f>
        <v>13596.0628798424</v>
      </c>
      <c r="T18" s="60">
        <f>AVERAGEIFS(Salarioo,Salarioo,"&lt;20000",Salarioo,"&gt;=16000")</f>
        <v>17856.4824503966</v>
      </c>
      <c r="U18" s="60">
        <f>AVERAGEIFS(Salarioo,Salarioo,"&lt;25000",Salarioo,"&gt;=20000")</f>
        <v>22481.5553454188</v>
      </c>
      <c r="V18" s="69"/>
      <c r="W18" s="70">
        <f>AVERAGEIFS(Salarioo,Salarioo,"&lt;35000",Salarioo,"&gt;=30000")</f>
        <v>30400</v>
      </c>
      <c r="X18" s="71"/>
      <c r="Y18" s="77">
        <f>AVERAGEIFS(Salarioo,Salarioo,"&lt;45000",Salarioo,"&gt;=40000")</f>
        <v>41063.0737279335</v>
      </c>
      <c r="Z18" s="71"/>
      <c r="AA18" s="71"/>
      <c r="AB18" s="71"/>
      <c r="AC18" s="71"/>
      <c r="AD18" s="60">
        <f>SUM(P18:V18)</f>
        <v>73469.9793049348</v>
      </c>
    </row>
    <row r="19" ht="18.75" customHeight="1" spans="1:30">
      <c r="A19" s="43" t="s">
        <v>294</v>
      </c>
      <c r="B19" s="44">
        <v>62741</v>
      </c>
      <c r="C19" s="45">
        <v>1506.27771313814</v>
      </c>
      <c r="D19" s="45">
        <v>1405.21151084177</v>
      </c>
      <c r="E19" s="45">
        <f t="shared" si="0"/>
        <v>-101.06620229637</v>
      </c>
      <c r="F19" s="45">
        <f t="shared" si="1"/>
        <v>0.932903340854847</v>
      </c>
      <c r="G19" s="23">
        <f t="shared" si="2"/>
        <v>1506.27771313814</v>
      </c>
      <c r="H19" s="23">
        <f t="shared" si="3"/>
        <v>94505370</v>
      </c>
      <c r="I19" s="6" t="str">
        <f>IF(AND(G19&gt;=10,G19&lt;5000),"G",IF(AND(G19&gt;=5000,G19&lt;8000),"F",IF(AND(G19&gt;=8000,G19&lt;12000),"F5",IF(AND(G19&gt;=12000,G19&lt;16000),"E",IF(AND(G19&gt;=16000,G19&lt;20000),"E5",IF(AND(G19&gt;=20000,G19&lt;25000),"D",IF(AND(G19&gt;=25000,G19&lt;30000),"D5",IF(AND(G19&gt;=30000,G19&lt;35000),"C",IF(AND(G19&gt;=35000,G19&lt;40000),"C5",IF(AND(G19&gt;=40000,G19&lt;45000),"B",IF(AND(G19&gt;=45000,G19&lt;50000),"B5",IF(AND(G19&gt;=50000,G19&lt;55000),"A",IF(AND(G19&gt;=55000,G19&lt;60000),"A5",IF(AND(G19&gt;60000),"S"))))))))))))))</f>
        <v>G</v>
      </c>
      <c r="J19" s="23">
        <f t="shared" si="4"/>
        <v>2545.60933520346</v>
      </c>
      <c r="K19" s="6" t="str">
        <f>IF(AND(J19&gt;=10,J19&lt;5000),"G",IF(AND(J19&gt;=5000,J19&lt;8000),"F",IF(AND(J19&gt;=8000,J19&lt;12000),"F5",IF(AND(J19&gt;=12000,J19&lt;16000),"E",IF(AND(J19&gt;=16000,J19&lt;20000),"E5",IF(AND(J19&gt;=20000,J19&lt;25000),"D",IF(AND(J19&gt;=25000,J19&lt;30000),"D5",IF(AND(J19&gt;=30000,J19&lt;35000),"C",IF(AND(J19&gt;=35000,J19&lt;40000),"C5",IF(AND(J19&gt;=40000,J19&lt;45000),"B",IF(AND(J19&gt;=45000,J19&lt;50000),"B5",IF(AND(J19&gt;=50000,J19&lt;55000),"A",IF(AND(J19&gt;=55000,J19&lt;60000),"A5",IF(AND(J19&gt;60000),"S"))))))))))))))</f>
        <v>G</v>
      </c>
      <c r="L19" s="53">
        <f>M20/L20</f>
        <v>0.0647820395045497</v>
      </c>
      <c r="O19" s="48" t="s">
        <v>510</v>
      </c>
      <c r="P19" s="54">
        <f>SUMIFS(SalarioTrabajador,SalarioCategoriaa,"G")</f>
        <v>647254</v>
      </c>
      <c r="Q19" s="68">
        <f>SUMIFS(SalarioTrabajador,SalarioCategoriaa,"F")</f>
        <v>512979</v>
      </c>
      <c r="R19" s="68">
        <f>SUMIFS(SalarioTrabajador,SalarioCategoriaa,"F1")</f>
        <v>0</v>
      </c>
      <c r="S19" s="68">
        <f>SUMIFS(SalarioTrabajador,SalarioCategoriaa,"E")</f>
        <v>34422</v>
      </c>
      <c r="T19" s="68">
        <f>SUMIFS(SalarioTrabajador,SalarioCategoriaa,"E1")</f>
        <v>0</v>
      </c>
      <c r="U19" s="68">
        <f>SUMIFS(SalarioTrabajador,SalarioCategoriaa,"D")</f>
        <v>6592</v>
      </c>
      <c r="V19" s="68">
        <f>SUMIFS(SalarioTrabajador,SalarioCategoriaa,"D1")</f>
        <v>0</v>
      </c>
      <c r="W19" s="68">
        <f>SUMIFS(SalarioTrabajador,SalarioCategoriaa,"C")</f>
        <v>836</v>
      </c>
      <c r="X19" s="54">
        <f>SUMIFS(SalarioTrabajador,SalarioCategoriaa,"C1")</f>
        <v>0</v>
      </c>
      <c r="Y19" s="68">
        <f>SUMIFS(SalarioTrabajador,SalarioCategoriaa,"B")</f>
        <v>1265</v>
      </c>
      <c r="Z19" s="68">
        <f>SUMIFS(SalarioTrabajador,SalarioCategoriaa,"B1")</f>
        <v>0</v>
      </c>
      <c r="AA19" s="54">
        <f>SUMIFS(SalarioTrabajador,SalarioCategoriaa,"A")</f>
        <v>0</v>
      </c>
      <c r="AB19" s="54">
        <f>SUMIFS(SalarioTrabajador,SalarioCategoriaa,"A1")</f>
        <v>0</v>
      </c>
      <c r="AC19" s="54">
        <f>SUMIFS(SalarioTrabajador,SalarioCategoriaa,"S")</f>
        <v>40</v>
      </c>
      <c r="AD19" s="54">
        <f>SUM(P19:AC19)</f>
        <v>1203388</v>
      </c>
    </row>
    <row r="20" ht="18.75" customHeight="1" spans="1:30">
      <c r="A20" s="43" t="s">
        <v>93</v>
      </c>
      <c r="B20" s="44">
        <v>142</v>
      </c>
      <c r="C20" s="44">
        <v>1600</v>
      </c>
      <c r="D20" s="44">
        <v>1600</v>
      </c>
      <c r="E20" s="44">
        <f t="shared" si="0"/>
        <v>0</v>
      </c>
      <c r="F20" s="44">
        <f t="shared" si="1"/>
        <v>1</v>
      </c>
      <c r="G20" s="23">
        <f t="shared" si="2"/>
        <v>1600</v>
      </c>
      <c r="H20" s="23">
        <f t="shared" si="3"/>
        <v>227200</v>
      </c>
      <c r="I20" s="6" t="str">
        <f>IF(AND(G20&gt;=10,G20&lt;5000),"G",IF(AND(G20&gt;=5000,G20&lt;8000),"F",IF(AND(G20&gt;=8000,G20&lt;12000),"F6",IF(AND(G20&gt;=12000,G20&lt;16000),"E",IF(AND(G20&gt;=16000,G20&lt;20000),"E6",IF(AND(G20&gt;=20000,G20&lt;25000),"D",IF(AND(G20&gt;=25000,G20&lt;30000),"D6",IF(AND(G20&gt;=30000,G20&lt;35000),"C",IF(AND(G20&gt;=35000,G20&lt;40000),"C6",IF(AND(G20&gt;=40000,G20&lt;45000),"B",IF(AND(G20&gt;=45000,G20&lt;50000),"B6",IF(AND(G20&gt;=50000,G20&lt;55000),"A",IF(AND(G20&gt;=55000,G20&lt;60000),"A6",IF(AND(G20&gt;60000),"S"))))))))))))))</f>
        <v>G</v>
      </c>
      <c r="J20" s="23">
        <f t="shared" si="4"/>
        <v>2704</v>
      </c>
      <c r="K20" s="6" t="str">
        <f>IF(AND(J20&gt;=10,J20&lt;5000),"G",IF(AND(J20&gt;=5000,J20&lt;8000),"F",IF(AND(J20&gt;=8000,J20&lt;12000),"F6",IF(AND(J20&gt;=12000,J20&lt;16000),"E",IF(AND(J20&gt;=16000,J20&lt;20000),"E6",IF(AND(J20&gt;=20000,J20&lt;25000),"D",IF(AND(J20&gt;=25000,J20&lt;30000),"D6",IF(AND(J20&gt;=30000,J20&lt;35000),"C",IF(AND(J20&gt;=35000,J20&lt;40000),"C6",IF(AND(J20&gt;=40000,J20&lt;45000),"B",IF(AND(J20&gt;=45000,J20&lt;50000),"B6",IF(AND(J20&gt;=50000,J20&lt;55000),"A",IF(AND(J20&gt;=55000,J20&lt;60000),"A6",IF(AND(J20&gt;60000),"S"))))))))))))))</f>
        <v>G</v>
      </c>
      <c r="L20" s="7">
        <f>SUM(B15:B328)</f>
        <v>1423836</v>
      </c>
      <c r="M20" s="7">
        <f>SUM(B19:B35)</f>
        <v>92239</v>
      </c>
      <c r="O20" s="48" t="s">
        <v>484</v>
      </c>
      <c r="P20" s="55">
        <f>IFERROR(__xludf.DUMMYFUNCTION("MEDIAN(filter(Salarioo,Salarioo&lt;5000))"),3617.72798621439)</f>
        <v>3617.72798621439</v>
      </c>
      <c r="Q20" s="55">
        <f>IFERROR(__xludf.DUMMYFUNCTION("MEDIAN(filter(Salarioo,Salarioo&lt;8000,Salarioo&gt;=5000))"),6489.66666666666)</f>
        <v>6489.66666666666</v>
      </c>
      <c r="R20" s="55">
        <f>IFERROR(__xludf.DUMMYFUNCTION("MEDIAN(filter(Salarioo,Salarioo&lt;12000,Salarioo&gt;=8000))"),9586.66666666666)</f>
        <v>9586.66666666666</v>
      </c>
      <c r="S20" s="55">
        <f>IFERROR(__xludf.DUMMYFUNCTION("MEDIAN(filter(Salarioo,Salarioo&lt;16000,Salarioo&gt;=12000))"),13545.3462558035)</f>
        <v>13545.3462558035</v>
      </c>
      <c r="T20" s="55">
        <f>IFERROR(__xludf.DUMMYFUNCTION("MEDIAN(filter(Salarioo,Salarioo&lt;20000,Salarioo&gt;=16000))"),17667.4138258024)</f>
        <v>17667.4138258024</v>
      </c>
      <c r="U20" s="55">
        <f>IFERROR(__xludf.DUMMYFUNCTION("MEDIAN(filter(Salarioo,Salarioo&lt;25000,Salarioo&gt;=20000))"),21611.7022535744)</f>
        <v>21611.7022535744</v>
      </c>
      <c r="V20" s="55">
        <f>IFERROR(__xludf.DUMMYFUNCTION("MEDIAN(filter(Salarioo,Salarioo&lt;30000,Salarioo&gt;=25000))"),26000)</f>
        <v>26000</v>
      </c>
      <c r="W20" s="72">
        <f>IFERROR(__xludf.DUMMYFUNCTION("MEDIAN(filter(Salarioo,Salarioo&lt;35000,Salarioo&gt;=30000))"),30000)</f>
        <v>30000</v>
      </c>
      <c r="X20" s="72">
        <f>IFERROR(__xludf.DUMMYFUNCTION("MEDIAN(filter(Salarioo,Salarioo&lt;40000,Salarioo&gt;=35000))"),35528.8461538461)</f>
        <v>35528.8461538461</v>
      </c>
      <c r="Y20" s="72">
        <f>IFERROR(__xludf.DUMMYFUNCTION("MEDIAN(filter(Salarioo,Salarioo&lt;45000,Salarioo&gt;=40000))"),40415.3686396677)</f>
        <v>40415.3686396677</v>
      </c>
      <c r="Z20" s="72" t="str">
        <f>IFERROR(__xludf.DUMMYFUNCTION("MEDIAN(filter(Salarioo,Salarioo&lt;50000,Salarioo&gt;=45000))"),"#N/A")</f>
        <v>#N/A</v>
      </c>
      <c r="AA20" s="72" t="str">
        <f>IFERROR(__xludf.DUMMYFUNCTION("MEDIAN(filter(Salarioo,Salarioo&lt;55000,Salarioo&gt;=50000))"),"#N/A")</f>
        <v>#N/A</v>
      </c>
      <c r="AB20" s="72" t="str">
        <f>IFERROR(__xludf.DUMMYFUNCTION("MEDIAN(filter(Salarioo,Salarioo&lt;60000,Salarioo&gt;=55000))"),"#N/A")</f>
        <v>#N/A</v>
      </c>
      <c r="AC20" s="74">
        <f>IFERROR(__xludf.DUMMYFUNCTION("MEDIAN(filter(Salarioo,Salarioo&gt;60000))"),70000)</f>
        <v>70000</v>
      </c>
      <c r="AD20" s="71"/>
    </row>
    <row r="21" ht="18.75" customHeight="1" spans="1:30">
      <c r="A21" s="43" t="s">
        <v>280</v>
      </c>
      <c r="B21" s="44">
        <v>674</v>
      </c>
      <c r="C21" s="45">
        <v>1231.45400593472</v>
      </c>
      <c r="D21" s="45">
        <v>1615.78014184397</v>
      </c>
      <c r="E21" s="45">
        <f t="shared" si="0"/>
        <v>384.326135909254</v>
      </c>
      <c r="F21" s="45">
        <f t="shared" si="1"/>
        <v>1.3120913440998</v>
      </c>
      <c r="G21" s="23">
        <f t="shared" si="2"/>
        <v>1615.78014184397</v>
      </c>
      <c r="H21" s="23">
        <f t="shared" si="3"/>
        <v>1089035.81560284</v>
      </c>
      <c r="I21" s="6" t="str">
        <f>IF(AND(G21&gt;=10,G21&lt;5000),"G",IF(AND(G21&gt;=5000,G21&lt;8000),"F",IF(AND(G21&gt;=8000,G21&lt;12000),"F7",IF(AND(G21&gt;=12000,G21&lt;16000),"E",IF(AND(G21&gt;=16000,G21&lt;20000),"E7",IF(AND(G21&gt;=20000,G21&lt;25000),"D",IF(AND(G21&gt;=25000,G21&lt;30000),"D7",IF(AND(G21&gt;=30000,G21&lt;35000),"C",IF(AND(G21&gt;=35000,G21&lt;40000),"C7",IF(AND(G21&gt;=40000,G21&lt;45000),"B",IF(AND(G21&gt;=45000,G21&lt;50000),"B7",IF(AND(G21&gt;=50000,G21&lt;55000),"A",IF(AND(G21&gt;=55000,G21&lt;60000),"A7",IF(AND(G21&gt;60000),"S"))))))))))))))</f>
        <v>G</v>
      </c>
      <c r="J21" s="23">
        <f t="shared" si="4"/>
        <v>2730.66843971631</v>
      </c>
      <c r="K21" s="6" t="str">
        <f>IF(AND(J21&gt;=10,J21&lt;5000),"G",IF(AND(J21&gt;=5000,J21&lt;8000),"F",IF(AND(J21&gt;=8000,J21&lt;12000),"F7",IF(AND(J21&gt;=12000,J21&lt;16000),"E",IF(AND(J21&gt;=16000,J21&lt;20000),"E7",IF(AND(J21&gt;=20000,J21&lt;25000),"D",IF(AND(J21&gt;=25000,J21&lt;30000),"D7",IF(AND(J21&gt;=30000,J21&lt;35000),"C",IF(AND(J21&gt;=35000,J21&lt;40000),"C7",IF(AND(J21&gt;=40000,J21&lt;45000),"B",IF(AND(J21&gt;=45000,J21&lt;50000),"B7",IF(AND(J21&gt;=50000,J21&lt;55000),"A",IF(AND(J21&gt;=55000,J21&lt;60000),"A7",IF(AND(J21&gt;60000),"S"))))))))))))))</f>
        <v>G</v>
      </c>
      <c r="O21" s="48" t="s">
        <v>511</v>
      </c>
      <c r="P21" s="49">
        <f t="shared" ref="P21:AC21" si="6">P19/$AD$19</f>
        <v>0.537859775899377</v>
      </c>
      <c r="Q21" s="49">
        <f t="shared" si="6"/>
        <v>0.426278972368014</v>
      </c>
      <c r="R21" s="49">
        <f t="shared" si="6"/>
        <v>0</v>
      </c>
      <c r="S21" s="49">
        <f t="shared" si="6"/>
        <v>0.0286042406937746</v>
      </c>
      <c r="T21" s="49">
        <f t="shared" si="6"/>
        <v>0</v>
      </c>
      <c r="U21" s="49">
        <f t="shared" si="6"/>
        <v>0.0054778674874604</v>
      </c>
      <c r="V21" s="49">
        <f t="shared" si="6"/>
        <v>0</v>
      </c>
      <c r="W21" s="49">
        <f t="shared" si="6"/>
        <v>0.000694705282086908</v>
      </c>
      <c r="X21" s="49">
        <f t="shared" si="6"/>
        <v>0</v>
      </c>
      <c r="Y21" s="49">
        <f t="shared" si="6"/>
        <v>0.00105119878210519</v>
      </c>
      <c r="Z21" s="49">
        <f t="shared" si="6"/>
        <v>0</v>
      </c>
      <c r="AA21" s="49">
        <f t="shared" si="6"/>
        <v>0</v>
      </c>
      <c r="AB21" s="49">
        <f t="shared" si="6"/>
        <v>0</v>
      </c>
      <c r="AC21" s="49">
        <f t="shared" si="6"/>
        <v>3.32394871811918e-5</v>
      </c>
      <c r="AD21" s="60">
        <v>6704780198.36749</v>
      </c>
    </row>
    <row r="22" ht="18.75" customHeight="1" spans="1:30">
      <c r="A22" s="43" t="s">
        <v>462</v>
      </c>
      <c r="B22" s="44">
        <v>971</v>
      </c>
      <c r="C22" s="44">
        <v>1617</v>
      </c>
      <c r="D22" s="45">
        <v>1617.58084577114</v>
      </c>
      <c r="E22" s="45">
        <f t="shared" si="0"/>
        <v>0.580845771144368</v>
      </c>
      <c r="F22" s="45">
        <f t="shared" si="1"/>
        <v>1.00035921197968</v>
      </c>
      <c r="G22" s="23">
        <f t="shared" si="2"/>
        <v>1617.58084577114</v>
      </c>
      <c r="H22" s="23">
        <f t="shared" si="3"/>
        <v>1570671.00124378</v>
      </c>
      <c r="I22" s="6" t="str">
        <f>IF(AND(G22&gt;=10,G22&lt;5000),"G",IF(AND(G22&gt;=5000,G22&lt;8000),"F",IF(AND(G22&gt;=8000,G22&lt;12000),"F8",IF(AND(G22&gt;=12000,G22&lt;16000),"E",IF(AND(G22&gt;=16000,G22&lt;20000),"E8",IF(AND(G22&gt;=20000,G22&lt;25000),"D",IF(AND(G22&gt;=25000,G22&lt;30000),"D8",IF(AND(G22&gt;=30000,G22&lt;35000),"C",IF(AND(G22&gt;=35000,G22&lt;40000),"C8",IF(AND(G22&gt;=40000,G22&lt;45000),"B",IF(AND(G22&gt;=45000,G22&lt;50000),"B8",IF(AND(G22&gt;=50000,G22&lt;55000),"A",IF(AND(G22&gt;=55000,G22&lt;60000),"A8",IF(AND(G22&gt;60000),"S"))))))))))))))</f>
        <v>G</v>
      </c>
      <c r="J22" s="23">
        <f t="shared" si="4"/>
        <v>2733.71162935323</v>
      </c>
      <c r="K22" s="6" t="str">
        <f>IF(AND(J22&gt;=10,J22&lt;5000),"G",IF(AND(J22&gt;=5000,J22&lt;8000),"F",IF(AND(J22&gt;=8000,J22&lt;12000),"F8",IF(AND(J22&gt;=12000,J22&lt;16000),"E",IF(AND(J22&gt;=16000,J22&lt;20000),"E8",IF(AND(J22&gt;=20000,J22&lt;25000),"D",IF(AND(J22&gt;=25000,J22&lt;30000),"D8",IF(AND(J22&gt;=30000,J22&lt;35000),"C",IF(AND(J22&gt;=35000,J22&lt;40000),"C8",IF(AND(J22&gt;=40000,J22&lt;45000),"B",IF(AND(J22&gt;=45000,J22&lt;50000),"B8",IF(AND(J22&gt;=50000,J22&lt;55000),"A",IF(AND(J22&gt;=55000,J22&lt;60000),"A8",IF(AND(J22&gt;60000),"S"))))))))))))))</f>
        <v>G</v>
      </c>
      <c r="L22" s="51">
        <f>M20*0.05</f>
        <v>4611.95</v>
      </c>
      <c r="O22" s="56" t="s">
        <v>512</v>
      </c>
      <c r="P22" s="55">
        <f>SUMIFS(Volumen,SalarioCategoriaa,"G")</f>
        <v>2361385895.16169</v>
      </c>
      <c r="Q22" s="55">
        <f>SUMIFS(Volumen,SalarioCategoriaa,"F")</f>
        <v>3258043299.34799</v>
      </c>
      <c r="R22" s="55">
        <f>SUMIFS(Volumen,SalarioCategoriaa,"F1")</f>
        <v>0</v>
      </c>
      <c r="S22" s="55">
        <f>SUMIFS(Volumen,SalarioCategoriaa,"E")</f>
        <v>461825364.9923</v>
      </c>
      <c r="T22" s="55">
        <f>SUMIFS(Volumen,SalarioCategoriaa,"E1")</f>
        <v>0</v>
      </c>
      <c r="U22" s="55">
        <f>SUMIFS(Volumen,SalarioCategoriaa,"D")</f>
        <v>146915461.244271</v>
      </c>
      <c r="V22" s="55">
        <f>SUMIFS(Volumen,SalarioCategoriaa,"D1")</f>
        <v>0</v>
      </c>
      <c r="W22" s="55">
        <f>SUMIFS(Volumen,SalarioCategoriaa,"C")</f>
        <v>26286000</v>
      </c>
      <c r="X22" s="55">
        <f>SUMIFS(Volumen,SalarioCategoriaa,"C1")</f>
        <v>0</v>
      </c>
      <c r="Y22" s="55">
        <f>SUMIFS(Volumen,SalarioCategoriaa,"B")</f>
        <v>51214679.9584631</v>
      </c>
      <c r="Z22" s="55">
        <f>SUMIFS(Volumen,SalarioCategoriaa,"B1")</f>
        <v>0</v>
      </c>
      <c r="AA22" s="55">
        <f>SUMIFS(Volumen,SalarioCategoriaa,"A")</f>
        <v>0</v>
      </c>
      <c r="AB22" s="55">
        <f>SUMIFS(Volumen,SalarioCategoriaa,"A1")</f>
        <v>0</v>
      </c>
      <c r="AC22" s="55">
        <f>SUMIFS(Volumen,SalarioCategoriaa,"S")</f>
        <v>2800000</v>
      </c>
      <c r="AD22" s="54">
        <f>AD21/AD21</f>
        <v>1</v>
      </c>
    </row>
    <row r="23" ht="18.75" customHeight="1" spans="1:30">
      <c r="A23" s="43" t="s">
        <v>349</v>
      </c>
      <c r="B23" s="44">
        <v>1447</v>
      </c>
      <c r="C23" s="45">
        <v>1148.76434001382</v>
      </c>
      <c r="D23" s="45">
        <v>1739.6334376397</v>
      </c>
      <c r="E23" s="45">
        <f t="shared" si="0"/>
        <v>590.869097625874</v>
      </c>
      <c r="F23" s="45">
        <f t="shared" si="1"/>
        <v>1.51435187970647</v>
      </c>
      <c r="G23" s="23">
        <f t="shared" si="2"/>
        <v>1739.6334376397</v>
      </c>
      <c r="H23" s="23">
        <f t="shared" si="3"/>
        <v>2517249.58426464</v>
      </c>
      <c r="I23" s="6" t="str">
        <f>IF(AND(G23&gt;=10,G23&lt;5000),"G",IF(AND(G23&gt;=5000,G23&lt;8000),"F",IF(AND(G23&gt;=8000,G23&lt;12000),"F9",IF(AND(G23&gt;=12000,G23&lt;16000),"E",IF(AND(G23&gt;=16000,G23&lt;20000),"E9",IF(AND(G23&gt;=20000,G23&lt;25000),"D",IF(AND(G23&gt;=25000,G23&lt;30000),"D9",IF(AND(G23&gt;=30000,G23&lt;35000),"C",IF(AND(G23&gt;=35000,G23&lt;40000),"C9",IF(AND(G23&gt;=40000,G23&lt;45000),"B",IF(AND(G23&gt;=45000,G23&lt;50000),"B9",IF(AND(G23&gt;=50000,G23&lt;55000),"A",IF(AND(G23&gt;=55000,G23&lt;60000),"A9",IF(AND(G23&gt;60000),"S"))))))))))))))</f>
        <v>G</v>
      </c>
      <c r="J23" s="23">
        <f t="shared" si="4"/>
        <v>2939.98050961109</v>
      </c>
      <c r="K23" s="6" t="str">
        <f>IF(AND(J23&gt;=10,J23&lt;5000),"G",IF(AND(J23&gt;=5000,J23&lt;8000),"F",IF(AND(J23&gt;=8000,J23&lt;12000),"F9",IF(AND(J23&gt;=12000,J23&lt;16000),"E",IF(AND(J23&gt;=16000,J23&lt;20000),"E9",IF(AND(J23&gt;=20000,J23&lt;25000),"D",IF(AND(J23&gt;=25000,J23&lt;30000),"D9",IF(AND(J23&gt;=30000,J23&lt;35000),"C",IF(AND(J23&gt;=35000,J23&lt;40000),"C9",IF(AND(J23&gt;=40000,J23&lt;45000),"B",IF(AND(J23&gt;=45000,J23&lt;50000),"B9",IF(AND(J23&gt;=50000,J23&lt;55000),"A",IF(AND(J23&gt;=55000,J23&lt;60000),"A9",IF(AND(J23&gt;60000),"S"))))))))))))))</f>
        <v>G</v>
      </c>
      <c r="L23" s="51">
        <f>M20*0.2</f>
        <v>18447.8</v>
      </c>
      <c r="O23" s="48" t="s">
        <v>513</v>
      </c>
      <c r="P23" s="49">
        <f t="shared" ref="P23:AC23" si="7">P22/$AD$21</f>
        <v>0.352194378532596</v>
      </c>
      <c r="Q23" s="49">
        <f t="shared" si="7"/>
        <v>0.48592842762262</v>
      </c>
      <c r="R23" s="49">
        <f t="shared" si="7"/>
        <v>0</v>
      </c>
      <c r="S23" s="49">
        <f t="shared" si="7"/>
        <v>0.0688800156498415</v>
      </c>
      <c r="T23" s="49">
        <f t="shared" si="7"/>
        <v>0</v>
      </c>
      <c r="U23" s="49">
        <f t="shared" si="7"/>
        <v>0.0219120473598885</v>
      </c>
      <c r="V23" s="49">
        <f t="shared" si="7"/>
        <v>0</v>
      </c>
      <c r="W23" s="49">
        <f t="shared" si="7"/>
        <v>0.00392048646224081</v>
      </c>
      <c r="X23" s="49">
        <f t="shared" si="7"/>
        <v>0</v>
      </c>
      <c r="Y23" s="49">
        <f t="shared" si="7"/>
        <v>0.0076385322774538</v>
      </c>
      <c r="Z23" s="49">
        <f t="shared" si="7"/>
        <v>0</v>
      </c>
      <c r="AA23" s="49">
        <f t="shared" si="7"/>
        <v>0</v>
      </c>
      <c r="AB23" s="49">
        <f t="shared" si="7"/>
        <v>0</v>
      </c>
      <c r="AC23" s="49">
        <f t="shared" si="7"/>
        <v>0.000417612496928946</v>
      </c>
      <c r="AD23" s="71"/>
    </row>
    <row r="24" ht="18.75" customHeight="1" spans="1:30">
      <c r="A24" s="43" t="s">
        <v>195</v>
      </c>
      <c r="B24" s="44">
        <v>1140</v>
      </c>
      <c r="C24" s="44">
        <v>1995</v>
      </c>
      <c r="D24" s="45">
        <v>1995.62834224599</v>
      </c>
      <c r="E24" s="45">
        <f t="shared" si="0"/>
        <v>0.628342245989415</v>
      </c>
      <c r="F24" s="45">
        <f t="shared" si="1"/>
        <v>1.00031495851929</v>
      </c>
      <c r="G24" s="23">
        <f t="shared" si="2"/>
        <v>1995.62834224599</v>
      </c>
      <c r="H24" s="23">
        <f t="shared" si="3"/>
        <v>2275016.31016043</v>
      </c>
      <c r="I24" s="6" t="str">
        <f>IF(AND(G24&gt;=10,G24&lt;5000),"G",IF(AND(G24&gt;=5000,G24&lt;8000),"F",IF(AND(G24&gt;=8000,G24&lt;12000),"F10",IF(AND(G24&gt;=12000,G24&lt;16000),"E",IF(AND(G24&gt;=16000,G24&lt;20000),"E10",IF(AND(G24&gt;=20000,G24&lt;25000),"D",IF(AND(G24&gt;=25000,G24&lt;30000),"D10",IF(AND(G24&gt;=30000,G24&lt;35000),"C",IF(AND(G24&gt;=35000,G24&lt;40000),"C10",IF(AND(G24&gt;=40000,G24&lt;45000),"B",IF(AND(G24&gt;=45000,G24&lt;50000),"B10",IF(AND(G24&gt;=50000,G24&lt;55000),"A",IF(AND(G24&gt;=55000,G24&lt;60000),"A10",IF(AND(G24&gt;60000),"S"))))))))))))))</f>
        <v>G</v>
      </c>
      <c r="J24" s="23">
        <f t="shared" si="4"/>
        <v>3372.61189839572</v>
      </c>
      <c r="K24" s="6" t="str">
        <f>IF(AND(J24&gt;=10,J24&lt;5000),"G",IF(AND(J24&gt;=5000,J24&lt;8000),"F",IF(AND(J24&gt;=8000,J24&lt;12000),"F10",IF(AND(J24&gt;=12000,J24&lt;16000),"E",IF(AND(J24&gt;=16000,J24&lt;20000),"E10",IF(AND(J24&gt;=20000,J24&lt;25000),"D",IF(AND(J24&gt;=25000,J24&lt;30000),"D10",IF(AND(J24&gt;=30000,J24&lt;35000),"C",IF(AND(J24&gt;=35000,J24&lt;40000),"C10",IF(AND(J24&gt;=40000,J24&lt;45000),"B",IF(AND(J24&gt;=45000,J24&lt;50000),"B10",IF(AND(J24&gt;=50000,J24&lt;55000),"A",IF(AND(J24&gt;=55000,J24&lt;60000),"A10",IF(AND(J24&gt;60000),"S"))))))))))))))</f>
        <v>G</v>
      </c>
      <c r="L24" s="51">
        <f>AVERAGE(L22:L23)</f>
        <v>11529.875</v>
      </c>
      <c r="O24" s="57" t="s">
        <v>514</v>
      </c>
      <c r="P24" s="58">
        <f t="shared" ref="P24:AD24" si="8">P20*1.7</f>
        <v>6150.13757656446</v>
      </c>
      <c r="Q24" s="58">
        <f t="shared" si="8"/>
        <v>11032.4333333333</v>
      </c>
      <c r="R24" s="58">
        <f t="shared" si="8"/>
        <v>16297.3333333333</v>
      </c>
      <c r="S24" s="58">
        <f t="shared" si="8"/>
        <v>23027.088634866</v>
      </c>
      <c r="T24" s="58">
        <f t="shared" si="8"/>
        <v>30034.6035038641</v>
      </c>
      <c r="U24" s="58">
        <f t="shared" si="8"/>
        <v>36739.8938310765</v>
      </c>
      <c r="V24" s="58">
        <f t="shared" si="8"/>
        <v>44200</v>
      </c>
      <c r="W24" s="73">
        <f t="shared" si="8"/>
        <v>51000</v>
      </c>
      <c r="X24" s="73">
        <f t="shared" si="8"/>
        <v>60399.0384615384</v>
      </c>
      <c r="Y24" s="73">
        <f t="shared" si="8"/>
        <v>68706.1266874351</v>
      </c>
      <c r="Z24" s="73" t="e">
        <f t="shared" si="8"/>
        <v>#VALUE!</v>
      </c>
      <c r="AA24" s="73" t="e">
        <f t="shared" si="8"/>
        <v>#VALUE!</v>
      </c>
      <c r="AB24" s="73" t="e">
        <f t="shared" si="8"/>
        <v>#VALUE!</v>
      </c>
      <c r="AC24" s="78">
        <f t="shared" si="8"/>
        <v>119000</v>
      </c>
      <c r="AD24" s="44">
        <f t="shared" si="8"/>
        <v>0</v>
      </c>
    </row>
    <row r="25" ht="18.75" customHeight="1" spans="1:11">
      <c r="A25" s="43" t="s">
        <v>421</v>
      </c>
      <c r="B25" s="44">
        <v>275</v>
      </c>
      <c r="C25" s="44">
        <v>2060</v>
      </c>
      <c r="D25" s="44">
        <v>2060</v>
      </c>
      <c r="E25" s="44">
        <f t="shared" si="0"/>
        <v>0</v>
      </c>
      <c r="F25" s="44">
        <f t="shared" si="1"/>
        <v>1</v>
      </c>
      <c r="G25" s="23">
        <f t="shared" si="2"/>
        <v>2060</v>
      </c>
      <c r="H25" s="23">
        <f t="shared" si="3"/>
        <v>566500</v>
      </c>
      <c r="I25" s="6" t="str">
        <f>IF(AND(G25&gt;=10,G25&lt;5000),"G",IF(AND(G25&gt;=5000,G25&lt;8000),"F",IF(AND(G25&gt;=8000,G25&lt;12000),"F11",IF(AND(G25&gt;=12000,G25&lt;16000),"E",IF(AND(G25&gt;=16000,G25&lt;20000),"E11",IF(AND(G25&gt;=20000,G25&lt;25000),"D",IF(AND(G25&gt;=25000,G25&lt;30000),"D11",IF(AND(G25&gt;=30000,G25&lt;35000),"C",IF(AND(G25&gt;=35000,G25&lt;40000),"C11",IF(AND(G25&gt;=40000,G25&lt;45000),"B",IF(AND(G25&gt;=45000,G25&lt;50000),"B11",IF(AND(G25&gt;=50000,G25&lt;55000),"A",IF(AND(G25&gt;=55000,G25&lt;60000),"A11",IF(AND(G25&gt;60000),"S"))))))))))))))</f>
        <v>G</v>
      </c>
      <c r="J25" s="23">
        <f t="shared" si="4"/>
        <v>3481.4</v>
      </c>
      <c r="K25" s="6" t="str">
        <f>IF(AND(J25&gt;=10,J25&lt;5000),"G",IF(AND(J25&gt;=5000,J25&lt;8000),"F",IF(AND(J25&gt;=8000,J25&lt;12000),"F11",IF(AND(J25&gt;=12000,J25&lt;16000),"E",IF(AND(J25&gt;=16000,J25&lt;20000),"E11",IF(AND(J25&gt;=20000,J25&lt;25000),"D",IF(AND(J25&gt;=25000,J25&lt;30000),"D11",IF(AND(J25&gt;=30000,J25&lt;35000),"C",IF(AND(J25&gt;=35000,J25&lt;40000),"C11",IF(AND(J25&gt;=40000,J25&lt;45000),"B",IF(AND(J25&gt;=45000,J25&lt;50000),"B11",IF(AND(J25&gt;=50000,J25&lt;55000),"A",IF(AND(J25&gt;=55000,J25&lt;60000),"A11",IF(AND(J25&gt;60000),"S"))))))))))))))</f>
        <v>G</v>
      </c>
    </row>
    <row r="26" ht="18.75" customHeight="1" spans="1:11">
      <c r="A26" s="43" t="s">
        <v>457</v>
      </c>
      <c r="B26" s="44">
        <v>93</v>
      </c>
      <c r="C26" s="44">
        <v>2150</v>
      </c>
      <c r="D26" s="44">
        <v>2150</v>
      </c>
      <c r="E26" s="44">
        <f t="shared" si="0"/>
        <v>0</v>
      </c>
      <c r="F26" s="44">
        <f t="shared" si="1"/>
        <v>1</v>
      </c>
      <c r="G26" s="23">
        <f t="shared" si="2"/>
        <v>2150</v>
      </c>
      <c r="H26" s="23">
        <f t="shared" si="3"/>
        <v>199950</v>
      </c>
      <c r="I26" s="6" t="str">
        <f>IF(AND(G26&gt;=10,G26&lt;5000),"G",IF(AND(G26&gt;=5000,G26&lt;8000),"F",IF(AND(G26&gt;=8000,G26&lt;12000),"F12",IF(AND(G26&gt;=12000,G26&lt;16000),"E",IF(AND(G26&gt;=16000,G26&lt;20000),"E12",IF(AND(G26&gt;=20000,G26&lt;25000),"D",IF(AND(G26&gt;=25000,G26&lt;30000),"D12",IF(AND(G26&gt;=30000,G26&lt;35000),"C",IF(AND(G26&gt;=35000,G26&lt;40000),"C12",IF(AND(G26&gt;=40000,G26&lt;45000),"B",IF(AND(G26&gt;=45000,G26&lt;50000),"B12",IF(AND(G26&gt;=50000,G26&lt;55000),"A",IF(AND(G26&gt;=55000,G26&lt;60000),"A12",IF(AND(G26&gt;60000),"S"))))))))))))))</f>
        <v>G</v>
      </c>
      <c r="J26" s="23">
        <f t="shared" si="4"/>
        <v>3633.5</v>
      </c>
      <c r="K26" s="6" t="str">
        <f>IF(AND(J26&gt;=10,J26&lt;5000),"G",IF(AND(J26&gt;=5000,J26&lt;8000),"F",IF(AND(J26&gt;=8000,J26&lt;12000),"F12",IF(AND(J26&gt;=12000,J26&lt;16000),"E",IF(AND(J26&gt;=16000,J26&lt;20000),"E12",IF(AND(J26&gt;=20000,J26&lt;25000),"D",IF(AND(J26&gt;=25000,J26&lt;30000),"D12",IF(AND(J26&gt;=30000,J26&lt;35000),"C",IF(AND(J26&gt;=35000,J26&lt;40000),"C12",IF(AND(J26&gt;=40000,J26&lt;45000),"B",IF(AND(J26&gt;=45000,J26&lt;50000),"B12",IF(AND(J26&gt;=50000,J26&lt;55000),"A",IF(AND(J26&gt;=55000,J26&lt;60000),"A12",IF(AND(J26&gt;60000),"S"))))))))))))))</f>
        <v>G</v>
      </c>
    </row>
    <row r="27" ht="18.75" customHeight="1" spans="1:11">
      <c r="A27" s="43" t="s">
        <v>254</v>
      </c>
      <c r="B27" s="44">
        <v>639</v>
      </c>
      <c r="C27" s="44">
        <v>2350</v>
      </c>
      <c r="D27" s="44">
        <v>2350</v>
      </c>
      <c r="E27" s="44">
        <f t="shared" si="0"/>
        <v>0</v>
      </c>
      <c r="F27" s="44">
        <f t="shared" si="1"/>
        <v>1</v>
      </c>
      <c r="G27" s="23">
        <f t="shared" si="2"/>
        <v>2350</v>
      </c>
      <c r="H27" s="23">
        <f t="shared" si="3"/>
        <v>1501650</v>
      </c>
      <c r="I27" s="6" t="str">
        <f>IF(AND(G27&gt;=10,G27&lt;5000),"G",IF(AND(G27&gt;=5000,G27&lt;8000),"F",IF(AND(G27&gt;=8000,G27&lt;12000),"F13",IF(AND(G27&gt;=12000,G27&lt;16000),"E",IF(AND(G27&gt;=16000,G27&lt;20000),"E13",IF(AND(G27&gt;=20000,G27&lt;25000),"D",IF(AND(G27&gt;=25000,G27&lt;30000),"D13",IF(AND(G27&gt;=30000,G27&lt;35000),"C",IF(AND(G27&gt;=35000,G27&lt;40000),"C13",IF(AND(G27&gt;=40000,G27&lt;45000),"B",IF(AND(G27&gt;=45000,G27&lt;50000),"B13",IF(AND(G27&gt;=50000,G27&lt;55000),"A",IF(AND(G27&gt;=55000,G27&lt;60000),"A13",IF(AND(G27&gt;60000),"S"))))))))))))))</f>
        <v>G</v>
      </c>
      <c r="J27" s="23">
        <f t="shared" si="4"/>
        <v>3971.5</v>
      </c>
      <c r="K27" s="6" t="str">
        <f>IF(AND(J27&gt;=10,J27&lt;5000),"G",IF(AND(J27&gt;=5000,J27&lt;8000),"F",IF(AND(J27&gt;=8000,J27&lt;12000),"F13",IF(AND(J27&gt;=12000,J27&lt;16000),"E",IF(AND(J27&gt;=16000,J27&lt;20000),"E13",IF(AND(J27&gt;=20000,J27&lt;25000),"D",IF(AND(J27&gt;=25000,J27&lt;30000),"D13",IF(AND(J27&gt;=30000,J27&lt;35000),"C",IF(AND(J27&gt;=35000,J27&lt;40000),"C13",IF(AND(J27&gt;=40000,J27&lt;45000),"B",IF(AND(J27&gt;=45000,J27&lt;50000),"B13",IF(AND(J27&gt;=50000,J27&lt;55000),"A",IF(AND(J27&gt;=55000,J27&lt;60000),"A13",IF(AND(J27&gt;60000),"S"))))))))))))))</f>
        <v>G</v>
      </c>
    </row>
    <row r="28" ht="18.75" customHeight="1" spans="1:30">
      <c r="A28" s="43" t="s">
        <v>273</v>
      </c>
      <c r="B28" s="44">
        <v>581</v>
      </c>
      <c r="C28" s="45">
        <v>1335.88640275387</v>
      </c>
      <c r="D28" s="45">
        <v>2387.93333333333</v>
      </c>
      <c r="E28" s="45">
        <f t="shared" si="0"/>
        <v>1052.04693057946</v>
      </c>
      <c r="F28" s="45">
        <f t="shared" si="1"/>
        <v>1.78752723915051</v>
      </c>
      <c r="G28" s="23">
        <f t="shared" si="2"/>
        <v>2387.93333333333</v>
      </c>
      <c r="H28" s="23">
        <f t="shared" si="3"/>
        <v>1387389.26666667</v>
      </c>
      <c r="I28" s="6" t="str">
        <f>IF(AND(G28&gt;=10,G28&lt;5000),"G",IF(AND(G28&gt;=5000,G28&lt;8000),"F",IF(AND(G28&gt;=8000,G28&lt;12000),"F14",IF(AND(G28&gt;=12000,G28&lt;16000),"E",IF(AND(G28&gt;=16000,G28&lt;20000),"E14",IF(AND(G28&gt;=20000,G28&lt;25000),"D",IF(AND(G28&gt;=25000,G28&lt;30000),"D14",IF(AND(G28&gt;=30000,G28&lt;35000),"C",IF(AND(G28&gt;=35000,G28&lt;40000),"C14",IF(AND(G28&gt;=40000,G28&lt;45000),"B",IF(AND(G28&gt;=45000,G28&lt;50000),"B14",IF(AND(G28&gt;=50000,G28&lt;55000),"A",IF(AND(G28&gt;=55000,G28&lt;60000),"A14",IF(AND(G28&gt;60000),"S"))))))))))))))</f>
        <v>G</v>
      </c>
      <c r="J28" s="23">
        <f t="shared" si="4"/>
        <v>4035.60733333333</v>
      </c>
      <c r="K28" s="6" t="str">
        <f>IF(AND(J28&gt;=10,J28&lt;5000),"G",IF(AND(J28&gt;=5000,J28&lt;8000),"F",IF(AND(J28&gt;=8000,J28&lt;12000),"F14",IF(AND(J28&gt;=12000,J28&lt;16000),"E",IF(AND(J28&gt;=16000,J28&lt;20000),"E14",IF(AND(J28&gt;=20000,J28&lt;25000),"D",IF(AND(J28&gt;=25000,J28&lt;30000),"D14",IF(AND(J28&gt;=30000,J28&lt;35000),"C",IF(AND(J28&gt;=35000,J28&lt;40000),"C14",IF(AND(J28&gt;=40000,J28&lt;45000),"B",IF(AND(J28&gt;=45000,J28&lt;50000),"B14",IF(AND(J28&gt;=50000,J28&lt;55000),"A",IF(AND(J28&gt;=55000,J28&lt;60000),"A14",IF(AND(J28&gt;60000),"S"))))))))))))))</f>
        <v>G</v>
      </c>
      <c r="O28" s="46"/>
      <c r="P28" s="47" t="s">
        <v>493</v>
      </c>
      <c r="Q28" s="67" t="s">
        <v>515</v>
      </c>
      <c r="R28" s="67" t="s">
        <v>516</v>
      </c>
      <c r="S28" s="67" t="s">
        <v>496</v>
      </c>
      <c r="T28" s="67" t="s">
        <v>497</v>
      </c>
      <c r="U28" s="67" t="s">
        <v>498</v>
      </c>
      <c r="V28" s="67" t="s">
        <v>499</v>
      </c>
      <c r="W28" s="67" t="s">
        <v>500</v>
      </c>
      <c r="X28" s="67" t="s">
        <v>501</v>
      </c>
      <c r="Y28" s="67" t="s">
        <v>502</v>
      </c>
      <c r="Z28" s="67" t="s">
        <v>503</v>
      </c>
      <c r="AA28" s="67" t="s">
        <v>504</v>
      </c>
      <c r="AB28" s="67" t="s">
        <v>505</v>
      </c>
      <c r="AC28" s="67" t="s">
        <v>506</v>
      </c>
      <c r="AD28" s="76"/>
    </row>
    <row r="29" ht="18.75" customHeight="1" spans="1:30">
      <c r="A29" s="43" t="s">
        <v>299</v>
      </c>
      <c r="B29" s="44">
        <v>966</v>
      </c>
      <c r="C29" s="44">
        <v>2400</v>
      </c>
      <c r="D29" s="44">
        <v>2400</v>
      </c>
      <c r="E29" s="44">
        <f t="shared" si="0"/>
        <v>0</v>
      </c>
      <c r="F29" s="44">
        <f t="shared" si="1"/>
        <v>1</v>
      </c>
      <c r="G29" s="23">
        <f t="shared" si="2"/>
        <v>2400</v>
      </c>
      <c r="H29" s="23">
        <f t="shared" si="3"/>
        <v>2318400</v>
      </c>
      <c r="I29" s="6" t="str">
        <f>IF(AND(G29&gt;=10,G29&lt;5000),"G",IF(AND(G29&gt;=5000,G29&lt;8000),"F",IF(AND(G29&gt;=8000,G29&lt;12000),"F15",IF(AND(G29&gt;=12000,G29&lt;16000),"E",IF(AND(G29&gt;=16000,G29&lt;20000),"E15",IF(AND(G29&gt;=20000,G29&lt;25000),"D",IF(AND(G29&gt;=25000,G29&lt;30000),"D15",IF(AND(G29&gt;=30000,G29&lt;35000),"C",IF(AND(G29&gt;=35000,G29&lt;40000),"C15",IF(AND(G29&gt;=40000,G29&lt;45000),"B",IF(AND(G29&gt;=45000,G29&lt;50000),"B15",IF(AND(G29&gt;=50000,G29&lt;55000),"A",IF(AND(G29&gt;=55000,G29&lt;60000),"A15",IF(AND(G29&gt;60000),"S"))))))))))))))</f>
        <v>G</v>
      </c>
      <c r="J29" s="23">
        <f t="shared" si="4"/>
        <v>4056</v>
      </c>
      <c r="K29" s="6" t="str">
        <f>IF(AND(J29&gt;=10,J29&lt;5000),"G",IF(AND(J29&gt;=5000,J29&lt;8000),"F",IF(AND(J29&gt;=8000,J29&lt;12000),"F15",IF(AND(J29&gt;=12000,J29&lt;16000),"E",IF(AND(J29&gt;=16000,J29&lt;20000),"E15",IF(AND(J29&gt;=20000,J29&lt;25000),"D",IF(AND(J29&gt;=25000,J29&lt;30000),"D15",IF(AND(J29&gt;=30000,J29&lt;35000),"C",IF(AND(J29&gt;=35000,J29&lt;40000),"C15",IF(AND(J29&gt;=40000,J29&lt;45000),"B",IF(AND(J29&gt;=45000,J29&lt;50000),"B15",IF(AND(J29&gt;=50000,J29&lt;55000),"A",IF(AND(J29&gt;=55000,J29&lt;60000),"A15",IF(AND(J29&gt;60000),"S"))))))))))))))</f>
        <v>G</v>
      </c>
      <c r="O29" s="48" t="s">
        <v>507</v>
      </c>
      <c r="P29" s="49">
        <f t="shared" ref="P29:AC29" si="9">P30/$AD$17</f>
        <v>0.0673076923076923</v>
      </c>
      <c r="Q29" s="49">
        <f t="shared" si="9"/>
        <v>0.0897435897435897</v>
      </c>
      <c r="R29" s="49">
        <f t="shared" si="9"/>
        <v>0.253205128205128</v>
      </c>
      <c r="S29" s="49">
        <f t="shared" si="9"/>
        <v>0.217948717948718</v>
      </c>
      <c r="T29" s="49">
        <f t="shared" si="9"/>
        <v>0.125</v>
      </c>
      <c r="U29" s="49">
        <f t="shared" si="9"/>
        <v>0.0801282051282051</v>
      </c>
      <c r="V29" s="49">
        <f t="shared" si="9"/>
        <v>0.0544871794871795</v>
      </c>
      <c r="W29" s="49">
        <f t="shared" si="9"/>
        <v>0.0288461538461538</v>
      </c>
      <c r="X29" s="49">
        <f t="shared" si="9"/>
        <v>0.0192307692307692</v>
      </c>
      <c r="Y29" s="49">
        <f t="shared" si="9"/>
        <v>0.0192307692307692</v>
      </c>
      <c r="Z29" s="49">
        <f t="shared" si="9"/>
        <v>0.00320512820512821</v>
      </c>
      <c r="AA29" s="49">
        <f t="shared" si="9"/>
        <v>0.016025641025641</v>
      </c>
      <c r="AB29" s="49">
        <f t="shared" si="9"/>
        <v>0.00320512820512821</v>
      </c>
      <c r="AC29" s="49">
        <f t="shared" si="9"/>
        <v>0.0224358974358974</v>
      </c>
      <c r="AD29" s="49">
        <f>SUM(P29:AC29)</f>
        <v>1</v>
      </c>
    </row>
    <row r="30" ht="18.75" customHeight="1" spans="1:30">
      <c r="A30" s="43" t="s">
        <v>251</v>
      </c>
      <c r="B30" s="44">
        <v>7168</v>
      </c>
      <c r="C30" s="45">
        <v>2515.72823660714</v>
      </c>
      <c r="D30" s="45">
        <v>1902.93185419968</v>
      </c>
      <c r="E30" s="45">
        <f t="shared" si="0"/>
        <v>-612.79638240746</v>
      </c>
      <c r="F30" s="45">
        <f t="shared" si="1"/>
        <v>0.756413918844465</v>
      </c>
      <c r="G30" s="23">
        <f t="shared" si="2"/>
        <v>2515.72823660714</v>
      </c>
      <c r="H30" s="23">
        <f t="shared" si="3"/>
        <v>18032740</v>
      </c>
      <c r="I30" s="6" t="str">
        <f>IF(AND(G30&gt;=10,G30&lt;5000),"G",IF(AND(G30&gt;=5000,G30&lt;8000),"F",IF(AND(G30&gt;=8000,G30&lt;12000),"F16",IF(AND(G30&gt;=12000,G30&lt;16000),"E",IF(AND(G30&gt;=16000,G30&lt;20000),"E16",IF(AND(G30&gt;=20000,G30&lt;25000),"D",IF(AND(G30&gt;=25000,G30&lt;30000),"D16",IF(AND(G30&gt;=30000,G30&lt;35000),"C",IF(AND(G30&gt;=35000,G30&lt;40000),"C16",IF(AND(G30&gt;=40000,G30&lt;45000),"B",IF(AND(G30&gt;=45000,G30&lt;50000),"B16",IF(AND(G30&gt;=50000,G30&lt;55000),"A",IF(AND(G30&gt;=55000,G30&lt;60000),"A16",IF(AND(G30&gt;60000),"S"))))))))))))))</f>
        <v>G</v>
      </c>
      <c r="J30" s="23">
        <f t="shared" si="4"/>
        <v>4251.58071986607</v>
      </c>
      <c r="K30" s="6" t="str">
        <f>IF(AND(J30&gt;=10,J30&lt;5000),"G",IF(AND(J30&gt;=5000,J30&lt;8000),"F",IF(AND(J30&gt;=8000,J30&lt;12000),"F16",IF(AND(J30&gt;=12000,J30&lt;16000),"E",IF(AND(J30&gt;=16000,J30&lt;20000),"E16",IF(AND(J30&gt;=20000,J30&lt;25000),"D",IF(AND(J30&gt;=25000,J30&lt;30000),"D16",IF(AND(J30&gt;=30000,J30&lt;35000),"C",IF(AND(J30&gt;=35000,J30&lt;40000),"C16",IF(AND(J30&gt;=40000,J30&lt;45000),"B",IF(AND(J30&gt;=45000,J30&lt;50000),"B16",IF(AND(J30&gt;=50000,J30&lt;55000),"A",IF(AND(J30&gt;=55000,J30&lt;60000),"A16",IF(AND(J30&gt;60000),"S"))))))))))))))</f>
        <v>G</v>
      </c>
      <c r="O30" s="48" t="s">
        <v>508</v>
      </c>
      <c r="P30" s="50">
        <f>COUNTIF(SalarioParejas,"&lt;5000")</f>
        <v>21</v>
      </c>
      <c r="Q30" s="50">
        <f>COUNTIFS(SalarioParejas,"&gt;=5000",SalarioParejas,"&lt;8000")</f>
        <v>28</v>
      </c>
      <c r="R30" s="68">
        <f>COUNTIFS(SalarioParejas,"&gt;=8000",SalarioParejas,"&lt;12000")</f>
        <v>79</v>
      </c>
      <c r="S30" s="68">
        <f>COUNTIFS(SalarioParejas,"&gt;=12000",SalarioParejas,"&lt;16000")</f>
        <v>68</v>
      </c>
      <c r="T30" s="54">
        <f>COUNTIFS(SalarioParejas,"&gt;=16000",SalarioParejas,"&lt;20000")</f>
        <v>39</v>
      </c>
      <c r="U30" s="54">
        <f>COUNTIFS(SalarioParejas,"&gt;=20000",SalarioParejas,"&lt;25000")</f>
        <v>25</v>
      </c>
      <c r="V30" s="54">
        <f>COUNTIFS(SalarioParejas,"&gt;=25000",SalarioParejas,"&lt;30000")</f>
        <v>17</v>
      </c>
      <c r="W30" s="54">
        <f>COUNTIFS(SalarioParejas,"&gt;=30000",SalarioParejas,"&lt;35000")</f>
        <v>9</v>
      </c>
      <c r="X30" s="68">
        <f>COUNTIFS(SalarioParejas,"&gt;=35000",SalarioParejas,"&lt;40000")</f>
        <v>6</v>
      </c>
      <c r="Y30" s="68">
        <f>COUNTIFS(SalarioParejas,"&gt;=40000",SalarioParejas,"&lt;45000")</f>
        <v>6</v>
      </c>
      <c r="Z30" s="68">
        <f>COUNTIFS(SalarioParejas,"&gt;=45000",SalarioParejas,"&lt;50000")</f>
        <v>1</v>
      </c>
      <c r="AA30" s="68">
        <f>COUNTIFS(SalarioParejas,"&gt;=50000",SalarioParejas,"&lt;55000")</f>
        <v>5</v>
      </c>
      <c r="AB30" s="68">
        <f>COUNTIFS(SalarioParejas,"&gt;=55000",SalarioParejas,"&lt;60000")</f>
        <v>1</v>
      </c>
      <c r="AC30" s="54">
        <f>COUNTIF(SalarioParejas,"&gt;60000")</f>
        <v>7</v>
      </c>
      <c r="AD30" s="68">
        <f>SUM(P30:AC30)</f>
        <v>312</v>
      </c>
    </row>
    <row r="31" ht="18.75" customHeight="1" spans="1:30">
      <c r="A31" s="43" t="s">
        <v>298</v>
      </c>
      <c r="B31" s="44">
        <v>6140</v>
      </c>
      <c r="C31" s="45">
        <v>2295.34218241042</v>
      </c>
      <c r="D31" s="45">
        <v>2600.29386248269</v>
      </c>
      <c r="E31" s="45">
        <f t="shared" si="0"/>
        <v>304.951680072271</v>
      </c>
      <c r="F31" s="45">
        <f t="shared" si="1"/>
        <v>1.13285674023209</v>
      </c>
      <c r="G31" s="23">
        <f t="shared" si="2"/>
        <v>2600.29386248269</v>
      </c>
      <c r="H31" s="23">
        <f t="shared" si="3"/>
        <v>15965804.3156437</v>
      </c>
      <c r="I31" s="6" t="str">
        <f>IF(AND(G31&gt;=10,G31&lt;5000),"G",IF(AND(G31&gt;=5000,G31&lt;8000),"F",IF(AND(G31&gt;=8000,G31&lt;12000),"F17",IF(AND(G31&gt;=12000,G31&lt;16000),"E",IF(AND(G31&gt;=16000,G31&lt;20000),"E17",IF(AND(G31&gt;=20000,G31&lt;25000),"D",IF(AND(G31&gt;=25000,G31&lt;30000),"D17",IF(AND(G31&gt;=30000,G31&lt;35000),"C",IF(AND(G31&gt;=35000,G31&lt;40000),"C17",IF(AND(G31&gt;=40000,G31&lt;45000),"B",IF(AND(G31&gt;=45000,G31&lt;50000),"B17",IF(AND(G31&gt;=50000,G31&lt;55000),"A",IF(AND(G31&gt;=55000,G31&lt;60000),"A17",IF(AND(G31&gt;60000),"S"))))))))))))))</f>
        <v>G</v>
      </c>
      <c r="J31" s="23">
        <f t="shared" si="4"/>
        <v>4394.49662759575</v>
      </c>
      <c r="K31" s="6" t="str">
        <f>IF(AND(J31&gt;=10,J31&lt;5000),"G",IF(AND(J31&gt;=5000,J31&lt;8000),"F",IF(AND(J31&gt;=8000,J31&lt;12000),"F17",IF(AND(J31&gt;=12000,J31&lt;16000),"E",IF(AND(J31&gt;=16000,J31&lt;20000),"E17",IF(AND(J31&gt;=20000,J31&lt;25000),"D",IF(AND(J31&gt;=25000,J31&lt;30000),"D17",IF(AND(J31&gt;=30000,J31&lt;35000),"C",IF(AND(J31&gt;=35000,J31&lt;40000),"C17",IF(AND(J31&gt;=40000,J31&lt;45000),"B",IF(AND(J31&gt;=45000,J31&lt;50000),"B17",IF(AND(J31&gt;=50000,J31&lt;55000),"A",IF(AND(J31&gt;=55000,J31&lt;60000),"A17",IF(AND(J31&gt;60000),"S"))))))))))))))</f>
        <v>G</v>
      </c>
      <c r="O31" s="48" t="s">
        <v>509</v>
      </c>
      <c r="P31" s="52">
        <f>AVERAGEIF(SalarioParejas,"&lt;5000")</f>
        <v>3431.3995172165</v>
      </c>
      <c r="Q31" s="60">
        <f>AVERAGEIFS(SalarioParejas,SalarioParejas,"&lt;8000",SalarioParejas,"&gt;=5,000")</f>
        <v>6522.41978357256</v>
      </c>
      <c r="R31" s="52">
        <f>AVERAGEIFS(SalarioParejas,SalarioParejas,"&lt;12000",SalarioParejas,"&gt;=8,000")</f>
        <v>9922.79964771235</v>
      </c>
      <c r="S31" s="60">
        <f>AVERAGEIFS(SalarioParejas,SalarioParejas,"&lt;16000",SalarioParejas,"&gt;=12000")</f>
        <v>13666.2007797011</v>
      </c>
      <c r="T31" s="60">
        <f>AVERAGEIFS(SalarioParejas,SalarioParejas,"&lt;20000",SalarioParejas,"&gt;=16000")</f>
        <v>17871.3335924085</v>
      </c>
      <c r="U31" s="60">
        <f>AVERAGEIFS(SalarioParejas,SalarioParejas,"&lt;25000",SalarioParejas,"&gt;=20000")</f>
        <v>22243.3836293165</v>
      </c>
      <c r="V31" s="60">
        <f>AVERAGEIFS(SalarioParejas,SalarioParejas,"&lt;30000",SalarioParejas,"&gt;=25000")</f>
        <v>27250.9616731625</v>
      </c>
      <c r="W31" s="60">
        <f>AVERAGEIFS(SalarioParejas,SalarioParejas,"&lt;35000",SalarioParejas,"&gt;=30000")</f>
        <v>32565.0144398994</v>
      </c>
      <c r="X31" s="69"/>
      <c r="Y31" s="69"/>
      <c r="Z31" s="69"/>
      <c r="AA31" s="71"/>
      <c r="AB31" s="70">
        <f>AVERAGEIFS(SalarioParejas,SalarioParejas,"&lt;60000",SalarioParejas,"&gt;=55000")</f>
        <v>59150</v>
      </c>
      <c r="AC31" s="77">
        <f>AVERAGEIF(SalarioParejas,"&gt;=60000")</f>
        <v>75174.3532858626</v>
      </c>
      <c r="AD31" s="60">
        <f>SUM(P31:Z31)</f>
        <v>133473.513062989</v>
      </c>
    </row>
    <row r="32" ht="18.75" customHeight="1" spans="1:30">
      <c r="A32" s="43" t="s">
        <v>329</v>
      </c>
      <c r="B32" s="44">
        <v>2111</v>
      </c>
      <c r="C32" s="45">
        <v>2749.37233538607</v>
      </c>
      <c r="D32" s="45">
        <v>2386.1988884478</v>
      </c>
      <c r="E32" s="45">
        <f t="shared" si="0"/>
        <v>-363.173446938276</v>
      </c>
      <c r="F32" s="45">
        <f t="shared" si="1"/>
        <v>0.867906779207743</v>
      </c>
      <c r="G32" s="23">
        <f t="shared" si="2"/>
        <v>2749.37233538607</v>
      </c>
      <c r="H32" s="23">
        <f t="shared" si="3"/>
        <v>5803925</v>
      </c>
      <c r="I32" s="6" t="str">
        <f>IF(AND(G32&gt;=10,G32&lt;5000),"G",IF(AND(G32&gt;=5000,G32&lt;8000),"F",IF(AND(G32&gt;=8000,G32&lt;12000),"F18",IF(AND(G32&gt;=12000,G32&lt;16000),"E",IF(AND(G32&gt;=16000,G32&lt;20000),"E18",IF(AND(G32&gt;=20000,G32&lt;25000),"D",IF(AND(G32&gt;=25000,G32&lt;30000),"D18",IF(AND(G32&gt;=30000,G32&lt;35000),"C",IF(AND(G32&gt;=35000,G32&lt;40000),"C18",IF(AND(G32&gt;=40000,G32&lt;45000),"B",IF(AND(G32&gt;=45000,G32&lt;50000),"B18",IF(AND(G32&gt;=50000,G32&lt;55000),"A",IF(AND(G32&gt;=55000,G32&lt;60000),"A18",IF(AND(G32&gt;60000),"S"))))))))))))))</f>
        <v>G</v>
      </c>
      <c r="J32" s="23">
        <f t="shared" si="4"/>
        <v>4646.43924680246</v>
      </c>
      <c r="K32" s="6" t="str">
        <f>IF(AND(J32&gt;=10,J32&lt;5000),"G",IF(AND(J32&gt;=5000,J32&lt;8000),"F",IF(AND(J32&gt;=8000,J32&lt;12000),"F18",IF(AND(J32&gt;=12000,J32&lt;16000),"E",IF(AND(J32&gt;=16000,J32&lt;20000),"E18",IF(AND(J32&gt;=20000,J32&lt;25000),"D",IF(AND(J32&gt;=25000,J32&lt;30000),"D18",IF(AND(J32&gt;=30000,J32&lt;35000),"C",IF(AND(J32&gt;=35000,J32&lt;40000),"C18",IF(AND(J32&gt;=40000,J32&lt;45000),"B",IF(AND(J32&gt;=45000,J32&lt;50000),"B18",IF(AND(J32&gt;=50000,J32&lt;55000),"A",IF(AND(J32&gt;=55000,J32&lt;60000),"A18",IF(AND(J32&gt;60000),"S"))))))))))))))</f>
        <v>G</v>
      </c>
      <c r="O32" s="59" t="s">
        <v>510</v>
      </c>
      <c r="P32" s="54">
        <f>SUMIFS(SalarioTrabajador,CategoriaParejas,"G")</f>
        <v>111515</v>
      </c>
      <c r="Q32" s="54">
        <f>SUMIFS(SalarioTrabajador,CategoriaParejas,"F")</f>
        <v>423154</v>
      </c>
      <c r="R32" s="54">
        <f>SUMIFS(SalarioTrabajador,CategoriaParejas,"F1")</f>
        <v>0</v>
      </c>
      <c r="S32" s="54">
        <f>SUMIFS(SalarioTrabajador,CategoriaParejas,"E")</f>
        <v>276740</v>
      </c>
      <c r="T32" s="54">
        <f>SUMIFS(SalarioTrabajador,CategoriaParejas,"E1")</f>
        <v>0</v>
      </c>
      <c r="U32" s="54">
        <f>SUMIFS(SalarioTrabajador,CategoriaParejas,"D")</f>
        <v>29336</v>
      </c>
      <c r="V32" s="54">
        <f>SUMIFS(SalarioTrabajador,CategoriaParejas,"D1")</f>
        <v>0</v>
      </c>
      <c r="W32" s="54">
        <f>SUMIFS(SalarioTrabajador,CategoriaParejas,"C")</f>
        <v>11950</v>
      </c>
      <c r="X32" s="54">
        <f>SUMIFS(SalarioTrabajador,CategoriaParejas,"C1")</f>
        <v>0</v>
      </c>
      <c r="Y32" s="54">
        <f>SUMIFS(SalarioTrabajador,CategoriaParejas,"B")</f>
        <v>2896</v>
      </c>
      <c r="Z32" s="54">
        <f>SUMIFS(SalarioTrabajador,CategoriaParejas,"B1")</f>
        <v>0</v>
      </c>
      <c r="AA32" s="54">
        <f>SUMIFS(SalarioTrabajador,CategoriaParejas,"A")</f>
        <v>836</v>
      </c>
      <c r="AB32" s="54">
        <f>SUMIFS(SalarioTrabajador,CategoriaParejas,"A1")</f>
        <v>0</v>
      </c>
      <c r="AC32" s="54">
        <f>SUMIFS(SalarioTrabajador,CategoriaParejas,"S")</f>
        <v>1409</v>
      </c>
      <c r="AD32" s="54">
        <f>SUM(P32:AC32)</f>
        <v>857836</v>
      </c>
    </row>
    <row r="33" ht="18.75" customHeight="1" spans="1:30">
      <c r="A33" s="43" t="s">
        <v>190</v>
      </c>
      <c r="B33" s="44">
        <v>2944</v>
      </c>
      <c r="C33" s="45">
        <v>2786.08355978261</v>
      </c>
      <c r="D33" s="44">
        <v>2786</v>
      </c>
      <c r="E33" s="45">
        <f t="shared" si="0"/>
        <v>-0.0835597826085177</v>
      </c>
      <c r="F33" s="45">
        <f t="shared" si="1"/>
        <v>0.999970008156319</v>
      </c>
      <c r="G33" s="23">
        <f t="shared" si="2"/>
        <v>2786.08355978261</v>
      </c>
      <c r="H33" s="23">
        <f t="shared" si="3"/>
        <v>8202230</v>
      </c>
      <c r="I33" s="6" t="str">
        <f>IF(AND(G33&gt;=10,G33&lt;5000),"G",IF(AND(G33&gt;=5000,G33&lt;8000),"F",IF(AND(G33&gt;=8000,G33&lt;12000),"F19",IF(AND(G33&gt;=12000,G33&lt;16000),"E",IF(AND(G33&gt;=16000,G33&lt;20000),"E19",IF(AND(G33&gt;=20000,G33&lt;25000),"D",IF(AND(G33&gt;=25000,G33&lt;30000),"D19",IF(AND(G33&gt;=30000,G33&lt;35000),"C",IF(AND(G33&gt;=35000,G33&lt;40000),"C19",IF(AND(G33&gt;=40000,G33&lt;45000),"B",IF(AND(G33&gt;=45000,G33&lt;50000),"B19",IF(AND(G33&gt;=50000,G33&lt;55000),"A",IF(AND(G33&gt;=55000,G33&lt;60000),"A19",IF(AND(G33&gt;60000),"S"))))))))))))))</f>
        <v>G</v>
      </c>
      <c r="J33" s="23">
        <f t="shared" si="4"/>
        <v>4708.48121603261</v>
      </c>
      <c r="K33" s="6" t="str">
        <f>IF(AND(J33&gt;=10,J33&lt;5000),"G",IF(AND(J33&gt;=5000,J33&lt;8000),"F",IF(AND(J33&gt;=8000,J33&lt;12000),"F19",IF(AND(J33&gt;=12000,J33&lt;16000),"E",IF(AND(J33&gt;=16000,J33&lt;20000),"E19",IF(AND(J33&gt;=20000,J33&lt;25000),"D",IF(AND(J33&gt;=25000,J33&lt;30000),"D19",IF(AND(J33&gt;=30000,J33&lt;35000),"C",IF(AND(J33&gt;=35000,J33&lt;40000),"C19",IF(AND(J33&gt;=40000,J33&lt;45000),"B",IF(AND(J33&gt;=45000,J33&lt;50000),"B19",IF(AND(J33&gt;=50000,J33&lt;55000),"A",IF(AND(J33&gt;=55000,J33&lt;60000),"A19",IF(AND(J33&gt;60000),"S"))))))))))))))</f>
        <v>G</v>
      </c>
      <c r="O33" s="48" t="s">
        <v>484</v>
      </c>
      <c r="P33" s="55">
        <f>IFERROR(__xludf.DUMMYFUNCTION("MEDIAN(filter(SalarioParejas,Salarioo&lt;5000))"),6113.96029670232)</f>
        <v>6113.96029670232</v>
      </c>
      <c r="Q33" s="55">
        <f>IFERROR(__xludf.DUMMYFUNCTION("MEDIAN(filter(SalarioParejas,SalarioParejas&lt;8000,SalarioParejas&gt;=5000))"),6469.85809260029)</f>
        <v>6469.85809260029</v>
      </c>
      <c r="R33" s="55">
        <f>IFERROR(__xludf.DUMMYFUNCTION("MEDIAN(filter(SalarioParejas,Salarioo&lt;12000,Salarioo&gt;=8000))"),16201.4666666666)</f>
        <v>16201.4666666666</v>
      </c>
      <c r="S33" s="55">
        <f>IFERROR(__xludf.DUMMYFUNCTION("MEDIAN(filter(SalarioParejas,SalarioParejas&lt;16000,SalarioParejas&gt;=12000))"),13689.5653327837)</f>
        <v>13689.5653327837</v>
      </c>
      <c r="T33" s="55">
        <f>IFERROR(__xludf.DUMMYFUNCTION("MEDIAN(filter(SalarioParejas,SalarioParejas&lt;20000,SalarioParejas&gt;=16000))"),17993.027442371)</f>
        <v>17993.027442371</v>
      </c>
      <c r="U33" s="55">
        <f>IFERROR(__xludf.DUMMYFUNCTION("MEDIAN(filter(SalarioParejas,SalarioParejas&lt;25000,SalarioParejas&gt;=20000))"),22294.4110985277)</f>
        <v>22294.4110985277</v>
      </c>
      <c r="V33" s="55">
        <f>IFERROR(__xludf.DUMMYFUNCTION("MEDIAN(filter(SalarioParejas,SalarioParejas&lt;30000,SalarioParejas&gt;=25000))"),27040)</f>
        <v>27040</v>
      </c>
      <c r="W33" s="74">
        <f>IFERROR(__xludf.DUMMYFUNCTION("MEDIAN(filter(SalarioParejas,SalarioParejas&lt;35000,SalarioParejas&gt;=30000))"),32701.5)</f>
        <v>32701.5</v>
      </c>
      <c r="X33" s="74">
        <f>IFERROR(__xludf.DUMMYFUNCTION("MEDIAN(filter(SalarioParejas,SalarioParejas&lt;40000,SalarioParejas&gt;=35000))"),36348.689944134)</f>
        <v>36348.689944134</v>
      </c>
      <c r="Y33" s="74">
        <f>IFERROR(__xludf.DUMMYFUNCTION("MEDIAN(filter(SalarioParejas,SalarioParejas&lt;45000,SalarioParejas&gt;=40000))"),42164.488023952)</f>
        <v>42164.488023952</v>
      </c>
      <c r="Z33" s="74">
        <f>IFERROR(__xludf.DUMMYFUNCTION("MEDIAN(filter(SalarioParejas,SalarioParejas&lt;50000,SalarioParejas&gt;=45000))"),45630)</f>
        <v>45630</v>
      </c>
      <c r="AA33" s="72">
        <f>IFERROR(__xludf.DUMMYFUNCTION("MEDIAN(filter(SalarioParejas,SalarioParejas&lt;55000,SalarioParejas&gt;=50000))"),50700)</f>
        <v>50700</v>
      </c>
      <c r="AB33" s="72">
        <f>IFERROR(__xludf.DUMMYFUNCTION("MEDIAN(filter(SalarioParejas,SalarioParejas&lt;60000,SalarioParejas&gt;=55000))"),59150)</f>
        <v>59150</v>
      </c>
      <c r="AC33" s="74">
        <f>IFERROR(__xludf.DUMMYFUNCTION("MEDIAN(filter(SalarioParejas,SalarioParejas&gt;60000))"),68301.9730010384)</f>
        <v>68301.9730010384</v>
      </c>
      <c r="AD33" s="71"/>
    </row>
    <row r="34" ht="18.75" customHeight="1" spans="1:30">
      <c r="A34" s="43" t="s">
        <v>424</v>
      </c>
      <c r="B34" s="44">
        <v>268</v>
      </c>
      <c r="C34" s="44">
        <v>2790</v>
      </c>
      <c r="D34" s="44">
        <v>2790</v>
      </c>
      <c r="E34" s="44">
        <f t="shared" si="0"/>
        <v>0</v>
      </c>
      <c r="F34" s="44">
        <f t="shared" si="1"/>
        <v>1</v>
      </c>
      <c r="G34" s="23">
        <f t="shared" si="2"/>
        <v>2790</v>
      </c>
      <c r="H34" s="23">
        <f t="shared" si="3"/>
        <v>747720</v>
      </c>
      <c r="I34" s="6" t="str">
        <f>IF(AND(G34&gt;=10,G34&lt;5000),"G",IF(AND(G34&gt;=5000,G34&lt;8000),"F",IF(AND(G34&gt;=8000,G34&lt;12000),"F20",IF(AND(G34&gt;=12000,G34&lt;16000),"E",IF(AND(G34&gt;=16000,G34&lt;20000),"E20",IF(AND(G34&gt;=20000,G34&lt;25000),"D",IF(AND(G34&gt;=25000,G34&lt;30000),"D20",IF(AND(G34&gt;=30000,G34&lt;35000),"C",IF(AND(G34&gt;=35000,G34&lt;40000),"C20",IF(AND(G34&gt;=40000,G34&lt;45000),"B",IF(AND(G34&gt;=45000,G34&lt;50000),"B20",IF(AND(G34&gt;=50000,G34&lt;55000),"A",IF(AND(G34&gt;=55000,G34&lt;60000),"A20",IF(AND(G34&gt;60000),"S"))))))))))))))</f>
        <v>G</v>
      </c>
      <c r="J34" s="23">
        <f t="shared" si="4"/>
        <v>4715.1</v>
      </c>
      <c r="K34" s="6" t="str">
        <f>IF(AND(J34&gt;=10,J34&lt;5000),"G",IF(AND(J34&gt;=5000,J34&lt;8000),"F",IF(AND(J34&gt;=8000,J34&lt;12000),"F20",IF(AND(J34&gt;=12000,J34&lt;16000),"E",IF(AND(J34&gt;=16000,J34&lt;20000),"E20",IF(AND(J34&gt;=20000,J34&lt;25000),"D",IF(AND(J34&gt;=25000,J34&lt;30000),"D20",IF(AND(J34&gt;=30000,J34&lt;35000),"C",IF(AND(J34&gt;=35000,J34&lt;40000),"C20",IF(AND(J34&gt;=40000,J34&lt;45000),"B",IF(AND(J34&gt;=45000,J34&lt;50000),"B20",IF(AND(J34&gt;=50000,J34&lt;55000),"A",IF(AND(J34&gt;=55000,J34&lt;60000),"A20",IF(AND(J34&gt;60000),"S"))))))))))))))</f>
        <v>G</v>
      </c>
      <c r="O34" s="48" t="s">
        <v>511</v>
      </c>
      <c r="P34" s="49">
        <f>P32/$AD$32</f>
        <v>0.129995710135737</v>
      </c>
      <c r="Q34" s="49">
        <f t="shared" ref="Q34:AC34" si="10">Q32/$AD$19</f>
        <v>0.351635548966751</v>
      </c>
      <c r="R34" s="49">
        <f t="shared" si="10"/>
        <v>0</v>
      </c>
      <c r="S34" s="49">
        <f t="shared" si="10"/>
        <v>0.229967392063075</v>
      </c>
      <c r="T34" s="49">
        <f t="shared" si="10"/>
        <v>0</v>
      </c>
      <c r="U34" s="49">
        <f t="shared" si="10"/>
        <v>0.024377839898686</v>
      </c>
      <c r="V34" s="49">
        <f t="shared" si="10"/>
        <v>0</v>
      </c>
      <c r="W34" s="49">
        <f t="shared" si="10"/>
        <v>0.00993029679538104</v>
      </c>
      <c r="X34" s="49">
        <f t="shared" si="10"/>
        <v>0</v>
      </c>
      <c r="Y34" s="49">
        <f t="shared" si="10"/>
        <v>0.00240653887191828</v>
      </c>
      <c r="Z34" s="49">
        <f t="shared" si="10"/>
        <v>0</v>
      </c>
      <c r="AA34" s="49">
        <f t="shared" si="10"/>
        <v>0.000694705282086908</v>
      </c>
      <c r="AB34" s="49">
        <f t="shared" si="10"/>
        <v>0</v>
      </c>
      <c r="AC34" s="49">
        <f t="shared" si="10"/>
        <v>0.00117086093595748</v>
      </c>
      <c r="AD34" s="60">
        <f>SUM(P35:AC35)</f>
        <v>4806368403.74609</v>
      </c>
    </row>
    <row r="35" ht="18.75" customHeight="1" spans="1:30">
      <c r="A35" s="43" t="s">
        <v>281</v>
      </c>
      <c r="B35" s="44">
        <v>3939</v>
      </c>
      <c r="C35" s="45">
        <v>1577.97664381823</v>
      </c>
      <c r="D35" s="45">
        <v>2951.29562043796</v>
      </c>
      <c r="E35" s="45">
        <f t="shared" si="0"/>
        <v>1373.31897661973</v>
      </c>
      <c r="F35" s="45">
        <f t="shared" si="1"/>
        <v>1.87030374118638</v>
      </c>
      <c r="G35" s="23">
        <f t="shared" si="2"/>
        <v>2951.29562043796</v>
      </c>
      <c r="H35" s="23">
        <f t="shared" si="3"/>
        <v>11625153.4489051</v>
      </c>
      <c r="I35" s="6" t="str">
        <f>IF(AND(G35&gt;=10,G35&lt;5000),"G",IF(AND(G35&gt;=5000,G35&lt;8000),"F",IF(AND(G35&gt;=8000,G35&lt;12000),"F21",IF(AND(G35&gt;=12000,G35&lt;16000),"E",IF(AND(G35&gt;=16000,G35&lt;20000),"E21",IF(AND(G35&gt;=20000,G35&lt;25000),"D",IF(AND(G35&gt;=25000,G35&lt;30000),"D21",IF(AND(G35&gt;=30000,G35&lt;35000),"C",IF(AND(G35&gt;=35000,G35&lt;40000),"C21",IF(AND(G35&gt;=40000,G35&lt;45000),"B",IF(AND(G35&gt;=45000,G35&lt;50000),"B21",IF(AND(G35&gt;=50000,G35&lt;55000),"A",IF(AND(G35&gt;=55000,G35&lt;60000),"A21",IF(AND(G35&gt;60000),"S"))))))))))))))</f>
        <v>G</v>
      </c>
      <c r="J35" s="23">
        <f t="shared" si="4"/>
        <v>4987.68959854015</v>
      </c>
      <c r="K35" s="6" t="str">
        <f>IF(AND(J35&gt;=10,J35&lt;5000),"G",IF(AND(J35&gt;=5000,J35&lt;8000),"F",IF(AND(J35&gt;=8000,J35&lt;12000),"F21",IF(AND(J35&gt;=12000,J35&lt;16000),"E",IF(AND(J35&gt;=16000,J35&lt;20000),"E21",IF(AND(J35&gt;=20000,J35&lt;25000),"D",IF(AND(J35&gt;=25000,J35&lt;30000),"D21",IF(AND(J35&gt;=30000,J35&lt;35000),"C",IF(AND(J35&gt;=35000,J35&lt;40000),"C21",IF(AND(J35&gt;=40000,J35&lt;45000),"B",IF(AND(J35&gt;=45000,J35&lt;50000),"B21",IF(AND(J35&gt;=50000,J35&lt;55000),"A",IF(AND(J35&gt;=55000,J35&lt;60000),"A21",IF(AND(J35&gt;60000),"S"))))))))))))))</f>
        <v>G</v>
      </c>
      <c r="O35" s="56" t="s">
        <v>512</v>
      </c>
      <c r="P35" s="60">
        <f>SUMIFS(Volumen,CategoriaParejas,"G")</f>
        <v>191472819.742487</v>
      </c>
      <c r="Q35" s="60">
        <f>SUMIFS(Volumen,CategoriaParejas,"F")</f>
        <v>1623871128.42664</v>
      </c>
      <c r="R35" s="60">
        <f>SUMIFS(Volumen,CategoriaParejas,"F1")</f>
        <v>0</v>
      </c>
      <c r="S35" s="60">
        <f>SUMIFS(Volumen,CategoriaParejas,"E")</f>
        <v>2218364680.11186</v>
      </c>
      <c r="T35" s="60">
        <f>SUMIFS(Volumen,CategoriaParejas,"E1")</f>
        <v>0</v>
      </c>
      <c r="U35" s="60">
        <f>SUMIFS(Volumen,CategoriaParejas,"D")</f>
        <v>384589231.858726</v>
      </c>
      <c r="V35" s="60">
        <f>SUMIFS(Volumen,CategoriaParejas,"D1")</f>
        <v>0</v>
      </c>
      <c r="W35" s="60">
        <f>SUMIFS(Volumen,CategoriaParejas,"C")</f>
        <v>231129135.50421</v>
      </c>
      <c r="X35" s="60">
        <f>SUMIFS(Volumen,CategoriaParejas,"C1")</f>
        <v>0</v>
      </c>
      <c r="Y35" s="60">
        <f>SUMIFS(Volumen,CategoriaParejas,"B")</f>
        <v>72890728.1437126</v>
      </c>
      <c r="Z35" s="60">
        <f>SUMIFS(Volumen,CategoriaParejas,"B1")</f>
        <v>0</v>
      </c>
      <c r="AA35" s="60">
        <f>SUMIFS(Volumen,CategoriaParejas,"A")</f>
        <v>26286000</v>
      </c>
      <c r="AB35" s="60">
        <f>SUMIFS(Volumen,CategoriaParejas,"A1")</f>
        <v>0</v>
      </c>
      <c r="AC35" s="60">
        <f>SUMIFS(Volumen,CategoriaParejas,"S")</f>
        <v>57764679.9584631</v>
      </c>
      <c r="AD35" s="54">
        <f>AD34/AD34</f>
        <v>1</v>
      </c>
    </row>
    <row r="36" ht="18.75" customHeight="1" spans="1:30">
      <c r="A36" s="43" t="s">
        <v>302</v>
      </c>
      <c r="B36" s="44">
        <v>4892</v>
      </c>
      <c r="C36" s="45">
        <v>3061.20196238757</v>
      </c>
      <c r="D36" s="45">
        <v>1129.35941320293</v>
      </c>
      <c r="E36" s="45">
        <f t="shared" si="0"/>
        <v>-1931.84254918464</v>
      </c>
      <c r="F36" s="45">
        <f t="shared" si="1"/>
        <v>0.368926789894677</v>
      </c>
      <c r="G36" s="23">
        <f t="shared" si="2"/>
        <v>3061.20196238757</v>
      </c>
      <c r="H36" s="23">
        <f t="shared" si="3"/>
        <v>14975400</v>
      </c>
      <c r="I36" s="6" t="str">
        <f>IF(AND(G36&gt;=10,G36&lt;5000),"G",IF(AND(G36&gt;=5000,G36&lt;8000),"F",IF(AND(G36&gt;=8000,G36&lt;12000),"F22",IF(AND(G36&gt;=12000,G36&lt;16000),"E",IF(AND(G36&gt;=16000,G36&lt;20000),"E22",IF(AND(G36&gt;=20000,G36&lt;25000),"D",IF(AND(G36&gt;=25000,G36&lt;30000),"D22",IF(AND(G36&gt;=30000,G36&lt;35000),"C",IF(AND(G36&gt;=35000,G36&lt;40000),"C22",IF(AND(G36&gt;=40000,G36&lt;45000),"B",IF(AND(G36&gt;=45000,G36&lt;50000),"B22",IF(AND(G36&gt;=50000,G36&lt;55000),"A",IF(AND(G36&gt;=55000,G36&lt;60000),"A22",IF(AND(G36&gt;60000),"S"))))))))))))))</f>
        <v>G</v>
      </c>
      <c r="J36" s="23">
        <f t="shared" si="4"/>
        <v>5173.431316435</v>
      </c>
      <c r="K36" s="6" t="str">
        <f>IF(AND(J36&gt;=10,J36&lt;5000),"G",IF(AND(J36&gt;=5000,J36&lt;8000),"F",IF(AND(J36&gt;=8000,J36&lt;12000),"F22",IF(AND(J36&gt;=12000,J36&lt;16000),"E",IF(AND(J36&gt;=16000,J36&lt;20000),"E22",IF(AND(J36&gt;=20000,J36&lt;25000),"D",IF(AND(J36&gt;=25000,J36&lt;30000),"D22",IF(AND(J36&gt;=30000,J36&lt;35000),"C",IF(AND(J36&gt;=35000,J36&lt;40000),"C22",IF(AND(J36&gt;=40000,J36&lt;45000),"B",IF(AND(J36&gt;=45000,J36&lt;50000),"B22",IF(AND(J36&gt;=50000,J36&lt;55000),"A",IF(AND(J36&gt;=55000,J36&lt;60000),"A22",IF(AND(J36&gt;60000),"S"))))))))))))))</f>
        <v>F</v>
      </c>
      <c r="O36" s="48" t="s">
        <v>513</v>
      </c>
      <c r="P36" s="49">
        <f t="shared" ref="P36:AC36" si="11">P35/$AD$34</f>
        <v>0.0398373165888101</v>
      </c>
      <c r="Q36" s="49">
        <f t="shared" si="11"/>
        <v>0.337858231416674</v>
      </c>
      <c r="R36" s="49">
        <f t="shared" si="11"/>
        <v>0</v>
      </c>
      <c r="S36" s="49">
        <f t="shared" si="11"/>
        <v>0.461546950579747</v>
      </c>
      <c r="T36" s="49">
        <f t="shared" si="11"/>
        <v>0</v>
      </c>
      <c r="U36" s="49">
        <f t="shared" si="11"/>
        <v>0.080016594557957</v>
      </c>
      <c r="V36" s="49">
        <f t="shared" si="11"/>
        <v>0</v>
      </c>
      <c r="W36" s="49">
        <f t="shared" si="11"/>
        <v>0.0480881023027839</v>
      </c>
      <c r="X36" s="49">
        <f t="shared" si="11"/>
        <v>0</v>
      </c>
      <c r="Y36" s="49">
        <f t="shared" si="11"/>
        <v>0.0151654475938427</v>
      </c>
      <c r="Z36" s="49">
        <f t="shared" si="11"/>
        <v>0</v>
      </c>
      <c r="AA36" s="49">
        <f t="shared" si="11"/>
        <v>0.00546899400793177</v>
      </c>
      <c r="AB36" s="49">
        <f t="shared" si="11"/>
        <v>0</v>
      </c>
      <c r="AC36" s="49">
        <f t="shared" si="11"/>
        <v>0.0120183629522534</v>
      </c>
      <c r="AD36" s="71"/>
    </row>
    <row r="37" ht="18.75" customHeight="1" spans="1:16">
      <c r="A37" s="43" t="s">
        <v>423</v>
      </c>
      <c r="B37" s="44">
        <v>625</v>
      </c>
      <c r="C37" s="44">
        <v>1505</v>
      </c>
      <c r="D37" s="45">
        <v>3196.49935649936</v>
      </c>
      <c r="E37" s="45">
        <f t="shared" si="0"/>
        <v>1691.49935649936</v>
      </c>
      <c r="F37" s="45">
        <f t="shared" si="1"/>
        <v>2.12391983820555</v>
      </c>
      <c r="G37" s="23">
        <f t="shared" si="2"/>
        <v>3196.49935649936</v>
      </c>
      <c r="H37" s="23">
        <f t="shared" si="3"/>
        <v>1997812.0978121</v>
      </c>
      <c r="I37" s="6" t="str">
        <f>IF(AND(G37&gt;=10,G37&lt;5000),"G",IF(AND(G37&gt;=5000,G37&lt;8000),"F",IF(AND(G37&gt;=8000,G37&lt;12000),"F23",IF(AND(G37&gt;=12000,G37&lt;16000),"E",IF(AND(G37&gt;=16000,G37&lt;20000),"E23",IF(AND(G37&gt;=20000,G37&lt;25000),"D",IF(AND(G37&gt;=25000,G37&lt;30000),"D23",IF(AND(G37&gt;=30000,G37&lt;35000),"C",IF(AND(G37&gt;=35000,G37&lt;40000),"C23",IF(AND(G37&gt;=40000,G37&lt;45000),"B",IF(AND(G37&gt;=45000,G37&lt;50000),"B23",IF(AND(G37&gt;=50000,G37&lt;55000),"A",IF(AND(G37&gt;=55000,G37&lt;60000),"A23",IF(AND(G37&gt;60000),"S"))))))))))))))</f>
        <v>G</v>
      </c>
      <c r="J37" s="23">
        <f t="shared" si="4"/>
        <v>5402.08391248391</v>
      </c>
      <c r="K37" s="6" t="str">
        <f>IF(AND(J37&gt;=10,J37&lt;5000),"G",IF(AND(J37&gt;=5000,J37&lt;8000),"F",IF(AND(J37&gt;=8000,J37&lt;12000),"F23",IF(AND(J37&gt;=12000,J37&lt;16000),"E",IF(AND(J37&gt;=16000,J37&lt;20000),"E23",IF(AND(J37&gt;=20000,J37&lt;25000),"D",IF(AND(J37&gt;=25000,J37&lt;30000),"D23",IF(AND(J37&gt;=30000,J37&lt;35000),"C",IF(AND(J37&gt;=35000,J37&lt;40000),"C23",IF(AND(J37&gt;=40000,J37&lt;45000),"B",IF(AND(J37&gt;=45000,J37&lt;50000),"B23",IF(AND(J37&gt;=50000,J37&lt;55000),"A",IF(AND(J37&gt;=55000,J37&lt;60000),"A23",IF(AND(J37&gt;60000),"S"))))))))))))))</f>
        <v>F</v>
      </c>
      <c r="P37" s="61"/>
    </row>
    <row r="38" ht="18.75" customHeight="1" spans="1:29">
      <c r="A38" s="43" t="s">
        <v>441</v>
      </c>
      <c r="B38" s="44">
        <v>16173</v>
      </c>
      <c r="C38" s="45">
        <v>2607.80374698572</v>
      </c>
      <c r="D38" s="45">
        <v>3219.38819762788</v>
      </c>
      <c r="E38" s="45">
        <f t="shared" si="0"/>
        <v>611.584450642166</v>
      </c>
      <c r="F38" s="45">
        <f t="shared" si="1"/>
        <v>1.23452088806494</v>
      </c>
      <c r="G38" s="23">
        <f t="shared" si="2"/>
        <v>3219.38819762788</v>
      </c>
      <c r="H38" s="23">
        <f t="shared" si="3"/>
        <v>52067165.3202358</v>
      </c>
      <c r="I38" s="6" t="str">
        <f>IF(AND(G38&gt;=10,G38&lt;5000),"G",IF(AND(G38&gt;=5000,G38&lt;8000),"F",IF(AND(G38&gt;=8000,G38&lt;12000),"F24",IF(AND(G38&gt;=12000,G38&lt;16000),"E",IF(AND(G38&gt;=16000,G38&lt;20000),"E24",IF(AND(G38&gt;=20000,G38&lt;25000),"D",IF(AND(G38&gt;=25000,G38&lt;30000),"D24",IF(AND(G38&gt;=30000,G38&lt;35000),"C",IF(AND(G38&gt;=35000,G38&lt;40000),"C24",IF(AND(G38&gt;=40000,G38&lt;45000),"B",IF(AND(G38&gt;=45000,G38&lt;50000),"B24",IF(AND(G38&gt;=50000,G38&lt;55000),"A",IF(AND(G38&gt;=55000,G38&lt;60000),"A24",IF(AND(G38&gt;60000),"S"))))))))))))))</f>
        <v>G</v>
      </c>
      <c r="J38" s="23">
        <f t="shared" si="4"/>
        <v>5440.76605399112</v>
      </c>
      <c r="K38" s="6" t="str">
        <f>IF(AND(J38&gt;=10,J38&lt;5000),"G",IF(AND(J38&gt;=5000,J38&lt;8000),"F",IF(AND(J38&gt;=8000,J38&lt;12000),"F24",IF(AND(J38&gt;=12000,J38&lt;16000),"E",IF(AND(J38&gt;=16000,J38&lt;20000),"E24",IF(AND(J38&gt;=20000,J38&lt;25000),"D",IF(AND(J38&gt;=25000,J38&lt;30000),"D24",IF(AND(J38&gt;=30000,J38&lt;35000),"C",IF(AND(J38&gt;=35000,J38&lt;40000),"C24",IF(AND(J38&gt;=40000,J38&lt;45000),"B",IF(AND(J38&gt;=45000,J38&lt;50000),"B24",IF(AND(J38&gt;=50000,J38&lt;55000),"A",IF(AND(J38&gt;=55000,J38&lt;60000),"A24",IF(AND(J38&gt;60000),"S"))))))))))))))</f>
        <v>F</v>
      </c>
      <c r="P38" s="62" t="s">
        <v>517</v>
      </c>
      <c r="Q38" s="75" t="s">
        <v>518</v>
      </c>
      <c r="R38" s="75" t="s">
        <v>519</v>
      </c>
      <c r="S38" s="75" t="s">
        <v>520</v>
      </c>
      <c r="T38" s="75" t="s">
        <v>521</v>
      </c>
      <c r="U38" s="75" t="s">
        <v>522</v>
      </c>
      <c r="V38" s="75" t="s">
        <v>523</v>
      </c>
      <c r="W38" s="75" t="s">
        <v>524</v>
      </c>
      <c r="X38" s="75" t="s">
        <v>525</v>
      </c>
      <c r="Y38" s="75" t="s">
        <v>526</v>
      </c>
      <c r="Z38" s="75" t="s">
        <v>527</v>
      </c>
      <c r="AA38" s="75" t="s">
        <v>528</v>
      </c>
      <c r="AB38" s="75" t="s">
        <v>529</v>
      </c>
      <c r="AC38" s="75" t="s">
        <v>530</v>
      </c>
    </row>
    <row r="39" ht="18.75" customHeight="1" spans="1:30">
      <c r="A39" s="43" t="s">
        <v>235</v>
      </c>
      <c r="B39" s="44">
        <v>911</v>
      </c>
      <c r="C39" s="45">
        <v>3333.04061470911</v>
      </c>
      <c r="D39" s="44">
        <v>3333</v>
      </c>
      <c r="E39" s="45">
        <f t="shared" si="0"/>
        <v>-0.0406147091107414</v>
      </c>
      <c r="F39" s="45">
        <f t="shared" si="1"/>
        <v>0.999987814517191</v>
      </c>
      <c r="G39" s="23">
        <f t="shared" si="2"/>
        <v>3333.04061470911</v>
      </c>
      <c r="H39" s="23">
        <f t="shared" si="3"/>
        <v>3036400</v>
      </c>
      <c r="I39" s="6" t="str">
        <f>IF(AND(G39&gt;=10,G39&lt;5000),"G",IF(AND(G39&gt;=5000,G39&lt;8000),"F",IF(AND(G39&gt;=8000,G39&lt;12000),"F25",IF(AND(G39&gt;=12000,G39&lt;16000),"E",IF(AND(G39&gt;=16000,G39&lt;20000),"E25",IF(AND(G39&gt;=20000,G39&lt;25000),"D",IF(AND(G39&gt;=25000,G39&lt;30000),"D25",IF(AND(G39&gt;=30000,G39&lt;35000),"C",IF(AND(G39&gt;=35000,G39&lt;40000),"C25",IF(AND(G39&gt;=40000,G39&lt;45000),"B",IF(AND(G39&gt;=45000,G39&lt;50000),"B25",IF(AND(G39&gt;=50000,G39&lt;55000),"A",IF(AND(G39&gt;=55000,G39&lt;60000),"A25",IF(AND(G39&gt;60000),"S"))))))))))))))</f>
        <v>G</v>
      </c>
      <c r="J39" s="23">
        <f t="shared" si="4"/>
        <v>5632.8386388584</v>
      </c>
      <c r="K39" s="6" t="str">
        <f>IF(AND(J39&gt;=10,J39&lt;5000),"G",IF(AND(J39&gt;=5000,J39&lt;8000),"F",IF(AND(J39&gt;=8000,J39&lt;12000),"F25",IF(AND(J39&gt;=12000,J39&lt;16000),"E",IF(AND(J39&gt;=16000,J39&lt;20000),"E25",IF(AND(J39&gt;=20000,J39&lt;25000),"D",IF(AND(J39&gt;=25000,J39&lt;30000),"D25",IF(AND(J39&gt;=30000,J39&lt;35000),"C",IF(AND(J39&gt;=35000,J39&lt;40000),"C25",IF(AND(J39&gt;=40000,J39&lt;45000),"B",IF(AND(J39&gt;=45000,J39&lt;50000),"B25",IF(AND(J39&gt;=50000,J39&lt;55000),"A",IF(AND(J39&gt;=55000,J39&lt;60000),"A25",IF(AND(J39&gt;60000),"S"))))))))))))))</f>
        <v>F</v>
      </c>
      <c r="P39" s="53">
        <f t="shared" ref="P39:AC39" si="12">(P41/$AD$39)</f>
        <v>0.0398373165888101</v>
      </c>
      <c r="Q39" s="53">
        <f t="shared" si="12"/>
        <v>0.337858231416674</v>
      </c>
      <c r="R39" s="53">
        <f t="shared" si="12"/>
        <v>0</v>
      </c>
      <c r="S39" s="53">
        <f t="shared" si="12"/>
        <v>0.461546950579747</v>
      </c>
      <c r="T39" s="53">
        <f t="shared" si="12"/>
        <v>0</v>
      </c>
      <c r="U39" s="53">
        <f t="shared" si="12"/>
        <v>0.080016594557957</v>
      </c>
      <c r="V39" s="53">
        <f t="shared" si="12"/>
        <v>0</v>
      </c>
      <c r="W39" s="53">
        <f t="shared" si="12"/>
        <v>0.0480881023027839</v>
      </c>
      <c r="X39" s="53">
        <f t="shared" si="12"/>
        <v>0</v>
      </c>
      <c r="Y39" s="53">
        <f t="shared" si="12"/>
        <v>0.0151654475938427</v>
      </c>
      <c r="Z39" s="53">
        <f t="shared" si="12"/>
        <v>0</v>
      </c>
      <c r="AA39" s="53">
        <f t="shared" si="12"/>
        <v>0.00546899400793177</v>
      </c>
      <c r="AB39" s="53">
        <f t="shared" si="12"/>
        <v>0</v>
      </c>
      <c r="AC39" s="53">
        <f t="shared" si="12"/>
        <v>0.0120183629522534</v>
      </c>
      <c r="AD39" s="60">
        <f>SUM(P41:AC41)</f>
        <v>4806368403.74609</v>
      </c>
    </row>
    <row r="40" ht="18.75" customHeight="1" spans="1:11">
      <c r="A40" s="43" t="s">
        <v>313</v>
      </c>
      <c r="B40" s="44">
        <v>181</v>
      </c>
      <c r="C40" s="44">
        <v>3440</v>
      </c>
      <c r="D40" s="44">
        <v>3440</v>
      </c>
      <c r="E40" s="44">
        <f t="shared" si="0"/>
        <v>0</v>
      </c>
      <c r="F40" s="44">
        <f t="shared" si="1"/>
        <v>1</v>
      </c>
      <c r="G40" s="23">
        <f t="shared" si="2"/>
        <v>3440</v>
      </c>
      <c r="H40" s="23">
        <f t="shared" si="3"/>
        <v>622640</v>
      </c>
      <c r="I40" s="6" t="str">
        <f>IF(AND(G40&gt;=10,G40&lt;5000),"G",IF(AND(G40&gt;=5000,G40&lt;8000),"F",IF(AND(G40&gt;=8000,G40&lt;12000),"F26",IF(AND(G40&gt;=12000,G40&lt;16000),"E",IF(AND(G40&gt;=16000,G40&lt;20000),"E26",IF(AND(G40&gt;=20000,G40&lt;25000),"D",IF(AND(G40&gt;=25000,G40&lt;30000),"D26",IF(AND(G40&gt;=30000,G40&lt;35000),"C",IF(AND(G40&gt;=35000,G40&lt;40000),"C26",IF(AND(G40&gt;=40000,G40&lt;45000),"B",IF(AND(G40&gt;=45000,G40&lt;50000),"B26",IF(AND(G40&gt;=50000,G40&lt;55000),"A",IF(AND(G40&gt;=55000,G40&lt;60000),"A26",IF(AND(G40&gt;60000),"S"))))))))))))))</f>
        <v>G</v>
      </c>
      <c r="J40" s="23">
        <f t="shared" si="4"/>
        <v>5813.6</v>
      </c>
      <c r="K40" s="6" t="str">
        <f>IF(AND(J40&gt;=10,J40&lt;5000),"G",IF(AND(J40&gt;=5000,J40&lt;8000),"F",IF(AND(J40&gt;=8000,J40&lt;12000),"F26",IF(AND(J40&gt;=12000,J40&lt;16000),"E",IF(AND(J40&gt;=16000,J40&lt;20000),"E26",IF(AND(J40&gt;=20000,J40&lt;25000),"D",IF(AND(J40&gt;=25000,J40&lt;30000),"D26",IF(AND(J40&gt;=30000,J40&lt;35000),"C",IF(AND(J40&gt;=35000,J40&lt;40000),"C26",IF(AND(J40&gt;=40000,J40&lt;45000),"B",IF(AND(J40&gt;=45000,J40&lt;50000),"B26",IF(AND(J40&gt;=50000,J40&lt;55000),"A",IF(AND(J40&gt;=55000,J40&lt;60000),"A26",IF(AND(J40&gt;60000),"S"))))))))))))))</f>
        <v>F</v>
      </c>
    </row>
    <row r="41" ht="18.75" customHeight="1" spans="1:29">
      <c r="A41" s="43" t="s">
        <v>306</v>
      </c>
      <c r="B41" s="44">
        <v>1311</v>
      </c>
      <c r="C41" s="45">
        <v>3347.70404271548</v>
      </c>
      <c r="D41" s="45">
        <v>3447.53507951356</v>
      </c>
      <c r="E41" s="45">
        <f t="shared" si="0"/>
        <v>99.8310367980798</v>
      </c>
      <c r="F41" s="45">
        <f t="shared" si="1"/>
        <v>1.02982074745087</v>
      </c>
      <c r="G41" s="23">
        <f t="shared" si="2"/>
        <v>3447.53507951356</v>
      </c>
      <c r="H41" s="23">
        <f t="shared" si="3"/>
        <v>4519718.48924228</v>
      </c>
      <c r="I41" s="6" t="str">
        <f>IF(AND(G41&gt;=10,G41&lt;5000),"G",IF(AND(G41&gt;=5000,G41&lt;8000),"F",IF(AND(G41&gt;=8000,G41&lt;12000),"F27",IF(AND(G41&gt;=12000,G41&lt;16000),"E",IF(AND(G41&gt;=16000,G41&lt;20000),"E27",IF(AND(G41&gt;=20000,G41&lt;25000),"D",IF(AND(G41&gt;=25000,G41&lt;30000),"D27",IF(AND(G41&gt;=30000,G41&lt;35000),"C",IF(AND(G41&gt;=35000,G41&lt;40000),"C27",IF(AND(G41&gt;=40000,G41&lt;45000),"B",IF(AND(G41&gt;=45000,G41&lt;50000),"B27",IF(AND(G41&gt;=50000,G41&lt;55000),"A",IF(AND(G41&gt;=55000,G41&lt;60000),"A27",IF(AND(G41&gt;60000),"S"))))))))))))))</f>
        <v>G</v>
      </c>
      <c r="J41" s="23">
        <f t="shared" si="4"/>
        <v>5826.33428437792</v>
      </c>
      <c r="K41" s="6" t="str">
        <f>IF(AND(J41&gt;=10,J41&lt;5000),"G",IF(AND(J41&gt;=5000,J41&lt;8000),"F",IF(AND(J41&gt;=8000,J41&lt;12000),"F27",IF(AND(J41&gt;=12000,J41&lt;16000),"E",IF(AND(J41&gt;=16000,J41&lt;20000),"E27",IF(AND(J41&gt;=20000,J41&lt;25000),"D",IF(AND(J41&gt;=25000,J41&lt;30000),"D27",IF(AND(J41&gt;=30000,J41&lt;35000),"C",IF(AND(J41&gt;=35000,J41&lt;40000),"C27",IF(AND(J41&gt;=40000,J41&lt;45000),"B",IF(AND(J41&gt;=45000,J41&lt;50000),"B27",IF(AND(J41&gt;=50000,J41&lt;55000),"A",IF(AND(J41&gt;=55000,J41&lt;60000),"A27",IF(AND(J41&gt;60000),"S"))))))))))))))</f>
        <v>F</v>
      </c>
      <c r="P41" s="63">
        <f>SUMIFS(Volumen,CategoriaParejas,"G")</f>
        <v>191472819.742487</v>
      </c>
      <c r="Q41" s="63">
        <f>SUMIFS(Volumen,CategoriaParejas,"F")</f>
        <v>1623871128.42664</v>
      </c>
      <c r="R41" s="63">
        <f>SUMIFS(Volumen,CategoriaParejas,"F1")</f>
        <v>0</v>
      </c>
      <c r="S41" s="63">
        <f>SUMIFS(Volumen,CategoriaParejas,"E")</f>
        <v>2218364680.11186</v>
      </c>
      <c r="T41" s="63">
        <f>SUMIFS(Volumen,CategoriaParejas,"E1")</f>
        <v>0</v>
      </c>
      <c r="U41" s="63">
        <f>SUMIFS(Volumen,CategoriaParejas,"D")</f>
        <v>384589231.858726</v>
      </c>
      <c r="V41" s="63">
        <f>SUMIFS(Volumen,CategoriaParejas,"D1")</f>
        <v>0</v>
      </c>
      <c r="W41" s="63">
        <f>SUMIFS(Volumen,CategoriaParejas,"C")</f>
        <v>231129135.50421</v>
      </c>
      <c r="X41" s="63">
        <f>SUMIFS(Volumen,CategoriaParejas,"C1")</f>
        <v>0</v>
      </c>
      <c r="Y41" s="63">
        <f>SUMIFS(Volumen,CategoriaParejas,"B")</f>
        <v>72890728.1437126</v>
      </c>
      <c r="Z41" s="63">
        <f>SUMIFS(Volumen,CategoriaParejas,"B1")</f>
        <v>0</v>
      </c>
      <c r="AA41" s="63">
        <f>SUMIFS(Volumen,CategoriaParejas,"A")</f>
        <v>26286000</v>
      </c>
      <c r="AB41" s="63">
        <f>SUMIFS(Volumen,CategoriaParejas,"A1")</f>
        <v>0</v>
      </c>
      <c r="AC41" s="63">
        <f>SUMIFS(Volumen,CategoriaParejas,"S")</f>
        <v>57764679.9584631</v>
      </c>
    </row>
    <row r="42" ht="18.75" customHeight="1" spans="1:11">
      <c r="A42" s="43" t="s">
        <v>186</v>
      </c>
      <c r="B42" s="44">
        <v>1100</v>
      </c>
      <c r="C42" s="45">
        <v>2008.4</v>
      </c>
      <c r="D42" s="45">
        <v>3534.88372093023</v>
      </c>
      <c r="E42" s="45">
        <f t="shared" si="0"/>
        <v>1526.48372093023</v>
      </c>
      <c r="F42" s="45">
        <f t="shared" si="1"/>
        <v>1.76004965192702</v>
      </c>
      <c r="G42" s="23">
        <f t="shared" si="2"/>
        <v>3534.88372093023</v>
      </c>
      <c r="H42" s="23">
        <f t="shared" si="3"/>
        <v>3888372.09302326</v>
      </c>
      <c r="I42" s="6" t="str">
        <f>IF(AND(G42&gt;=10,G42&lt;5000),"G",IF(AND(G42&gt;=5000,G42&lt;8000),"F",IF(AND(G42&gt;=8000,G42&lt;12000),"F28",IF(AND(G42&gt;=12000,G42&lt;16000),"E",IF(AND(G42&gt;=16000,G42&lt;20000),"E28",IF(AND(G42&gt;=20000,G42&lt;25000),"D",IF(AND(G42&gt;=25000,G42&lt;30000),"D28",IF(AND(G42&gt;=30000,G42&lt;35000),"C",IF(AND(G42&gt;=35000,G42&lt;40000),"C28",IF(AND(G42&gt;=40000,G42&lt;45000),"B",IF(AND(G42&gt;=45000,G42&lt;50000),"B28",IF(AND(G42&gt;=50000,G42&lt;55000),"A",IF(AND(G42&gt;=55000,G42&lt;60000),"A28",IF(AND(G42&gt;60000),"S"))))))))))))))</f>
        <v>G</v>
      </c>
      <c r="J42" s="23">
        <f t="shared" si="4"/>
        <v>5973.95348837209</v>
      </c>
      <c r="K42" s="6" t="str">
        <f>IF(AND(J42&gt;=10,J42&lt;5000),"G",IF(AND(J42&gt;=5000,J42&lt;8000),"F",IF(AND(J42&gt;=8000,J42&lt;12000),"F28",IF(AND(J42&gt;=12000,J42&lt;16000),"E",IF(AND(J42&gt;=16000,J42&lt;20000),"E28",IF(AND(J42&gt;=20000,J42&lt;25000),"D",IF(AND(J42&gt;=25000,J42&lt;30000),"D28",IF(AND(J42&gt;=30000,J42&lt;35000),"C",IF(AND(J42&gt;=35000,J42&lt;40000),"C28",IF(AND(J42&gt;=40000,J42&lt;45000),"B",IF(AND(J42&gt;=45000,J42&lt;50000),"B28",IF(AND(J42&gt;=50000,J42&lt;55000),"A",IF(AND(J42&gt;=55000,J42&lt;60000),"A28",IF(AND(J42&gt;60000),"S"))))))))))))))</f>
        <v>F</v>
      </c>
    </row>
    <row r="43" ht="18.75" customHeight="1" spans="1:11">
      <c r="A43" s="43" t="s">
        <v>436</v>
      </c>
      <c r="B43" s="44">
        <v>3114</v>
      </c>
      <c r="C43" s="45">
        <v>3579.05266538215</v>
      </c>
      <c r="D43" s="45">
        <v>2211.20689655172</v>
      </c>
      <c r="E43" s="45">
        <f t="shared" si="0"/>
        <v>-1367.84576883042</v>
      </c>
      <c r="F43" s="45">
        <f t="shared" si="1"/>
        <v>0.617819044111671</v>
      </c>
      <c r="G43" s="23">
        <f t="shared" si="2"/>
        <v>3579.05266538215</v>
      </c>
      <c r="H43" s="23">
        <f t="shared" si="3"/>
        <v>11145170</v>
      </c>
      <c r="I43" s="6" t="str">
        <f>IF(AND(G43&gt;=10,G43&lt;5000),"G",IF(AND(G43&gt;=5000,G43&lt;8000),"F",IF(AND(G43&gt;=8000,G43&lt;12000),"F29",IF(AND(G43&gt;=12000,G43&lt;16000),"E",IF(AND(G43&gt;=16000,G43&lt;20000),"E29",IF(AND(G43&gt;=20000,G43&lt;25000),"D",IF(AND(G43&gt;=25000,G43&lt;30000),"D29",IF(AND(G43&gt;=30000,G43&lt;35000),"C",IF(AND(G43&gt;=35000,G43&lt;40000),"C29",IF(AND(G43&gt;=40000,G43&lt;45000),"B",IF(AND(G43&gt;=45000,G43&lt;50000),"B29",IF(AND(G43&gt;=50000,G43&lt;55000),"A",IF(AND(G43&gt;=55000,G43&lt;60000),"A29",IF(AND(G43&gt;60000),"S"))))))))))))))</f>
        <v>G</v>
      </c>
      <c r="J43" s="23">
        <f t="shared" si="4"/>
        <v>6048.59900449583</v>
      </c>
      <c r="K43" s="6" t="str">
        <f>IF(AND(J43&gt;=10,J43&lt;5000),"G",IF(AND(J43&gt;=5000,J43&lt;8000),"F",IF(AND(J43&gt;=8000,J43&lt;12000),"F29",IF(AND(J43&gt;=12000,J43&lt;16000),"E",IF(AND(J43&gt;=16000,J43&lt;20000),"E29",IF(AND(J43&gt;=20000,J43&lt;25000),"D",IF(AND(J43&gt;=25000,J43&lt;30000),"D29",IF(AND(J43&gt;=30000,J43&lt;35000),"C",IF(AND(J43&gt;=35000,J43&lt;40000),"C29",IF(AND(J43&gt;=40000,J43&lt;45000),"B",IF(AND(J43&gt;=45000,J43&lt;50000),"B29",IF(AND(J43&gt;=50000,J43&lt;55000),"A",IF(AND(J43&gt;=55000,J43&lt;60000),"A29",IF(AND(J43&gt;60000),"S"))))))))))))))</f>
        <v>F</v>
      </c>
    </row>
    <row r="44" ht="18.75" customHeight="1" spans="1:11">
      <c r="A44" s="43" t="s">
        <v>419</v>
      </c>
      <c r="B44" s="44">
        <v>105451</v>
      </c>
      <c r="C44" s="45">
        <v>3541.36943224815</v>
      </c>
      <c r="D44" s="45">
        <v>3611.95005851585</v>
      </c>
      <c r="E44" s="45">
        <f t="shared" si="0"/>
        <v>70.5806262676938</v>
      </c>
      <c r="F44" s="45">
        <f t="shared" si="1"/>
        <v>1.01993032006912</v>
      </c>
      <c r="G44" s="23">
        <f t="shared" si="2"/>
        <v>3611.95005851585</v>
      </c>
      <c r="H44" s="23">
        <f t="shared" si="3"/>
        <v>380883745.620555</v>
      </c>
      <c r="I44" s="6" t="str">
        <f>IF(AND(G44&gt;=10,G44&lt;5000),"G",IF(AND(G44&gt;=5000,G44&lt;8000),"F",IF(AND(G44&gt;=8000,G44&lt;12000),"F30",IF(AND(G44&gt;=12000,G44&lt;16000),"E",IF(AND(G44&gt;=16000,G44&lt;20000),"E30",IF(AND(G44&gt;=20000,G44&lt;25000),"D",IF(AND(G44&gt;=25000,G44&lt;30000),"D30",IF(AND(G44&gt;=30000,G44&lt;35000),"C",IF(AND(G44&gt;=35000,G44&lt;40000),"C30",IF(AND(G44&gt;=40000,G44&lt;45000),"B",IF(AND(G44&gt;=45000,G44&lt;50000),"B30",IF(AND(G44&gt;=50000,G44&lt;55000),"A",IF(AND(G44&gt;=55000,G44&lt;60000),"A30",IF(AND(G44&gt;60000),"S"))))))))))))))</f>
        <v>G</v>
      </c>
      <c r="J44" s="23">
        <f t="shared" si="4"/>
        <v>6104.19559889178</v>
      </c>
      <c r="K44" s="6" t="str">
        <f>IF(AND(J44&gt;=10,J44&lt;5000),"G",IF(AND(J44&gt;=5000,J44&lt;8000),"F",IF(AND(J44&gt;=8000,J44&lt;12000),"F30",IF(AND(J44&gt;=12000,J44&lt;16000),"E",IF(AND(J44&gt;=16000,J44&lt;20000),"E30",IF(AND(J44&gt;=20000,J44&lt;25000),"D",IF(AND(J44&gt;=25000,J44&lt;30000),"D30",IF(AND(J44&gt;=30000,J44&lt;35000),"C",IF(AND(J44&gt;=35000,J44&lt;40000),"C30",IF(AND(J44&gt;=40000,J44&lt;45000),"B",IF(AND(J44&gt;=45000,J44&lt;50000),"B30",IF(AND(J44&gt;=50000,J44&lt;55000),"A",IF(AND(J44&gt;=55000,J44&lt;60000),"A30",IF(AND(J44&gt;60000),"S"))))))))))))))</f>
        <v>F</v>
      </c>
    </row>
    <row r="45" ht="18.75" customHeight="1" spans="1:11">
      <c r="A45" s="43" t="s">
        <v>304</v>
      </c>
      <c r="B45" s="44">
        <v>12418</v>
      </c>
      <c r="C45" s="45">
        <v>1273.59510388146</v>
      </c>
      <c r="D45" s="45">
        <v>3623.50591391294</v>
      </c>
      <c r="E45" s="45">
        <f t="shared" si="0"/>
        <v>2349.91081003148</v>
      </c>
      <c r="F45" s="45">
        <f t="shared" si="1"/>
        <v>2.8451003799165</v>
      </c>
      <c r="G45" s="23">
        <f t="shared" si="2"/>
        <v>3623.50591391294</v>
      </c>
      <c r="H45" s="23">
        <f t="shared" si="3"/>
        <v>44996696.4389709</v>
      </c>
      <c r="I45" s="6" t="str">
        <f>IF(AND(G45&gt;=10,G45&lt;5000),"G",IF(AND(G45&gt;=5000,G45&lt;8000),"F",IF(AND(G45&gt;=8000,G45&lt;12000),"F31",IF(AND(G45&gt;=12000,G45&lt;16000),"E",IF(AND(G45&gt;=16000,G45&lt;20000),"E31",IF(AND(G45&gt;=20000,G45&lt;25000),"D",IF(AND(G45&gt;=25000,G45&lt;30000),"D31",IF(AND(G45&gt;=30000,G45&lt;35000),"C",IF(AND(G45&gt;=35000,G45&lt;40000),"C31",IF(AND(G45&gt;=40000,G45&lt;45000),"B",IF(AND(G45&gt;=45000,G45&lt;50000),"B31",IF(AND(G45&gt;=50000,G45&lt;55000),"A",IF(AND(G45&gt;=55000,G45&lt;60000),"A31",IF(AND(G45&gt;60000),"S"))))))))))))))</f>
        <v>G</v>
      </c>
      <c r="J45" s="23">
        <f t="shared" si="4"/>
        <v>6123.72499451286</v>
      </c>
      <c r="K45" s="6" t="str">
        <f>IF(AND(J45&gt;=10,J45&lt;5000),"G",IF(AND(J45&gt;=5000,J45&lt;8000),"F",IF(AND(J45&gt;=8000,J45&lt;12000),"F31",IF(AND(J45&gt;=12000,J45&lt;16000),"E",IF(AND(J45&gt;=16000,J45&lt;20000),"E31",IF(AND(J45&gt;=20000,J45&lt;25000),"D",IF(AND(J45&gt;=25000,J45&lt;30000),"D31",IF(AND(J45&gt;=30000,J45&lt;35000),"C",IF(AND(J45&gt;=35000,J45&lt;40000),"C31",IF(AND(J45&gt;=40000,J45&lt;45000),"B",IF(AND(J45&gt;=45000,J45&lt;50000),"B31",IF(AND(J45&gt;=50000,J45&lt;55000),"A",IF(AND(J45&gt;=55000,J45&lt;60000),"A31",IF(AND(J45&gt;60000),"S"))))))))))))))</f>
        <v>F</v>
      </c>
    </row>
    <row r="46" ht="18.75" customHeight="1" spans="1:11">
      <c r="A46" s="43" t="s">
        <v>449</v>
      </c>
      <c r="B46" s="44">
        <v>54846</v>
      </c>
      <c r="C46" s="45">
        <v>3671.07641395909</v>
      </c>
      <c r="D46" s="45">
        <v>3650.38786523027</v>
      </c>
      <c r="E46" s="45">
        <f t="shared" si="0"/>
        <v>-20.6885487288114</v>
      </c>
      <c r="F46" s="45">
        <f t="shared" si="1"/>
        <v>0.994364446174385</v>
      </c>
      <c r="G46" s="23">
        <f t="shared" si="2"/>
        <v>3671.07641395909</v>
      </c>
      <c r="H46" s="23">
        <f t="shared" si="3"/>
        <v>201343857</v>
      </c>
      <c r="I46" s="6" t="str">
        <f>IF(AND(G46&gt;=10,G46&lt;5000),"G",IF(AND(G46&gt;=5000,G46&lt;8000),"F",IF(AND(G46&gt;=8000,G46&lt;12000),"F32",IF(AND(G46&gt;=12000,G46&lt;16000),"E",IF(AND(G46&gt;=16000,G46&lt;20000),"E32",IF(AND(G46&gt;=20000,G46&lt;25000),"D",IF(AND(G46&gt;=25000,G46&lt;30000),"D32",IF(AND(G46&gt;=30000,G46&lt;35000),"C",IF(AND(G46&gt;=35000,G46&lt;40000),"C32",IF(AND(G46&gt;=40000,G46&lt;45000),"B",IF(AND(G46&gt;=45000,G46&lt;50000),"B32",IF(AND(G46&gt;=50000,G46&lt;55000),"A",IF(AND(G46&gt;=55000,G46&lt;60000),"A32",IF(AND(G46&gt;60000),"S"))))))))))))))</f>
        <v>G</v>
      </c>
      <c r="J46" s="23">
        <f t="shared" si="4"/>
        <v>6204.11913959085</v>
      </c>
      <c r="K46" s="6" t="str">
        <f>IF(AND(J46&gt;=10,J46&lt;5000),"G",IF(AND(J46&gt;=5000,J46&lt;8000),"F",IF(AND(J46&gt;=8000,J46&lt;12000),"F32",IF(AND(J46&gt;=12000,J46&lt;16000),"E",IF(AND(J46&gt;=16000,J46&lt;20000),"E32",IF(AND(J46&gt;=20000,J46&lt;25000),"D",IF(AND(J46&gt;=25000,J46&lt;30000),"D32",IF(AND(J46&gt;=30000,J46&lt;35000),"C",IF(AND(J46&gt;=35000,J46&lt;40000),"C32",IF(AND(J46&gt;=40000,J46&lt;45000),"B",IF(AND(J46&gt;=45000,J46&lt;50000),"B32",IF(AND(J46&gt;=50000,J46&lt;55000),"A",IF(AND(J46&gt;=55000,J46&lt;60000),"A32",IF(AND(J46&gt;60000),"S"))))))))))))))</f>
        <v>F</v>
      </c>
    </row>
    <row r="47" ht="18.75" customHeight="1" spans="1:11">
      <c r="A47" s="43" t="s">
        <v>420</v>
      </c>
      <c r="B47" s="44">
        <v>9670</v>
      </c>
      <c r="C47" s="45">
        <v>3686.57476732161</v>
      </c>
      <c r="D47" s="45">
        <v>2157.44752252252</v>
      </c>
      <c r="E47" s="45">
        <f t="shared" si="0"/>
        <v>-1529.12724479909</v>
      </c>
      <c r="F47" s="45">
        <f t="shared" si="1"/>
        <v>0.585217351793996</v>
      </c>
      <c r="G47" s="23">
        <f t="shared" si="2"/>
        <v>3686.57476732161</v>
      </c>
      <c r="H47" s="23">
        <f t="shared" si="3"/>
        <v>35649178</v>
      </c>
      <c r="I47" s="6" t="str">
        <f>IF(AND(G47&gt;=10,G47&lt;5000),"G",IF(AND(G47&gt;=5000,G47&lt;8000),"F",IF(AND(G47&gt;=8000,G47&lt;12000),"F33",IF(AND(G47&gt;=12000,G47&lt;16000),"E",IF(AND(G47&gt;=16000,G47&lt;20000),"E33",IF(AND(G47&gt;=20000,G47&lt;25000),"D",IF(AND(G47&gt;=25000,G47&lt;30000),"D33",IF(AND(G47&gt;=30000,G47&lt;35000),"C",IF(AND(G47&gt;=35000,G47&lt;40000),"C33",IF(AND(G47&gt;=40000,G47&lt;45000),"B",IF(AND(G47&gt;=45000,G47&lt;50000),"B33",IF(AND(G47&gt;=50000,G47&lt;55000),"A",IF(AND(G47&gt;=55000,G47&lt;60000),"A33",IF(AND(G47&gt;60000),"S"))))))))))))))</f>
        <v>G</v>
      </c>
      <c r="J47" s="23">
        <f t="shared" si="4"/>
        <v>6230.31135677353</v>
      </c>
      <c r="K47" s="6" t="str">
        <f>IF(AND(J47&gt;=10,J47&lt;5000),"G",IF(AND(J47&gt;=5000,J47&lt;8000),"F",IF(AND(J47&gt;=8000,J47&lt;12000),"F33",IF(AND(J47&gt;=12000,J47&lt;16000),"E",IF(AND(J47&gt;=16000,J47&lt;20000),"E33",IF(AND(J47&gt;=20000,J47&lt;25000),"D",IF(AND(J47&gt;=25000,J47&lt;30000),"D33",IF(AND(J47&gt;=30000,J47&lt;35000),"C",IF(AND(J47&gt;=35000,J47&lt;40000),"C33",IF(AND(J47&gt;=40000,J47&lt;45000),"B",IF(AND(J47&gt;=45000,J47&lt;50000),"B33",IF(AND(J47&gt;=50000,J47&lt;55000),"A",IF(AND(J47&gt;=55000,J47&lt;60000),"A33",IF(AND(J47&gt;60000),"S"))))))))))))))</f>
        <v>F</v>
      </c>
    </row>
    <row r="48" ht="18.75" customHeight="1" spans="1:11">
      <c r="A48" s="43" t="s">
        <v>463</v>
      </c>
      <c r="B48" s="44">
        <v>727</v>
      </c>
      <c r="C48" s="44">
        <v>3730</v>
      </c>
      <c r="D48" s="44">
        <v>3730</v>
      </c>
      <c r="E48" s="44">
        <f t="shared" si="0"/>
        <v>0</v>
      </c>
      <c r="F48" s="44">
        <f t="shared" si="1"/>
        <v>1</v>
      </c>
      <c r="G48" s="23">
        <f t="shared" si="2"/>
        <v>3730</v>
      </c>
      <c r="H48" s="23">
        <f t="shared" si="3"/>
        <v>2711710</v>
      </c>
      <c r="I48" s="6" t="str">
        <f>IF(AND(G48&gt;=10,G48&lt;5000),"G",IF(AND(G48&gt;=5000,G48&lt;8000),"F",IF(AND(G48&gt;=8000,G48&lt;12000),"F34",IF(AND(G48&gt;=12000,G48&lt;16000),"E",IF(AND(G48&gt;=16000,G48&lt;20000),"E34",IF(AND(G48&gt;=20000,G48&lt;25000),"D",IF(AND(G48&gt;=25000,G48&lt;30000),"D34",IF(AND(G48&gt;=30000,G48&lt;35000),"C",IF(AND(G48&gt;=35000,G48&lt;40000),"C34",IF(AND(G48&gt;=40000,G48&lt;45000),"B",IF(AND(G48&gt;=45000,G48&lt;50000),"B34",IF(AND(G48&gt;=50000,G48&lt;55000),"A",IF(AND(G48&gt;=55000,G48&lt;60000),"A34",IF(AND(G48&gt;60000),"S"))))))))))))))</f>
        <v>G</v>
      </c>
      <c r="J48" s="23">
        <f t="shared" si="4"/>
        <v>6303.7</v>
      </c>
      <c r="K48" s="6" t="str">
        <f>IF(AND(J48&gt;=10,J48&lt;5000),"G",IF(AND(J48&gt;=5000,J48&lt;8000),"F",IF(AND(J48&gt;=8000,J48&lt;12000),"F34",IF(AND(J48&gt;=12000,J48&lt;16000),"E",IF(AND(J48&gt;=16000,J48&lt;20000),"E34",IF(AND(J48&gt;=20000,J48&lt;25000),"D",IF(AND(J48&gt;=25000,J48&lt;30000),"D34",IF(AND(J48&gt;=30000,J48&lt;35000),"C",IF(AND(J48&gt;=35000,J48&lt;40000),"C34",IF(AND(J48&gt;=40000,J48&lt;45000),"B",IF(AND(J48&gt;=45000,J48&lt;50000),"B34",IF(AND(J48&gt;=50000,J48&lt;55000),"A",IF(AND(J48&gt;=55000,J48&lt;60000),"A34",IF(AND(J48&gt;60000),"S"))))))))))))))</f>
        <v>F</v>
      </c>
    </row>
    <row r="49" ht="18.75" customHeight="1" spans="1:11">
      <c r="A49" s="43" t="s">
        <v>244</v>
      </c>
      <c r="B49" s="44">
        <v>6375</v>
      </c>
      <c r="C49" s="45">
        <v>2933.10211764706</v>
      </c>
      <c r="D49" s="45">
        <v>3737.49638441801</v>
      </c>
      <c r="E49" s="45">
        <f t="shared" si="0"/>
        <v>804.394266770949</v>
      </c>
      <c r="F49" s="45">
        <f t="shared" si="1"/>
        <v>1.27424693532874</v>
      </c>
      <c r="G49" s="23">
        <f t="shared" si="2"/>
        <v>3737.49638441801</v>
      </c>
      <c r="H49" s="23">
        <f t="shared" si="3"/>
        <v>23826539.4506648</v>
      </c>
      <c r="I49" s="6" t="str">
        <f>IF(AND(G49&gt;=10,G49&lt;5000),"G",IF(AND(G49&gt;=5000,G49&lt;8000),"F",IF(AND(G49&gt;=8000,G49&lt;12000),"F35",IF(AND(G49&gt;=12000,G49&lt;16000),"E",IF(AND(G49&gt;=16000,G49&lt;20000),"E35",IF(AND(G49&gt;=20000,G49&lt;25000),"D",IF(AND(G49&gt;=25000,G49&lt;30000),"D35",IF(AND(G49&gt;=30000,G49&lt;35000),"C",IF(AND(G49&gt;=35000,G49&lt;40000),"C35",IF(AND(G49&gt;=40000,G49&lt;45000),"B",IF(AND(G49&gt;=45000,G49&lt;50000),"B35",IF(AND(G49&gt;=50000,G49&lt;55000),"A",IF(AND(G49&gt;=55000,G49&lt;60000),"A35",IF(AND(G49&gt;60000),"S"))))))))))))))</f>
        <v>G</v>
      </c>
      <c r="J49" s="23">
        <f t="shared" si="4"/>
        <v>6316.36888966643</v>
      </c>
      <c r="K49" s="6" t="str">
        <f>IF(AND(J49&gt;=10,J49&lt;5000),"G",IF(AND(J49&gt;=5000,J49&lt;8000),"F",IF(AND(J49&gt;=8000,J49&lt;12000),"F35",IF(AND(J49&gt;=12000,J49&lt;16000),"E",IF(AND(J49&gt;=16000,J49&lt;20000),"E35",IF(AND(J49&gt;=20000,J49&lt;25000),"D",IF(AND(J49&gt;=25000,J49&lt;30000),"D35",IF(AND(J49&gt;=30000,J49&lt;35000),"C",IF(AND(J49&gt;=35000,J49&lt;40000),"C35",IF(AND(J49&gt;=40000,J49&lt;45000),"B",IF(AND(J49&gt;=45000,J49&lt;50000),"B35",IF(AND(J49&gt;=50000,J49&lt;55000),"A",IF(AND(J49&gt;=55000,J49&lt;60000),"A35",IF(AND(J49&gt;60000),"S"))))))))))))))</f>
        <v>F</v>
      </c>
    </row>
    <row r="50" ht="18.75" customHeight="1" spans="1:11">
      <c r="A50" s="43" t="s">
        <v>444</v>
      </c>
      <c r="B50" s="44">
        <v>22840</v>
      </c>
      <c r="C50" s="45">
        <v>3919.14041155867</v>
      </c>
      <c r="D50" s="45">
        <v>3902.46225254446</v>
      </c>
      <c r="E50" s="45">
        <f t="shared" si="0"/>
        <v>-16.6781590142109</v>
      </c>
      <c r="F50" s="45">
        <f t="shared" si="1"/>
        <v>0.995744434426227</v>
      </c>
      <c r="G50" s="23">
        <f t="shared" si="2"/>
        <v>3919.14041155867</v>
      </c>
      <c r="H50" s="23">
        <f t="shared" si="3"/>
        <v>89513167</v>
      </c>
      <c r="I50" s="6" t="str">
        <f>IF(AND(G50&gt;=10,G50&lt;5000),"G",IF(AND(G50&gt;=5000,G50&lt;8000),"F",IF(AND(G50&gt;=8000,G50&lt;12000),"F36",IF(AND(G50&gt;=12000,G50&lt;16000),"E",IF(AND(G50&gt;=16000,G50&lt;20000),"E36",IF(AND(G50&gt;=20000,G50&lt;25000),"D",IF(AND(G50&gt;=25000,G50&lt;30000),"D36",IF(AND(G50&gt;=30000,G50&lt;35000),"C",IF(AND(G50&gt;=35000,G50&lt;40000),"C36",IF(AND(G50&gt;=40000,G50&lt;45000),"B",IF(AND(G50&gt;=45000,G50&lt;50000),"B36",IF(AND(G50&gt;=50000,G50&lt;55000),"A",IF(AND(G50&gt;=55000,G50&lt;60000),"A36",IF(AND(G50&gt;60000),"S"))))))))))))))</f>
        <v>G</v>
      </c>
      <c r="J50" s="23">
        <f t="shared" si="4"/>
        <v>6623.34729553415</v>
      </c>
      <c r="K50" s="6" t="str">
        <f>IF(AND(J50&gt;=10,J50&lt;5000),"G",IF(AND(J50&gt;=5000,J50&lt;8000),"F",IF(AND(J50&gt;=8000,J50&lt;12000),"F36",IF(AND(J50&gt;=12000,J50&lt;16000),"E",IF(AND(J50&gt;=16000,J50&lt;20000),"E36",IF(AND(J50&gt;=20000,J50&lt;25000),"D",IF(AND(J50&gt;=25000,J50&lt;30000),"D36",IF(AND(J50&gt;=30000,J50&lt;35000),"C",IF(AND(J50&gt;=35000,J50&lt;40000),"C36",IF(AND(J50&gt;=40000,J50&lt;45000),"B",IF(AND(J50&gt;=45000,J50&lt;50000),"B36",IF(AND(J50&gt;=50000,J50&lt;55000),"A",IF(AND(J50&gt;=55000,J50&lt;60000),"A36",IF(AND(J50&gt;60000),"S"))))))))))))))</f>
        <v>F</v>
      </c>
    </row>
    <row r="51" ht="18.75" customHeight="1" spans="1:11">
      <c r="A51" s="43" t="s">
        <v>435</v>
      </c>
      <c r="B51" s="44">
        <v>22945</v>
      </c>
      <c r="C51" s="45">
        <v>3005.56962301155</v>
      </c>
      <c r="D51" s="45">
        <v>3935.27062455261</v>
      </c>
      <c r="E51" s="45">
        <f t="shared" si="0"/>
        <v>929.701001541063</v>
      </c>
      <c r="F51" s="45">
        <f t="shared" si="1"/>
        <v>1.30932605733801</v>
      </c>
      <c r="G51" s="23">
        <f t="shared" si="2"/>
        <v>3935.27062455261</v>
      </c>
      <c r="H51" s="23">
        <f t="shared" si="3"/>
        <v>90294784.4803597</v>
      </c>
      <c r="I51" s="6" t="str">
        <f>IF(AND(G51&gt;=10,G51&lt;5000),"G",IF(AND(G51&gt;=5000,G51&lt;8000),"F",IF(AND(G51&gt;=8000,G51&lt;12000),"F37",IF(AND(G51&gt;=12000,G51&lt;16000),"E",IF(AND(G51&gt;=16000,G51&lt;20000),"E37",IF(AND(G51&gt;=20000,G51&lt;25000),"D",IF(AND(G51&gt;=25000,G51&lt;30000),"D37",IF(AND(G51&gt;=30000,G51&lt;35000),"C",IF(AND(G51&gt;=35000,G51&lt;40000),"C37",IF(AND(G51&gt;=40000,G51&lt;45000),"B",IF(AND(G51&gt;=45000,G51&lt;50000),"B37",IF(AND(G51&gt;=50000,G51&lt;55000),"A",IF(AND(G51&gt;=55000,G51&lt;60000),"A37",IF(AND(G51&gt;60000),"S"))))))))))))))</f>
        <v>G</v>
      </c>
      <c r="J51" s="23">
        <f t="shared" si="4"/>
        <v>6650.60735549392</v>
      </c>
      <c r="K51" s="6" t="str">
        <f>IF(AND(J51&gt;=10,J51&lt;5000),"G",IF(AND(J51&gt;=5000,J51&lt;8000),"F",IF(AND(J51&gt;=8000,J51&lt;12000),"F37",IF(AND(J51&gt;=12000,J51&lt;16000),"E",IF(AND(J51&gt;=16000,J51&lt;20000),"E37",IF(AND(J51&gt;=20000,J51&lt;25000),"D",IF(AND(J51&gt;=25000,J51&lt;30000),"D37",IF(AND(J51&gt;=30000,J51&lt;35000),"C",IF(AND(J51&gt;=35000,J51&lt;40000),"C37",IF(AND(J51&gt;=40000,J51&lt;45000),"B",IF(AND(J51&gt;=45000,J51&lt;50000),"B37",IF(AND(J51&gt;=50000,J51&lt;55000),"A",IF(AND(J51&gt;=55000,J51&lt;60000),"A37",IF(AND(J51&gt;60000),"S"))))))))))))))</f>
        <v>F</v>
      </c>
    </row>
    <row r="52" ht="18.75" customHeight="1" spans="1:11">
      <c r="A52" s="43" t="s">
        <v>243</v>
      </c>
      <c r="B52" s="44">
        <v>92052</v>
      </c>
      <c r="C52" s="45">
        <v>3955.10934037283</v>
      </c>
      <c r="D52" s="45">
        <v>3008.27070280418</v>
      </c>
      <c r="E52" s="45">
        <f t="shared" si="0"/>
        <v>-946.838637568656</v>
      </c>
      <c r="F52" s="45">
        <f t="shared" si="1"/>
        <v>0.760603675882346</v>
      </c>
      <c r="G52" s="23">
        <f t="shared" si="2"/>
        <v>3955.10934037283</v>
      </c>
      <c r="H52" s="23">
        <f t="shared" si="3"/>
        <v>364075725</v>
      </c>
      <c r="I52" s="6" t="str">
        <f>IF(AND(G52&gt;=10,G52&lt;5000),"G",IF(AND(G52&gt;=5000,G52&lt;8000),"F",IF(AND(G52&gt;=8000,G52&lt;12000),"F38",IF(AND(G52&gt;=12000,G52&lt;16000),"E",IF(AND(G52&gt;=16000,G52&lt;20000),"E38",IF(AND(G52&gt;=20000,G52&lt;25000),"D",IF(AND(G52&gt;=25000,G52&lt;30000),"D38",IF(AND(G52&gt;=30000,G52&lt;35000),"C",IF(AND(G52&gt;=35000,G52&lt;40000),"C38",IF(AND(G52&gt;=40000,G52&lt;45000),"B",IF(AND(G52&gt;=45000,G52&lt;50000),"B38",IF(AND(G52&gt;=50000,G52&lt;55000),"A",IF(AND(G52&gt;=55000,G52&lt;60000),"A38",IF(AND(G52&gt;60000),"S"))))))))))))))</f>
        <v>G</v>
      </c>
      <c r="J52" s="23">
        <f t="shared" si="4"/>
        <v>6684.13478523009</v>
      </c>
      <c r="K52" s="6" t="str">
        <f>IF(AND(J52&gt;=10,J52&lt;5000),"G",IF(AND(J52&gt;=5000,J52&lt;8000),"F",IF(AND(J52&gt;=8000,J52&lt;12000),"F38",IF(AND(J52&gt;=12000,J52&lt;16000),"E",IF(AND(J52&gt;=16000,J52&lt;20000),"E38",IF(AND(J52&gt;=20000,J52&lt;25000),"D",IF(AND(J52&gt;=25000,J52&lt;30000),"D38",IF(AND(J52&gt;=30000,J52&lt;35000),"C",IF(AND(J52&gt;=35000,J52&lt;40000),"C38",IF(AND(J52&gt;=40000,J52&lt;45000),"B",IF(AND(J52&gt;=45000,J52&lt;50000),"B38",IF(AND(J52&gt;=50000,J52&lt;55000),"A",IF(AND(J52&gt;=55000,J52&lt;60000),"A38",IF(AND(J52&gt;60000),"S"))))))))))))))</f>
        <v>F</v>
      </c>
    </row>
    <row r="53" ht="18.75" customHeight="1" spans="1:11">
      <c r="A53" s="43" t="s">
        <v>181</v>
      </c>
      <c r="B53" s="44">
        <v>292</v>
      </c>
      <c r="C53" s="44">
        <v>4000</v>
      </c>
      <c r="D53" s="44">
        <v>4000</v>
      </c>
      <c r="E53" s="44">
        <f t="shared" si="0"/>
        <v>0</v>
      </c>
      <c r="F53" s="44">
        <f t="shared" si="1"/>
        <v>1</v>
      </c>
      <c r="G53" s="23">
        <f t="shared" si="2"/>
        <v>4000</v>
      </c>
      <c r="H53" s="23">
        <f t="shared" si="3"/>
        <v>1168000</v>
      </c>
      <c r="I53" s="6" t="str">
        <f>IF(AND(G53&gt;=10,G53&lt;5000),"G",IF(AND(G53&gt;=5000,G53&lt;8000),"F",IF(AND(G53&gt;=8000,G53&lt;12000),"F39",IF(AND(G53&gt;=12000,G53&lt;16000),"E",IF(AND(G53&gt;=16000,G53&lt;20000),"E39",IF(AND(G53&gt;=20000,G53&lt;25000),"D",IF(AND(G53&gt;=25000,G53&lt;30000),"D39",IF(AND(G53&gt;=30000,G53&lt;35000),"C",IF(AND(G53&gt;=35000,G53&lt;40000),"C39",IF(AND(G53&gt;=40000,G53&lt;45000),"B",IF(AND(G53&gt;=45000,G53&lt;50000),"B39",IF(AND(G53&gt;=50000,G53&lt;55000),"A",IF(AND(G53&gt;=55000,G53&lt;60000),"A39",IF(AND(G53&gt;60000),"S"))))))))))))))</f>
        <v>G</v>
      </c>
      <c r="J53" s="23">
        <f t="shared" si="4"/>
        <v>6760</v>
      </c>
      <c r="K53" s="6" t="str">
        <f>IF(AND(J53&gt;=10,J53&lt;5000),"G",IF(AND(J53&gt;=5000,J53&lt;8000),"F",IF(AND(J53&gt;=8000,J53&lt;12000),"F39",IF(AND(J53&gt;=12000,J53&lt;16000),"E",IF(AND(J53&gt;=16000,J53&lt;20000),"E39",IF(AND(J53&gt;=20000,J53&lt;25000),"D",IF(AND(J53&gt;=25000,J53&lt;30000),"D39",IF(AND(J53&gt;=30000,J53&lt;35000),"C",IF(AND(J53&gt;=35000,J53&lt;40000),"C39",IF(AND(J53&gt;=40000,J53&lt;45000),"B",IF(AND(J53&gt;=45000,J53&lt;50000),"B39",IF(AND(J53&gt;=50000,J53&lt;55000),"A",IF(AND(J53&gt;=55000,J53&lt;60000),"A39",IF(AND(J53&gt;60000),"S"))))))))))))))</f>
        <v>F</v>
      </c>
    </row>
    <row r="54" ht="18.75" customHeight="1" spans="1:11">
      <c r="A54" s="43" t="s">
        <v>393</v>
      </c>
      <c r="B54" s="44">
        <v>287</v>
      </c>
      <c r="C54" s="44">
        <v>4000</v>
      </c>
      <c r="D54" s="44">
        <v>4000</v>
      </c>
      <c r="E54" s="44">
        <f t="shared" si="0"/>
        <v>0</v>
      </c>
      <c r="F54" s="44">
        <f t="shared" si="1"/>
        <v>1</v>
      </c>
      <c r="G54" s="23">
        <f t="shared" si="2"/>
        <v>4000</v>
      </c>
      <c r="H54" s="23">
        <f t="shared" si="3"/>
        <v>1148000</v>
      </c>
      <c r="I54" s="6" t="str">
        <f>IF(AND(G54&gt;=10,G54&lt;5000),"G",IF(AND(G54&gt;=5000,G54&lt;8000),"F",IF(AND(G54&gt;=8000,G54&lt;12000),"F40",IF(AND(G54&gt;=12000,G54&lt;16000),"E",IF(AND(G54&gt;=16000,G54&lt;20000),"E40",IF(AND(G54&gt;=20000,G54&lt;25000),"D",IF(AND(G54&gt;=25000,G54&lt;30000),"D40",IF(AND(G54&gt;=30000,G54&lt;35000),"C",IF(AND(G54&gt;=35000,G54&lt;40000),"C40",IF(AND(G54&gt;=40000,G54&lt;45000),"B",IF(AND(G54&gt;=45000,G54&lt;50000),"B40",IF(AND(G54&gt;=50000,G54&lt;55000),"A",IF(AND(G54&gt;=55000,G54&lt;60000),"A40",IF(AND(G54&gt;60000),"S"))))))))))))))</f>
        <v>G</v>
      </c>
      <c r="J54" s="23">
        <f t="shared" si="4"/>
        <v>6760</v>
      </c>
      <c r="K54" s="6" t="str">
        <f>IF(AND(J54&gt;=10,J54&lt;5000),"G",IF(AND(J54&gt;=5000,J54&lt;8000),"F",IF(AND(J54&gt;=8000,J54&lt;12000),"F40",IF(AND(J54&gt;=12000,J54&lt;16000),"E",IF(AND(J54&gt;=16000,J54&lt;20000),"E40",IF(AND(J54&gt;=20000,J54&lt;25000),"D",IF(AND(J54&gt;=25000,J54&lt;30000),"D40",IF(AND(J54&gt;=30000,J54&lt;35000),"C",IF(AND(J54&gt;=35000,J54&lt;40000),"C40",IF(AND(J54&gt;=40000,J54&lt;45000),"B",IF(AND(J54&gt;=45000,J54&lt;50000),"B40",IF(AND(J54&gt;=50000,J54&lt;55000),"A",IF(AND(J54&gt;=55000,J54&lt;60000),"A40",IF(AND(J54&gt;60000),"S"))))))))))))))</f>
        <v>F</v>
      </c>
    </row>
    <row r="55" ht="18.75" customHeight="1" spans="1:11">
      <c r="A55" s="43" t="s">
        <v>456</v>
      </c>
      <c r="B55" s="44">
        <v>2804</v>
      </c>
      <c r="C55" s="45">
        <v>3036.46219686163</v>
      </c>
      <c r="D55" s="45">
        <v>4033.20486374986</v>
      </c>
      <c r="E55" s="45">
        <f t="shared" si="0"/>
        <v>996.742666888238</v>
      </c>
      <c r="F55" s="45">
        <f t="shared" si="1"/>
        <v>1.32825788772158</v>
      </c>
      <c r="G55" s="23">
        <f t="shared" si="2"/>
        <v>4033.20486374986</v>
      </c>
      <c r="H55" s="23">
        <f t="shared" si="3"/>
        <v>11309106.4379546</v>
      </c>
      <c r="I55" s="6" t="str">
        <f>IF(AND(G55&gt;=10,G55&lt;5000),"G",IF(AND(G55&gt;=5000,G55&lt;8000),"F",IF(AND(G55&gt;=8000,G55&lt;12000),"F41",IF(AND(G55&gt;=12000,G55&lt;16000),"E",IF(AND(G55&gt;=16000,G55&lt;20000),"E41",IF(AND(G55&gt;=20000,G55&lt;25000),"D",IF(AND(G55&gt;=25000,G55&lt;30000),"D41",IF(AND(G55&gt;=30000,G55&lt;35000),"C",IF(AND(G55&gt;=35000,G55&lt;40000),"C41",IF(AND(G55&gt;=40000,G55&lt;45000),"B",IF(AND(G55&gt;=45000,G55&lt;50000),"B41",IF(AND(G55&gt;=50000,G55&lt;55000),"A",IF(AND(G55&gt;=55000,G55&lt;60000),"A41",IF(AND(G55&gt;60000),"S"))))))))))))))</f>
        <v>G</v>
      </c>
      <c r="J55" s="23">
        <f t="shared" si="4"/>
        <v>6816.11621973727</v>
      </c>
      <c r="K55" s="6" t="str">
        <f>IF(AND(J55&gt;=10,J55&lt;5000),"G",IF(AND(J55&gt;=5000,J55&lt;8000),"F",IF(AND(J55&gt;=8000,J55&lt;12000),"F41",IF(AND(J55&gt;=12000,J55&lt;16000),"E",IF(AND(J55&gt;=16000,J55&lt;20000),"E41",IF(AND(J55&gt;=20000,J55&lt;25000),"D",IF(AND(J55&gt;=25000,J55&lt;30000),"D41",IF(AND(J55&gt;=30000,J55&lt;35000),"C",IF(AND(J55&gt;=35000,J55&lt;40000),"C41",IF(AND(J55&gt;=40000,J55&lt;45000),"B",IF(AND(J55&gt;=45000,J55&lt;50000),"B41",IF(AND(J55&gt;=50000,J55&lt;55000),"A",IF(AND(J55&gt;=55000,J55&lt;60000),"A41",IF(AND(J55&gt;60000),"S"))))))))))))))</f>
        <v>F</v>
      </c>
    </row>
    <row r="56" ht="18.75" customHeight="1" spans="1:11">
      <c r="A56" s="43" t="s">
        <v>446</v>
      </c>
      <c r="B56" s="44">
        <v>19366</v>
      </c>
      <c r="C56" s="45">
        <v>2755.11484044201</v>
      </c>
      <c r="D56" s="45">
        <v>4138.81972480532</v>
      </c>
      <c r="E56" s="45">
        <f t="shared" si="0"/>
        <v>1383.70488436331</v>
      </c>
      <c r="F56" s="45">
        <f t="shared" si="1"/>
        <v>1.50223129143369</v>
      </c>
      <c r="G56" s="23">
        <f t="shared" si="2"/>
        <v>4138.81972480532</v>
      </c>
      <c r="H56" s="23">
        <f t="shared" si="3"/>
        <v>80152382.7905799</v>
      </c>
      <c r="I56" s="6" t="str">
        <f>IF(AND(G56&gt;=10,G56&lt;5000),"G",IF(AND(G56&gt;=5000,G56&lt;8000),"F",IF(AND(G56&gt;=8000,G56&lt;12000),"F42",IF(AND(G56&gt;=12000,G56&lt;16000),"E",IF(AND(G56&gt;=16000,G56&lt;20000),"E42",IF(AND(G56&gt;=20000,G56&lt;25000),"D",IF(AND(G56&gt;=25000,G56&lt;30000),"D42",IF(AND(G56&gt;=30000,G56&lt;35000),"C",IF(AND(G56&gt;=35000,G56&lt;40000),"C42",IF(AND(G56&gt;=40000,G56&lt;45000),"B",IF(AND(G56&gt;=45000,G56&lt;50000),"B42",IF(AND(G56&gt;=50000,G56&lt;55000),"A",IF(AND(G56&gt;=55000,G56&lt;60000),"A42",IF(AND(G56&gt;60000),"S"))))))))))))))</f>
        <v>G</v>
      </c>
      <c r="J56" s="23">
        <f t="shared" si="4"/>
        <v>6994.60533492099</v>
      </c>
      <c r="K56" s="6" t="str">
        <f>IF(AND(J56&gt;=10,J56&lt;5000),"G",IF(AND(J56&gt;=5000,J56&lt;8000),"F",IF(AND(J56&gt;=8000,J56&lt;12000),"F42",IF(AND(J56&gt;=12000,J56&lt;16000),"E",IF(AND(J56&gt;=16000,J56&lt;20000),"E42",IF(AND(J56&gt;=20000,J56&lt;25000),"D",IF(AND(J56&gt;=25000,J56&lt;30000),"D42",IF(AND(J56&gt;=30000,J56&lt;35000),"C",IF(AND(J56&gt;=35000,J56&lt;40000),"C42",IF(AND(J56&gt;=40000,J56&lt;45000),"B",IF(AND(J56&gt;=45000,J56&lt;50000),"B42",IF(AND(J56&gt;=50000,J56&lt;55000),"A",IF(AND(J56&gt;=55000,J56&lt;60000),"A42",IF(AND(J56&gt;60000),"S"))))))))))))))</f>
        <v>F</v>
      </c>
    </row>
    <row r="57" ht="18.75" customHeight="1" spans="1:11">
      <c r="A57" s="43" t="s">
        <v>369</v>
      </c>
      <c r="B57" s="44">
        <v>1459</v>
      </c>
      <c r="C57" s="45">
        <v>4187.41603838245</v>
      </c>
      <c r="D57" s="45">
        <v>4187.41603838245</v>
      </c>
      <c r="E57" s="44">
        <f t="shared" si="0"/>
        <v>0</v>
      </c>
      <c r="F57" s="44">
        <f t="shared" si="1"/>
        <v>1</v>
      </c>
      <c r="G57" s="23">
        <f t="shared" si="2"/>
        <v>4187.41603838245</v>
      </c>
      <c r="H57" s="23">
        <f t="shared" si="3"/>
        <v>6109440</v>
      </c>
      <c r="I57" s="6" t="str">
        <f>IF(AND(G57&gt;=10,G57&lt;5000),"G",IF(AND(G57&gt;=5000,G57&lt;8000),"F",IF(AND(G57&gt;=8000,G57&lt;12000),"F43",IF(AND(G57&gt;=12000,G57&lt;16000),"E",IF(AND(G57&gt;=16000,G57&lt;20000),"E43",IF(AND(G57&gt;=20000,G57&lt;25000),"D",IF(AND(G57&gt;=25000,G57&lt;30000),"D43",IF(AND(G57&gt;=30000,G57&lt;35000),"C",IF(AND(G57&gt;=35000,G57&lt;40000),"C43",IF(AND(G57&gt;=40000,G57&lt;45000),"B",IF(AND(G57&gt;=45000,G57&lt;50000),"B43",IF(AND(G57&gt;=50000,G57&lt;55000),"A",IF(AND(G57&gt;=55000,G57&lt;60000),"A43",IF(AND(G57&gt;60000),"S"))))))))))))))</f>
        <v>G</v>
      </c>
      <c r="J57" s="23">
        <f t="shared" si="4"/>
        <v>7076.73310486635</v>
      </c>
      <c r="K57" s="6" t="str">
        <f>IF(AND(J57&gt;=10,J57&lt;5000),"G",IF(AND(J57&gt;=5000,J57&lt;8000),"F",IF(AND(J57&gt;=8000,J57&lt;12000),"F43",IF(AND(J57&gt;=12000,J57&lt;16000),"E",IF(AND(J57&gt;=16000,J57&lt;20000),"E43",IF(AND(J57&gt;=20000,J57&lt;25000),"D",IF(AND(J57&gt;=25000,J57&lt;30000),"D43",IF(AND(J57&gt;=30000,J57&lt;35000),"C",IF(AND(J57&gt;=35000,J57&lt;40000),"C43",IF(AND(J57&gt;=40000,J57&lt;45000),"B",IF(AND(J57&gt;=45000,J57&lt;50000),"B43",IF(AND(J57&gt;=50000,J57&lt;55000),"A",IF(AND(J57&gt;=55000,J57&lt;60000),"A43",IF(AND(J57&gt;60000),"S"))))))))))))))</f>
        <v>F</v>
      </c>
    </row>
    <row r="58" ht="18.75" customHeight="1" spans="1:11">
      <c r="A58" s="43" t="s">
        <v>191</v>
      </c>
      <c r="B58" s="44">
        <v>628</v>
      </c>
      <c r="C58" s="45">
        <v>4248.4076433121</v>
      </c>
      <c r="D58" s="45">
        <v>4248.4076433121</v>
      </c>
      <c r="E58" s="44">
        <f t="shared" si="0"/>
        <v>0</v>
      </c>
      <c r="F58" s="44">
        <f t="shared" si="1"/>
        <v>1</v>
      </c>
      <c r="G58" s="23">
        <f t="shared" si="2"/>
        <v>4248.4076433121</v>
      </c>
      <c r="H58" s="23">
        <f t="shared" si="3"/>
        <v>2668000</v>
      </c>
      <c r="I58" s="6" t="str">
        <f>IF(AND(G58&gt;=10,G58&lt;5000),"G",IF(AND(G58&gt;=5000,G58&lt;8000),"F",IF(AND(G58&gt;=8000,G58&lt;12000),"F44",IF(AND(G58&gt;=12000,G58&lt;16000),"E",IF(AND(G58&gt;=16000,G58&lt;20000),"E44",IF(AND(G58&gt;=20000,G58&lt;25000),"D",IF(AND(G58&gt;=25000,G58&lt;30000),"D44",IF(AND(G58&gt;=30000,G58&lt;35000),"C",IF(AND(G58&gt;=35000,G58&lt;40000),"C44",IF(AND(G58&gt;=40000,G58&lt;45000),"B",IF(AND(G58&gt;=45000,G58&lt;50000),"B44",IF(AND(G58&gt;=50000,G58&lt;55000),"A",IF(AND(G58&gt;=55000,G58&lt;60000),"A44",IF(AND(G58&gt;60000),"S"))))))))))))))</f>
        <v>G</v>
      </c>
      <c r="J58" s="23">
        <f t="shared" si="4"/>
        <v>7179.80891719745</v>
      </c>
      <c r="K58" s="6" t="str">
        <f>IF(AND(J58&gt;=10,J58&lt;5000),"G",IF(AND(J58&gt;=5000,J58&lt;8000),"F",IF(AND(J58&gt;=8000,J58&lt;12000),"F44",IF(AND(J58&gt;=12000,J58&lt;16000),"E",IF(AND(J58&gt;=16000,J58&lt;20000),"E44",IF(AND(J58&gt;=20000,J58&lt;25000),"D",IF(AND(J58&gt;=25000,J58&lt;30000),"D44",IF(AND(J58&gt;=30000,J58&lt;35000),"C",IF(AND(J58&gt;=35000,J58&lt;40000),"C44",IF(AND(J58&gt;=40000,J58&lt;45000),"B",IF(AND(J58&gt;=45000,J58&lt;50000),"B44",IF(AND(J58&gt;=50000,J58&lt;55000),"A",IF(AND(J58&gt;=55000,J58&lt;60000),"A44",IF(AND(J58&gt;60000),"S"))))))))))))))</f>
        <v>F</v>
      </c>
    </row>
    <row r="59" ht="18.75" customHeight="1" spans="1:11">
      <c r="A59" s="43" t="s">
        <v>434</v>
      </c>
      <c r="B59" s="44">
        <v>6385</v>
      </c>
      <c r="C59" s="45">
        <v>4481.93970242756</v>
      </c>
      <c r="D59" s="45">
        <v>4238.77081689029</v>
      </c>
      <c r="E59" s="45">
        <f t="shared" si="0"/>
        <v>-243.168885537273</v>
      </c>
      <c r="F59" s="45">
        <f t="shared" si="1"/>
        <v>0.945744721776251</v>
      </c>
      <c r="G59" s="23">
        <f t="shared" si="2"/>
        <v>4481.93970242756</v>
      </c>
      <c r="H59" s="23">
        <f t="shared" si="3"/>
        <v>28617185</v>
      </c>
      <c r="I59" s="6" t="str">
        <f>IF(AND(G59&gt;=10,G59&lt;5000),"G",IF(AND(G59&gt;=5000,G59&lt;8000),"F",IF(AND(G59&gt;=8000,G59&lt;12000),"F45",IF(AND(G59&gt;=12000,G59&lt;16000),"E",IF(AND(G59&gt;=16000,G59&lt;20000),"E45",IF(AND(G59&gt;=20000,G59&lt;25000),"D",IF(AND(G59&gt;=25000,G59&lt;30000),"D45",IF(AND(G59&gt;=30000,G59&lt;35000),"C",IF(AND(G59&gt;=35000,G59&lt;40000),"C45",IF(AND(G59&gt;=40000,G59&lt;45000),"B",IF(AND(G59&gt;=45000,G59&lt;50000),"B45",IF(AND(G59&gt;=50000,G59&lt;55000),"A",IF(AND(G59&gt;=55000,G59&lt;60000),"A45",IF(AND(G59&gt;60000),"S"))))))))))))))</f>
        <v>G</v>
      </c>
      <c r="J59" s="23">
        <f t="shared" si="4"/>
        <v>7574.47809710258</v>
      </c>
      <c r="K59" s="6" t="str">
        <f>IF(AND(J59&gt;=10,J59&lt;5000),"G",IF(AND(J59&gt;=5000,J59&lt;8000),"F",IF(AND(J59&gt;=8000,J59&lt;12000),"F45",IF(AND(J59&gt;=12000,J59&lt;16000),"E",IF(AND(J59&gt;=16000,J59&lt;20000),"E45",IF(AND(J59&gt;=20000,J59&lt;25000),"D",IF(AND(J59&gt;=25000,J59&lt;30000),"D45",IF(AND(J59&gt;=30000,J59&lt;35000),"C",IF(AND(J59&gt;=35000,J59&lt;40000),"C45",IF(AND(J59&gt;=40000,J59&lt;45000),"B",IF(AND(J59&gt;=45000,J59&lt;50000),"B45",IF(AND(J59&gt;=50000,J59&lt;55000),"A",IF(AND(J59&gt;=55000,J59&lt;60000),"A45",IF(AND(J59&gt;60000),"S"))))))))))))))</f>
        <v>F</v>
      </c>
    </row>
    <row r="60" ht="18.75" customHeight="1" spans="1:11">
      <c r="A60" s="43" t="s">
        <v>230</v>
      </c>
      <c r="B60" s="44">
        <v>5724</v>
      </c>
      <c r="C60" s="45">
        <v>4502.95422781272</v>
      </c>
      <c r="D60" s="45">
        <v>4264.62128296241</v>
      </c>
      <c r="E60" s="45">
        <f t="shared" si="0"/>
        <v>-238.332944850309</v>
      </c>
      <c r="F60" s="45">
        <f t="shared" si="1"/>
        <v>0.947071870422703</v>
      </c>
      <c r="G60" s="23">
        <f t="shared" si="2"/>
        <v>4502.95422781272</v>
      </c>
      <c r="H60" s="23">
        <f t="shared" si="3"/>
        <v>25774910</v>
      </c>
      <c r="I60" s="6" t="str">
        <f>IF(AND(G60&gt;=10,G60&lt;5000),"G",IF(AND(G60&gt;=5000,G60&lt;8000),"F",IF(AND(G60&gt;=8000,G60&lt;12000),"F46",IF(AND(G60&gt;=12000,G60&lt;16000),"E",IF(AND(G60&gt;=16000,G60&lt;20000),"E46",IF(AND(G60&gt;=20000,G60&lt;25000),"D",IF(AND(G60&gt;=25000,G60&lt;30000),"D46",IF(AND(G60&gt;=30000,G60&lt;35000),"C",IF(AND(G60&gt;=35000,G60&lt;40000),"C46",IF(AND(G60&gt;=40000,G60&lt;45000),"B",IF(AND(G60&gt;=45000,G60&lt;50000),"B46",IF(AND(G60&gt;=50000,G60&lt;55000),"A",IF(AND(G60&gt;=55000,G60&lt;60000),"A46",IF(AND(G60&gt;60000),"S"))))))))))))))</f>
        <v>G</v>
      </c>
      <c r="J60" s="23">
        <f t="shared" si="4"/>
        <v>7609.99264500349</v>
      </c>
      <c r="K60" s="6" t="str">
        <f>IF(AND(J60&gt;=10,J60&lt;5000),"G",IF(AND(J60&gt;=5000,J60&lt;8000),"F",IF(AND(J60&gt;=8000,J60&lt;12000),"F46",IF(AND(J60&gt;=12000,J60&lt;16000),"E",IF(AND(J60&gt;=16000,J60&lt;20000),"E46",IF(AND(J60&gt;=20000,J60&lt;25000),"D",IF(AND(J60&gt;=25000,J60&lt;30000),"D46",IF(AND(J60&gt;=30000,J60&lt;35000),"C",IF(AND(J60&gt;=35000,J60&lt;40000),"C46",IF(AND(J60&gt;=40000,J60&lt;45000),"B",IF(AND(J60&gt;=45000,J60&lt;50000),"B46",IF(AND(J60&gt;=50000,J60&lt;55000),"A",IF(AND(J60&gt;=55000,J60&lt;60000),"A46",IF(AND(J60&gt;60000),"S"))))))))))))))</f>
        <v>F</v>
      </c>
    </row>
    <row r="61" ht="18.75" customHeight="1" spans="1:11">
      <c r="A61" s="43" t="s">
        <v>209</v>
      </c>
      <c r="B61" s="44">
        <v>194</v>
      </c>
      <c r="C61" s="45">
        <v>4548.24742268041</v>
      </c>
      <c r="D61" s="45">
        <v>2107.94621026895</v>
      </c>
      <c r="E61" s="45">
        <f t="shared" si="0"/>
        <v>-2440.30121241146</v>
      </c>
      <c r="F61" s="45">
        <f t="shared" si="1"/>
        <v>0.463463399057274</v>
      </c>
      <c r="G61" s="23">
        <f t="shared" si="2"/>
        <v>4548.24742268041</v>
      </c>
      <c r="H61" s="23">
        <f t="shared" si="3"/>
        <v>882360</v>
      </c>
      <c r="I61" s="6" t="str">
        <f>IF(AND(G61&gt;=10,G61&lt;5000),"G",IF(AND(G61&gt;=5000,G61&lt;8000),"F",IF(AND(G61&gt;=8000,G61&lt;12000),"F47",IF(AND(G61&gt;=12000,G61&lt;16000),"E",IF(AND(G61&gt;=16000,G61&lt;20000),"E47",IF(AND(G61&gt;=20000,G61&lt;25000),"D",IF(AND(G61&gt;=25000,G61&lt;30000),"D47",IF(AND(G61&gt;=30000,G61&lt;35000),"C",IF(AND(G61&gt;=35000,G61&lt;40000),"C47",IF(AND(G61&gt;=40000,G61&lt;45000),"B",IF(AND(G61&gt;=45000,G61&lt;50000),"B47",IF(AND(G61&gt;=50000,G61&lt;55000),"A",IF(AND(G61&gt;=55000,G61&lt;60000),"A47",IF(AND(G61&gt;60000),"S"))))))))))))))</f>
        <v>G</v>
      </c>
      <c r="J61" s="23">
        <f t="shared" si="4"/>
        <v>7686.5381443299</v>
      </c>
      <c r="K61" s="6" t="str">
        <f>IF(AND(J61&gt;=10,J61&lt;5000),"G",IF(AND(J61&gt;=5000,J61&lt;8000),"F",IF(AND(J61&gt;=8000,J61&lt;12000),"F47",IF(AND(J61&gt;=12000,J61&lt;16000),"E",IF(AND(J61&gt;=16000,J61&lt;20000),"E47",IF(AND(J61&gt;=20000,J61&lt;25000),"D",IF(AND(J61&gt;=25000,J61&lt;30000),"D47",IF(AND(J61&gt;=30000,J61&lt;35000),"C",IF(AND(J61&gt;=35000,J61&lt;40000),"C47",IF(AND(J61&gt;=40000,J61&lt;45000),"B",IF(AND(J61&gt;=45000,J61&lt;50000),"B47",IF(AND(J61&gt;=50000,J61&lt;55000),"A",IF(AND(J61&gt;=55000,J61&lt;60000),"A47",IF(AND(J61&gt;60000),"S"))))))))))))))</f>
        <v>F</v>
      </c>
    </row>
    <row r="62" ht="18.75" customHeight="1" spans="1:11">
      <c r="A62" s="43" t="s">
        <v>343</v>
      </c>
      <c r="B62" s="44">
        <v>588</v>
      </c>
      <c r="C62" s="44">
        <v>4616</v>
      </c>
      <c r="D62" s="45">
        <v>4616.97142857143</v>
      </c>
      <c r="E62" s="45">
        <f t="shared" si="0"/>
        <v>0.971428571428987</v>
      </c>
      <c r="F62" s="45">
        <f t="shared" si="1"/>
        <v>1.00021044813073</v>
      </c>
      <c r="G62" s="23">
        <f t="shared" si="2"/>
        <v>4616.97142857143</v>
      </c>
      <c r="H62" s="23">
        <f t="shared" si="3"/>
        <v>2714779.2</v>
      </c>
      <c r="I62" s="6" t="str">
        <f>IF(AND(G62&gt;=10,G62&lt;5000),"G",IF(AND(G62&gt;=5000,G62&lt;8000),"F",IF(AND(G62&gt;=8000,G62&lt;12000),"F48",IF(AND(G62&gt;=12000,G62&lt;16000),"E",IF(AND(G62&gt;=16000,G62&lt;20000),"E48",IF(AND(G62&gt;=20000,G62&lt;25000),"D",IF(AND(G62&gt;=25000,G62&lt;30000),"D48",IF(AND(G62&gt;=30000,G62&lt;35000),"C",IF(AND(G62&gt;=35000,G62&lt;40000),"C48",IF(AND(G62&gt;=40000,G62&lt;45000),"B",IF(AND(G62&gt;=45000,G62&lt;50000),"B48",IF(AND(G62&gt;=50000,G62&lt;55000),"A",IF(AND(G62&gt;=55000,G62&lt;60000),"A48",IF(AND(G62&gt;60000),"S"))))))))))))))</f>
        <v>G</v>
      </c>
      <c r="J62" s="23">
        <f t="shared" si="4"/>
        <v>7802.68171428571</v>
      </c>
      <c r="K62" s="6" t="str">
        <f>IF(AND(J62&gt;=10,J62&lt;5000),"G",IF(AND(J62&gt;=5000,J62&lt;8000),"F",IF(AND(J62&gt;=8000,J62&lt;12000),"F48",IF(AND(J62&gt;=12000,J62&lt;16000),"E",IF(AND(J62&gt;=16000,J62&lt;20000),"E48",IF(AND(J62&gt;=20000,J62&lt;25000),"D",IF(AND(J62&gt;=25000,J62&lt;30000),"D48",IF(AND(J62&gt;=30000,J62&lt;35000),"C",IF(AND(J62&gt;=35000,J62&lt;40000),"C48",IF(AND(J62&gt;=40000,J62&lt;45000),"B",IF(AND(J62&gt;=45000,J62&lt;50000),"B48",IF(AND(J62&gt;=50000,J62&lt;55000),"A",IF(AND(J62&gt;=55000,J62&lt;60000),"A48",IF(AND(J62&gt;60000),"S"))))))))))))))</f>
        <v>F</v>
      </c>
    </row>
    <row r="63" ht="18.75" customHeight="1" spans="1:11">
      <c r="A63" s="43" t="s">
        <v>351</v>
      </c>
      <c r="B63" s="44">
        <v>29796</v>
      </c>
      <c r="C63" s="45">
        <v>3641.08997852061</v>
      </c>
      <c r="D63" s="45">
        <v>4624.07316442606</v>
      </c>
      <c r="E63" s="45">
        <f t="shared" si="0"/>
        <v>982.983185905453</v>
      </c>
      <c r="F63" s="45">
        <f t="shared" si="1"/>
        <v>1.26996948488069</v>
      </c>
      <c r="G63" s="23">
        <f t="shared" si="2"/>
        <v>4624.07316442606</v>
      </c>
      <c r="H63" s="23">
        <f t="shared" si="3"/>
        <v>137778884.007239</v>
      </c>
      <c r="I63" s="6" t="str">
        <f>IF(AND(G63&gt;=10,G63&lt;5000),"G",IF(AND(G63&gt;=5000,G63&lt;8000),"F",IF(AND(G63&gt;=8000,G63&lt;12000),"F49",IF(AND(G63&gt;=12000,G63&lt;16000),"E",IF(AND(G63&gt;=16000,G63&lt;20000),"E49",IF(AND(G63&gt;=20000,G63&lt;25000),"D",IF(AND(G63&gt;=25000,G63&lt;30000),"D49",IF(AND(G63&gt;=30000,G63&lt;35000),"C",IF(AND(G63&gt;=35000,G63&lt;40000),"C49",IF(AND(G63&gt;=40000,G63&lt;45000),"B",IF(AND(G63&gt;=45000,G63&lt;50000),"B49",IF(AND(G63&gt;=50000,G63&lt;55000),"A",IF(AND(G63&gt;=55000,G63&lt;60000),"A49",IF(AND(G63&gt;60000),"S"))))))))))))))</f>
        <v>G</v>
      </c>
      <c r="J63" s="23">
        <f t="shared" si="4"/>
        <v>7814.68364788004</v>
      </c>
      <c r="K63" s="6" t="str">
        <f>IF(AND(J63&gt;=10,J63&lt;5000),"G",IF(AND(J63&gt;=5000,J63&lt;8000),"F",IF(AND(J63&gt;=8000,J63&lt;12000),"F49",IF(AND(J63&gt;=12000,J63&lt;16000),"E",IF(AND(J63&gt;=16000,J63&lt;20000),"E49",IF(AND(J63&gt;=20000,J63&lt;25000),"D",IF(AND(J63&gt;=25000,J63&lt;30000),"D49",IF(AND(J63&gt;=30000,J63&lt;35000),"C",IF(AND(J63&gt;=35000,J63&lt;40000),"C49",IF(AND(J63&gt;=40000,J63&lt;45000),"B",IF(AND(J63&gt;=45000,J63&lt;50000),"B49",IF(AND(J63&gt;=50000,J63&lt;55000),"A",IF(AND(J63&gt;=55000,J63&lt;60000),"A49",IF(AND(J63&gt;60000),"S"))))))))))))))</f>
        <v>F</v>
      </c>
    </row>
    <row r="64" ht="18.75" customHeight="1" spans="1:11">
      <c r="A64" s="43" t="s">
        <v>274</v>
      </c>
      <c r="B64" s="44">
        <v>6530</v>
      </c>
      <c r="C64" s="45">
        <v>4744.33307810107</v>
      </c>
      <c r="D64" s="45">
        <v>3484.42837837838</v>
      </c>
      <c r="E64" s="45">
        <f t="shared" si="0"/>
        <v>-1259.90469972269</v>
      </c>
      <c r="F64" s="45">
        <f t="shared" si="1"/>
        <v>0.734440082729821</v>
      </c>
      <c r="G64" s="23">
        <f t="shared" si="2"/>
        <v>4744.33307810107</v>
      </c>
      <c r="H64" s="23">
        <f t="shared" si="3"/>
        <v>30980495</v>
      </c>
      <c r="I64" s="6" t="str">
        <f>IF(AND(G64&gt;=10,G64&lt;5000),"G",IF(AND(G64&gt;=5000,G64&lt;8000),"F",IF(AND(G64&gt;=8000,G64&lt;12000),"F50",IF(AND(G64&gt;=12000,G64&lt;16000),"E",IF(AND(G64&gt;=16000,G64&lt;20000),"E50",IF(AND(G64&gt;=20000,G64&lt;25000),"D",IF(AND(G64&gt;=25000,G64&lt;30000),"D50",IF(AND(G64&gt;=30000,G64&lt;35000),"C",IF(AND(G64&gt;=35000,G64&lt;40000),"C50",IF(AND(G64&gt;=40000,G64&lt;45000),"B",IF(AND(G64&gt;=45000,G64&lt;50000),"B50",IF(AND(G64&gt;=50000,G64&lt;55000),"A",IF(AND(G64&gt;=55000,G64&lt;60000),"A50",IF(AND(G64&gt;60000),"S"))))))))))))))</f>
        <v>G</v>
      </c>
      <c r="J64" s="23">
        <f t="shared" si="4"/>
        <v>8017.92290199081</v>
      </c>
      <c r="K64" s="6" t="str">
        <f>IF(AND(J64&gt;=10,J64&lt;5000),"G",IF(AND(J64&gt;=5000,J64&lt;8000),"F",IF(AND(J64&gt;=8000,J64&lt;12000),"F50",IF(AND(J64&gt;=12000,J64&lt;16000),"E",IF(AND(J64&gt;=16000,J64&lt;20000),"E50",IF(AND(J64&gt;=20000,J64&lt;25000),"D",IF(AND(J64&gt;=25000,J64&lt;30000),"D50",IF(AND(J64&gt;=30000,J64&lt;35000),"C",IF(AND(J64&gt;=35000,J64&lt;40000),"C50",IF(AND(J64&gt;=40000,J64&lt;45000),"B",IF(AND(J64&gt;=45000,J64&lt;50000),"B50",IF(AND(J64&gt;=50000,J64&lt;55000),"A",IF(AND(J64&gt;=55000,J64&lt;60000),"A50",IF(AND(J64&gt;60000),"S"))))))))))))))</f>
        <v>F50</v>
      </c>
    </row>
    <row r="65" ht="18.75" customHeight="1" spans="1:11">
      <c r="A65" s="43" t="s">
        <v>347</v>
      </c>
      <c r="B65" s="44">
        <v>1127</v>
      </c>
      <c r="C65" s="45">
        <v>1963.42502218279</v>
      </c>
      <c r="D65" s="45">
        <v>4770.3125</v>
      </c>
      <c r="E65" s="45">
        <f t="shared" si="0"/>
        <v>2806.88747781721</v>
      </c>
      <c r="F65" s="45">
        <f t="shared" si="1"/>
        <v>2.42958730081617</v>
      </c>
      <c r="G65" s="23">
        <f t="shared" si="2"/>
        <v>4770.3125</v>
      </c>
      <c r="H65" s="23">
        <f t="shared" si="3"/>
        <v>5376142.1875</v>
      </c>
      <c r="I65" s="6" t="str">
        <f>IF(AND(G65&gt;=10,G65&lt;5000),"G",IF(AND(G65&gt;=5000,G65&lt;8000),"F",IF(AND(G65&gt;=8000,G65&lt;12000),"F51",IF(AND(G65&gt;=12000,G65&lt;16000),"E",IF(AND(G65&gt;=16000,G65&lt;20000),"E51",IF(AND(G65&gt;=20000,G65&lt;25000),"D",IF(AND(G65&gt;=25000,G65&lt;30000),"D51",IF(AND(G65&gt;=30000,G65&lt;35000),"C",IF(AND(G65&gt;=35000,G65&lt;40000),"C51",IF(AND(G65&gt;=40000,G65&lt;45000),"B",IF(AND(G65&gt;=45000,G65&lt;50000),"B51",IF(AND(G65&gt;=50000,G65&lt;55000),"A",IF(AND(G65&gt;=55000,G65&lt;60000),"A51",IF(AND(G65&gt;60000),"S"))))))))))))))</f>
        <v>G</v>
      </c>
      <c r="J65" s="23">
        <f t="shared" si="4"/>
        <v>8061.828125</v>
      </c>
      <c r="K65" s="6" t="str">
        <f>IF(AND(J65&gt;=10,J65&lt;5000),"G",IF(AND(J65&gt;=5000,J65&lt;8000),"F",IF(AND(J65&gt;=8000,J65&lt;12000),"F51",IF(AND(J65&gt;=12000,J65&lt;16000),"E",IF(AND(J65&gt;=16000,J65&lt;20000),"E51",IF(AND(J65&gt;=20000,J65&lt;25000),"D",IF(AND(J65&gt;=25000,J65&lt;30000),"D51",IF(AND(J65&gt;=30000,J65&lt;35000),"C",IF(AND(J65&gt;=35000,J65&lt;40000),"C51",IF(AND(J65&gt;=40000,J65&lt;45000),"B",IF(AND(J65&gt;=45000,J65&lt;50000),"B51",IF(AND(J65&gt;=50000,J65&lt;55000),"A",IF(AND(J65&gt;=55000,J65&lt;60000),"A51",IF(AND(J65&gt;60000),"S"))))))))))))))</f>
        <v>F51</v>
      </c>
    </row>
    <row r="66" ht="18.75" customHeight="1" spans="1:11">
      <c r="A66" s="43" t="s">
        <v>169</v>
      </c>
      <c r="B66" s="44">
        <v>885</v>
      </c>
      <c r="C66" s="45">
        <v>4772.8813559322</v>
      </c>
      <c r="D66" s="45">
        <v>4772.8813559322</v>
      </c>
      <c r="E66" s="44">
        <f t="shared" si="0"/>
        <v>0</v>
      </c>
      <c r="F66" s="44">
        <f t="shared" si="1"/>
        <v>1</v>
      </c>
      <c r="G66" s="23">
        <f t="shared" si="2"/>
        <v>4772.8813559322</v>
      </c>
      <c r="H66" s="23">
        <f t="shared" si="3"/>
        <v>4224000</v>
      </c>
      <c r="I66" s="6" t="str">
        <f>IF(AND(G66&gt;=10,G66&lt;5000),"G",IF(AND(G66&gt;=5000,G66&lt;8000),"F",IF(AND(G66&gt;=8000,G66&lt;12000),"F52",IF(AND(G66&gt;=12000,G66&lt;16000),"E",IF(AND(G66&gt;=16000,G66&lt;20000),"E52",IF(AND(G66&gt;=20000,G66&lt;25000),"D",IF(AND(G66&gt;=25000,G66&lt;30000),"D52",IF(AND(G66&gt;=30000,G66&lt;35000),"C",IF(AND(G66&gt;=35000,G66&lt;40000),"C52",IF(AND(G66&gt;=40000,G66&lt;45000),"B",IF(AND(G66&gt;=45000,G66&lt;50000),"B52",IF(AND(G66&gt;=50000,G66&lt;55000),"A",IF(AND(G66&gt;=55000,G66&lt;60000),"A52",IF(AND(G66&gt;60000),"S"))))))))))))))</f>
        <v>G</v>
      </c>
      <c r="J66" s="23">
        <f t="shared" si="4"/>
        <v>8066.16949152542</v>
      </c>
      <c r="K66" s="6" t="str">
        <f>IF(AND(J66&gt;=10,J66&lt;5000),"G",IF(AND(J66&gt;=5000,J66&lt;8000),"F",IF(AND(J66&gt;=8000,J66&lt;12000),"F52",IF(AND(J66&gt;=12000,J66&lt;16000),"E",IF(AND(J66&gt;=16000,J66&lt;20000),"E52",IF(AND(J66&gt;=20000,J66&lt;25000),"D",IF(AND(J66&gt;=25000,J66&lt;30000),"D52",IF(AND(J66&gt;=30000,J66&lt;35000),"C",IF(AND(J66&gt;=35000,J66&lt;40000),"C52",IF(AND(J66&gt;=40000,J66&lt;45000),"B",IF(AND(J66&gt;=45000,J66&lt;50000),"B52",IF(AND(J66&gt;=50000,J66&lt;55000),"A",IF(AND(J66&gt;=55000,J66&lt;60000),"A52",IF(AND(J66&gt;60000),"S"))))))))))))))</f>
        <v>F52</v>
      </c>
    </row>
    <row r="67" ht="18.75" customHeight="1" spans="1:11">
      <c r="A67" s="43" t="s">
        <v>433</v>
      </c>
      <c r="B67" s="44">
        <v>4145</v>
      </c>
      <c r="C67" s="45">
        <v>4781.8697225573</v>
      </c>
      <c r="D67" s="45">
        <v>3022.81780751415</v>
      </c>
      <c r="E67" s="45">
        <f t="shared" si="0"/>
        <v>-1759.05191504314</v>
      </c>
      <c r="F67" s="45">
        <f t="shared" si="1"/>
        <v>0.632141397172481</v>
      </c>
      <c r="G67" s="23">
        <f t="shared" si="2"/>
        <v>4781.8697225573</v>
      </c>
      <c r="H67" s="23">
        <f t="shared" si="3"/>
        <v>19820850</v>
      </c>
      <c r="I67" s="6" t="str">
        <f>IF(AND(G67&gt;=10,G67&lt;5000),"G",IF(AND(G67&gt;=5000,G67&lt;8000),"F",IF(AND(G67&gt;=8000,G67&lt;12000),"F53",IF(AND(G67&gt;=12000,G67&lt;16000),"E",IF(AND(G67&gt;=16000,G67&lt;20000),"E53",IF(AND(G67&gt;=20000,G67&lt;25000),"D",IF(AND(G67&gt;=25000,G67&lt;30000),"D53",IF(AND(G67&gt;=30000,G67&lt;35000),"C",IF(AND(G67&gt;=35000,G67&lt;40000),"C53",IF(AND(G67&gt;=40000,G67&lt;45000),"B",IF(AND(G67&gt;=45000,G67&lt;50000),"B53",IF(AND(G67&gt;=50000,G67&lt;55000),"A",IF(AND(G67&gt;=55000,G67&lt;60000),"A53",IF(AND(G67&gt;60000),"S"))))))))))))))</f>
        <v>G</v>
      </c>
      <c r="J67" s="23">
        <f t="shared" si="4"/>
        <v>8081.35983112183</v>
      </c>
      <c r="K67" s="6" t="str">
        <f>IF(AND(J67&gt;=10,J67&lt;5000),"G",IF(AND(J67&gt;=5000,J67&lt;8000),"F",IF(AND(J67&gt;=8000,J67&lt;12000),"F53",IF(AND(J67&gt;=12000,J67&lt;16000),"E",IF(AND(J67&gt;=16000,J67&lt;20000),"E53",IF(AND(J67&gt;=20000,J67&lt;25000),"D",IF(AND(J67&gt;=25000,J67&lt;30000),"D53",IF(AND(J67&gt;=30000,J67&lt;35000),"C",IF(AND(J67&gt;=35000,J67&lt;40000),"C53",IF(AND(J67&gt;=40000,J67&lt;45000),"B",IF(AND(J67&gt;=45000,J67&lt;50000),"B53",IF(AND(J67&gt;=50000,J67&lt;55000),"A",IF(AND(J67&gt;=55000,J67&lt;60000),"A53",IF(AND(J67&gt;60000),"S"))))))))))))))</f>
        <v>F53</v>
      </c>
    </row>
    <row r="68" ht="18.75" customHeight="1" spans="1:11">
      <c r="A68" s="43" t="s">
        <v>440</v>
      </c>
      <c r="B68" s="44">
        <v>6469</v>
      </c>
      <c r="C68" s="45">
        <v>3238.28876178698</v>
      </c>
      <c r="D68" s="45">
        <v>4784.23183072677</v>
      </c>
      <c r="E68" s="45">
        <f t="shared" si="0"/>
        <v>1545.94306893979</v>
      </c>
      <c r="F68" s="45">
        <f t="shared" si="1"/>
        <v>1.47739506346145</v>
      </c>
      <c r="G68" s="23">
        <f t="shared" si="2"/>
        <v>4784.23183072677</v>
      </c>
      <c r="H68" s="23">
        <f t="shared" si="3"/>
        <v>30949195.7129715</v>
      </c>
      <c r="I68" s="6" t="str">
        <f>IF(AND(G68&gt;=10,G68&lt;5000),"G",IF(AND(G68&gt;=5000,G68&lt;8000),"F",IF(AND(G68&gt;=8000,G68&lt;12000),"F54",IF(AND(G68&gt;=12000,G68&lt;16000),"E",IF(AND(G68&gt;=16000,G68&lt;20000),"E54",IF(AND(G68&gt;=20000,G68&lt;25000),"D",IF(AND(G68&gt;=25000,G68&lt;30000),"D54",IF(AND(G68&gt;=30000,G68&lt;35000),"C",IF(AND(G68&gt;=35000,G68&lt;40000),"C54",IF(AND(G68&gt;=40000,G68&lt;45000),"B",IF(AND(G68&gt;=45000,G68&lt;50000),"B54",IF(AND(G68&gt;=50000,G68&lt;55000),"A",IF(AND(G68&gt;=55000,G68&lt;60000),"A54",IF(AND(G68&gt;60000),"S"))))))))))))))</f>
        <v>G</v>
      </c>
      <c r="J68" s="23">
        <f t="shared" si="4"/>
        <v>8085.35179392824</v>
      </c>
      <c r="K68" s="6" t="str">
        <f>IF(AND(J68&gt;=10,J68&lt;5000),"G",IF(AND(J68&gt;=5000,J68&lt;8000),"F",IF(AND(J68&gt;=8000,J68&lt;12000),"F54",IF(AND(J68&gt;=12000,J68&lt;16000),"E",IF(AND(J68&gt;=16000,J68&lt;20000),"E54",IF(AND(J68&gt;=20000,J68&lt;25000),"D",IF(AND(J68&gt;=25000,J68&lt;30000),"D54",IF(AND(J68&gt;=30000,J68&lt;35000),"C",IF(AND(J68&gt;=35000,J68&lt;40000),"C54",IF(AND(J68&gt;=40000,J68&lt;45000),"B",IF(AND(J68&gt;=45000,J68&lt;50000),"B54",IF(AND(J68&gt;=50000,J68&lt;55000),"A",IF(AND(J68&gt;=55000,J68&lt;60000),"A54",IF(AND(J68&gt;60000),"S"))))))))))))))</f>
        <v>F54</v>
      </c>
    </row>
    <row r="69" ht="18.75" customHeight="1" spans="1:11">
      <c r="A69" s="43" t="s">
        <v>239</v>
      </c>
      <c r="B69" s="44">
        <v>76981</v>
      </c>
      <c r="C69" s="45">
        <v>4370.26323378496</v>
      </c>
      <c r="D69" s="45">
        <v>4849.03188665668</v>
      </c>
      <c r="E69" s="45">
        <f t="shared" si="0"/>
        <v>478.768652871719</v>
      </c>
      <c r="F69" s="45">
        <f t="shared" si="1"/>
        <v>1.10955144513276</v>
      </c>
      <c r="G69" s="23">
        <f t="shared" si="2"/>
        <v>4849.03188665668</v>
      </c>
      <c r="H69" s="23">
        <f t="shared" si="3"/>
        <v>373283323.666718</v>
      </c>
      <c r="I69" s="6" t="str">
        <f>IF(AND(G69&gt;=10,G69&lt;5000),"G",IF(AND(G69&gt;=5000,G69&lt;8000),"F",IF(AND(G69&gt;=8000,G69&lt;12000),"F55",IF(AND(G69&gt;=12000,G69&lt;16000),"E",IF(AND(G69&gt;=16000,G69&lt;20000),"E55",IF(AND(G69&gt;=20000,G69&lt;25000),"D",IF(AND(G69&gt;=25000,G69&lt;30000),"D55",IF(AND(G69&gt;=30000,G69&lt;35000),"C",IF(AND(G69&gt;=35000,G69&lt;40000),"C55",IF(AND(G69&gt;=40000,G69&lt;45000),"B",IF(AND(G69&gt;=45000,G69&lt;50000),"B55",IF(AND(G69&gt;=50000,G69&lt;55000),"A",IF(AND(G69&gt;=55000,G69&lt;60000),"A55",IF(AND(G69&gt;60000),"S"))))))))))))))</f>
        <v>G</v>
      </c>
      <c r="J69" s="23">
        <f t="shared" si="4"/>
        <v>8194.86388844979</v>
      </c>
      <c r="K69" s="6" t="str">
        <f>IF(AND(J69&gt;=10,J69&lt;5000),"G",IF(AND(J69&gt;=5000,J69&lt;8000),"F",IF(AND(J69&gt;=8000,J69&lt;12000),"F55",IF(AND(J69&gt;=12000,J69&lt;16000),"E",IF(AND(J69&gt;=16000,J69&lt;20000),"E55",IF(AND(J69&gt;=20000,J69&lt;25000),"D",IF(AND(J69&gt;=25000,J69&lt;30000),"D55",IF(AND(J69&gt;=30000,J69&lt;35000),"C",IF(AND(J69&gt;=35000,J69&lt;40000),"C55",IF(AND(J69&gt;=40000,J69&lt;45000),"B",IF(AND(J69&gt;=45000,J69&lt;50000),"B55",IF(AND(J69&gt;=50000,J69&lt;55000),"A",IF(AND(J69&gt;=55000,J69&lt;60000),"A55",IF(AND(J69&gt;60000),"S"))))))))))))))</f>
        <v>F55</v>
      </c>
    </row>
    <row r="70" ht="18.75" customHeight="1" spans="1:11">
      <c r="A70" s="43" t="s">
        <v>314</v>
      </c>
      <c r="B70" s="44">
        <v>573</v>
      </c>
      <c r="C70" s="44">
        <v>3010</v>
      </c>
      <c r="D70" s="45">
        <v>4852.92520775623</v>
      </c>
      <c r="E70" s="45">
        <f t="shared" si="0"/>
        <v>1842.92520775623</v>
      </c>
      <c r="F70" s="45">
        <f t="shared" si="1"/>
        <v>1.61226751088247</v>
      </c>
      <c r="G70" s="23">
        <f t="shared" si="2"/>
        <v>4852.92520775623</v>
      </c>
      <c r="H70" s="23">
        <f t="shared" si="3"/>
        <v>2780726.14404432</v>
      </c>
      <c r="I70" s="6" t="str">
        <f>IF(AND(G70&gt;=10,G70&lt;5000),"G",IF(AND(G70&gt;=5000,G70&lt;8000),"F",IF(AND(G70&gt;=8000,G70&lt;12000),"F56",IF(AND(G70&gt;=12000,G70&lt;16000),"E",IF(AND(G70&gt;=16000,G70&lt;20000),"E56",IF(AND(G70&gt;=20000,G70&lt;25000),"D",IF(AND(G70&gt;=25000,G70&lt;30000),"D56",IF(AND(G70&gt;=30000,G70&lt;35000),"C",IF(AND(G70&gt;=35000,G70&lt;40000),"C56",IF(AND(G70&gt;=40000,G70&lt;45000),"B",IF(AND(G70&gt;=45000,G70&lt;50000),"B56",IF(AND(G70&gt;=50000,G70&lt;55000),"A",IF(AND(G70&gt;=55000,G70&lt;60000),"A56",IF(AND(G70&gt;60000),"S"))))))))))))))</f>
        <v>G</v>
      </c>
      <c r="J70" s="23">
        <f t="shared" si="4"/>
        <v>8201.44360110803</v>
      </c>
      <c r="K70" s="6" t="str">
        <f>IF(AND(J70&gt;=10,J70&lt;5000),"G",IF(AND(J70&gt;=5000,J70&lt;8000),"F",IF(AND(J70&gt;=8000,J70&lt;12000),"F56",IF(AND(J70&gt;=12000,J70&lt;16000),"E",IF(AND(J70&gt;=16000,J70&lt;20000),"E56",IF(AND(J70&gt;=20000,J70&lt;25000),"D",IF(AND(J70&gt;=25000,J70&lt;30000),"D56",IF(AND(J70&gt;=30000,J70&lt;35000),"C",IF(AND(J70&gt;=35000,J70&lt;40000),"C56",IF(AND(J70&gt;=40000,J70&lt;45000),"B",IF(AND(J70&gt;=45000,J70&lt;50000),"B56",IF(AND(J70&gt;=50000,J70&lt;55000),"A",IF(AND(J70&gt;=55000,J70&lt;60000),"A56",IF(AND(J70&gt;60000),"S"))))))))))))))</f>
        <v>F56</v>
      </c>
    </row>
    <row r="71" ht="18.75" customHeight="1" spans="1:11">
      <c r="A71" s="43" t="s">
        <v>352</v>
      </c>
      <c r="B71" s="44">
        <v>146</v>
      </c>
      <c r="C71" s="45">
        <v>4933.21917808219</v>
      </c>
      <c r="D71" s="45">
        <v>4150.11267605634</v>
      </c>
      <c r="E71" s="45">
        <f t="shared" si="0"/>
        <v>-783.106502025854</v>
      </c>
      <c r="F71" s="45">
        <f t="shared" si="1"/>
        <v>0.841258522324506</v>
      </c>
      <c r="G71" s="23">
        <f t="shared" si="2"/>
        <v>4933.21917808219</v>
      </c>
      <c r="H71" s="23">
        <f t="shared" si="3"/>
        <v>720250</v>
      </c>
      <c r="I71" s="6" t="str">
        <f>IF(AND(G71&gt;=10,G71&lt;5000),"G",IF(AND(G71&gt;=5000,G71&lt;8000),"F",IF(AND(G71&gt;=8000,G71&lt;12000),"F57",IF(AND(G71&gt;=12000,G71&lt;16000),"E",IF(AND(G71&gt;=16000,G71&lt;20000),"E57",IF(AND(G71&gt;=20000,G71&lt;25000),"D",IF(AND(G71&gt;=25000,G71&lt;30000),"D57",IF(AND(G71&gt;=30000,G71&lt;35000),"C",IF(AND(G71&gt;=35000,G71&lt;40000),"C57",IF(AND(G71&gt;=40000,G71&lt;45000),"B",IF(AND(G71&gt;=45000,G71&lt;50000),"B57",IF(AND(G71&gt;=50000,G71&lt;55000),"A",IF(AND(G71&gt;=55000,G71&lt;60000),"A57",IF(AND(G71&gt;60000),"S"))))))))))))))</f>
        <v>G</v>
      </c>
      <c r="J71" s="23">
        <f t="shared" si="4"/>
        <v>8337.1404109589</v>
      </c>
      <c r="K71" s="6" t="str">
        <f>IF(AND(J71&gt;=10,J71&lt;5000),"G",IF(AND(J71&gt;=5000,J71&lt;8000),"F",IF(AND(J71&gt;=8000,J71&lt;12000),"F57",IF(AND(J71&gt;=12000,J71&lt;16000),"E",IF(AND(J71&gt;=16000,J71&lt;20000),"E57",IF(AND(J71&gt;=20000,J71&lt;25000),"D",IF(AND(J71&gt;=25000,J71&lt;30000),"D57",IF(AND(J71&gt;=30000,J71&lt;35000),"C",IF(AND(J71&gt;=35000,J71&lt;40000),"C57",IF(AND(J71&gt;=40000,J71&lt;45000),"B",IF(AND(J71&gt;=45000,J71&lt;50000),"B57",IF(AND(J71&gt;=50000,J71&lt;55000),"A",IF(AND(J71&gt;=55000,J71&lt;60000),"A57",IF(AND(J71&gt;60000),"S"))))))))))))))</f>
        <v>F57</v>
      </c>
    </row>
    <row r="72" ht="18.75" customHeight="1" spans="1:11">
      <c r="A72" s="43" t="s">
        <v>261</v>
      </c>
      <c r="B72" s="44">
        <v>7066</v>
      </c>
      <c r="C72" s="45">
        <v>4925.51302009624</v>
      </c>
      <c r="D72" s="45">
        <v>4951.08644859813</v>
      </c>
      <c r="E72" s="45">
        <f t="shared" si="0"/>
        <v>25.5734285018953</v>
      </c>
      <c r="F72" s="45">
        <f t="shared" si="1"/>
        <v>1.00519203347906</v>
      </c>
      <c r="G72" s="23">
        <f t="shared" si="2"/>
        <v>4951.08644859813</v>
      </c>
      <c r="H72" s="23">
        <f t="shared" si="3"/>
        <v>34984376.8457944</v>
      </c>
      <c r="I72" s="6" t="str">
        <f>IF(AND(G72&gt;=10,G72&lt;5000),"G",IF(AND(G72&gt;=5000,G72&lt;8000),"F",IF(AND(G72&gt;=8000,G72&lt;12000),"F58",IF(AND(G72&gt;=12000,G72&lt;16000),"E",IF(AND(G72&gt;=16000,G72&lt;20000),"E58",IF(AND(G72&gt;=20000,G72&lt;25000),"D",IF(AND(G72&gt;=25000,G72&lt;30000),"D58",IF(AND(G72&gt;=30000,G72&lt;35000),"C",IF(AND(G72&gt;=35000,G72&lt;40000),"C58",IF(AND(G72&gt;=40000,G72&lt;45000),"B",IF(AND(G72&gt;=45000,G72&lt;50000),"B58",IF(AND(G72&gt;=50000,G72&lt;55000),"A",IF(AND(G72&gt;=55000,G72&lt;60000),"A58",IF(AND(G72&gt;60000),"S"))))))))))))))</f>
        <v>G</v>
      </c>
      <c r="J72" s="23">
        <f t="shared" si="4"/>
        <v>8367.33609813084</v>
      </c>
      <c r="K72" s="6" t="str">
        <f>IF(AND(J72&gt;=10,J72&lt;5000),"G",IF(AND(J72&gt;=5000,J72&lt;8000),"F",IF(AND(J72&gt;=8000,J72&lt;12000),"F58",IF(AND(J72&gt;=12000,J72&lt;16000),"E",IF(AND(J72&gt;=16000,J72&lt;20000),"E58",IF(AND(J72&gt;=20000,J72&lt;25000),"D",IF(AND(J72&gt;=25000,J72&lt;30000),"D58",IF(AND(J72&gt;=30000,J72&lt;35000),"C",IF(AND(J72&gt;=35000,J72&lt;40000),"C58",IF(AND(J72&gt;=40000,J72&lt;45000),"B",IF(AND(J72&gt;=45000,J72&lt;50000),"B58",IF(AND(J72&gt;=50000,J72&lt;55000),"A",IF(AND(J72&gt;=55000,J72&lt;60000),"A58",IF(AND(J72&gt;60000),"S"))))))))))))))</f>
        <v>F58</v>
      </c>
    </row>
    <row r="73" ht="18.75" customHeight="1" spans="1:11">
      <c r="A73" s="43" t="s">
        <v>392</v>
      </c>
      <c r="B73" s="44">
        <v>8372</v>
      </c>
      <c r="C73" s="45">
        <v>3887.30888676541</v>
      </c>
      <c r="D73" s="45">
        <v>4954.15098541365</v>
      </c>
      <c r="E73" s="45">
        <f t="shared" si="0"/>
        <v>1066.84209864824</v>
      </c>
      <c r="F73" s="45">
        <f t="shared" si="1"/>
        <v>1.27444232751361</v>
      </c>
      <c r="G73" s="23">
        <f t="shared" si="2"/>
        <v>4954.15098541365</v>
      </c>
      <c r="H73" s="23">
        <f t="shared" si="3"/>
        <v>41476152.0498831</v>
      </c>
      <c r="I73" s="6" t="str">
        <f>IF(AND(G73&gt;=10,G73&lt;5000),"G",IF(AND(G73&gt;=5000,G73&lt;8000),"F",IF(AND(G73&gt;=8000,G73&lt;12000),"F59",IF(AND(G73&gt;=12000,G73&lt;16000),"E",IF(AND(G73&gt;=16000,G73&lt;20000),"E59",IF(AND(G73&gt;=20000,G73&lt;25000),"D",IF(AND(G73&gt;=25000,G73&lt;30000),"D59",IF(AND(G73&gt;=30000,G73&lt;35000),"C",IF(AND(G73&gt;=35000,G73&lt;40000),"C59",IF(AND(G73&gt;=40000,G73&lt;45000),"B",IF(AND(G73&gt;=45000,G73&lt;50000),"B59",IF(AND(G73&gt;=50000,G73&lt;55000),"A",IF(AND(G73&gt;=55000,G73&lt;60000),"A59",IF(AND(G73&gt;60000),"S"))))))))))))))</f>
        <v>G</v>
      </c>
      <c r="J73" s="23">
        <f t="shared" si="4"/>
        <v>8372.51516534907</v>
      </c>
      <c r="K73" s="6" t="str">
        <f>IF(AND(J73&gt;=10,J73&lt;5000),"G",IF(AND(J73&gt;=5000,J73&lt;8000),"F",IF(AND(J73&gt;=8000,J73&lt;12000),"F59",IF(AND(J73&gt;=12000,J73&lt;16000),"E",IF(AND(J73&gt;=16000,J73&lt;20000),"E59",IF(AND(J73&gt;=20000,J73&lt;25000),"D",IF(AND(J73&gt;=25000,J73&lt;30000),"D59",IF(AND(J73&gt;=30000,J73&lt;35000),"C",IF(AND(J73&gt;=35000,J73&lt;40000),"C59",IF(AND(J73&gt;=40000,J73&lt;45000),"B",IF(AND(J73&gt;=45000,J73&lt;50000),"B59",IF(AND(J73&gt;=50000,J73&lt;55000),"A",IF(AND(J73&gt;=55000,J73&lt;60000),"A59",IF(AND(J73&gt;60000),"S"))))))))))))))</f>
        <v>F59</v>
      </c>
    </row>
    <row r="74" ht="18.75" customHeight="1" spans="1:11">
      <c r="A74" s="43" t="s">
        <v>363</v>
      </c>
      <c r="B74" s="44">
        <v>291</v>
      </c>
      <c r="C74" s="45">
        <v>4970.56833558863</v>
      </c>
      <c r="D74" s="45">
        <v>4970.56833558863</v>
      </c>
      <c r="E74" s="44">
        <f t="shared" si="0"/>
        <v>0</v>
      </c>
      <c r="F74" s="44">
        <f t="shared" si="1"/>
        <v>1</v>
      </c>
      <c r="G74" s="23">
        <f t="shared" si="2"/>
        <v>4970.56833558863</v>
      </c>
      <c r="H74" s="23">
        <f t="shared" si="3"/>
        <v>1446435.38565629</v>
      </c>
      <c r="I74" s="6" t="str">
        <f>IF(AND(G74&gt;=10,G74&lt;5000),"G",IF(AND(G74&gt;=5000,G74&lt;8000),"F",IF(AND(G74&gt;=8000,G74&lt;12000),"F60",IF(AND(G74&gt;=12000,G74&lt;16000),"E",IF(AND(G74&gt;=16000,G74&lt;20000),"E60",IF(AND(G74&gt;=20000,G74&lt;25000),"D",IF(AND(G74&gt;=25000,G74&lt;30000),"D60",IF(AND(G74&gt;=30000,G74&lt;35000),"C",IF(AND(G74&gt;=35000,G74&lt;40000),"C60",IF(AND(G74&gt;=40000,G74&lt;45000),"B",IF(AND(G74&gt;=45000,G74&lt;50000),"B60",IF(AND(G74&gt;=50000,G74&lt;55000),"A",IF(AND(G74&gt;=55000,G74&lt;60000),"A60",IF(AND(G74&gt;60000),"S"))))))))))))))</f>
        <v>G</v>
      </c>
      <c r="J74" s="23">
        <f t="shared" si="4"/>
        <v>8400.26048714479</v>
      </c>
      <c r="K74" s="6" t="str">
        <f>IF(AND(J74&gt;=10,J74&lt;5000),"G",IF(AND(J74&gt;=5000,J74&lt;8000),"F",IF(AND(J74&gt;=8000,J74&lt;12000),"F60",IF(AND(J74&gt;=12000,J74&lt;16000),"E",IF(AND(J74&gt;=16000,J74&lt;20000),"E60",IF(AND(J74&gt;=20000,J74&lt;25000),"D",IF(AND(J74&gt;=25000,J74&lt;30000),"D60",IF(AND(J74&gt;=30000,J74&lt;35000),"C",IF(AND(J74&gt;=35000,J74&lt;40000),"C60",IF(AND(J74&gt;=40000,J74&lt;45000),"B",IF(AND(J74&gt;=45000,J74&lt;50000),"B60",IF(AND(J74&gt;=50000,J74&lt;55000),"A",IF(AND(J74&gt;=55000,J74&lt;60000),"A60",IF(AND(J74&gt;60000),"S"))))))))))))))</f>
        <v>F60</v>
      </c>
    </row>
    <row r="75" ht="18.75" customHeight="1" spans="1:11">
      <c r="A75" s="43" t="s">
        <v>411</v>
      </c>
      <c r="B75" s="44">
        <v>1680</v>
      </c>
      <c r="C75" s="45">
        <v>3156.0119047619</v>
      </c>
      <c r="D75" s="45">
        <v>5020.92781858831</v>
      </c>
      <c r="E75" s="45">
        <f t="shared" si="0"/>
        <v>1864.91591382641</v>
      </c>
      <c r="F75" s="45">
        <f t="shared" si="1"/>
        <v>1.5909090238261</v>
      </c>
      <c r="G75" s="23">
        <f t="shared" si="2"/>
        <v>5020.92781858831</v>
      </c>
      <c r="H75" s="23">
        <f t="shared" si="3"/>
        <v>8435158.73522836</v>
      </c>
      <c r="I75" s="6" t="str">
        <f>IF(AND(G75&gt;=10,G75&lt;5000),"G",IF(AND(G75&gt;=5000,G75&lt;8000),"F",IF(AND(G75&gt;=8000,G75&lt;12000),"F61",IF(AND(G75&gt;=12000,G75&lt;16000),"E",IF(AND(G75&gt;=16000,G75&lt;20000),"E61",IF(AND(G75&gt;=20000,G75&lt;25000),"D",IF(AND(G75&gt;=25000,G75&lt;30000),"D61",IF(AND(G75&gt;=30000,G75&lt;35000),"C",IF(AND(G75&gt;=35000,G75&lt;40000),"C61",IF(AND(G75&gt;=40000,G75&lt;45000),"B",IF(AND(G75&gt;=45000,G75&lt;50000),"B61",IF(AND(G75&gt;=50000,G75&lt;55000),"A",IF(AND(G75&gt;=55000,G75&lt;60000),"A61",IF(AND(G75&gt;60000),"S"))))))))))))))</f>
        <v>F</v>
      </c>
      <c r="J75" s="23">
        <f t="shared" si="4"/>
        <v>8485.36801341425</v>
      </c>
      <c r="K75" s="6" t="str">
        <f>IF(AND(J75&gt;=10,J75&lt;5000),"G",IF(AND(J75&gt;=5000,J75&lt;8000),"F",IF(AND(J75&gt;=8000,J75&lt;12000),"F61",IF(AND(J75&gt;=12000,J75&lt;16000),"E",IF(AND(J75&gt;=16000,J75&lt;20000),"E61",IF(AND(J75&gt;=20000,J75&lt;25000),"D",IF(AND(J75&gt;=25000,J75&lt;30000),"D61",IF(AND(J75&gt;=30000,J75&lt;35000),"C",IF(AND(J75&gt;=35000,J75&lt;40000),"C61",IF(AND(J75&gt;=40000,J75&lt;45000),"B",IF(AND(J75&gt;=45000,J75&lt;50000),"B61",IF(AND(J75&gt;=50000,J75&lt;55000),"A",IF(AND(J75&gt;=55000,J75&lt;60000),"A61",IF(AND(J75&gt;60000),"S"))))))))))))))</f>
        <v>F61</v>
      </c>
    </row>
    <row r="76" ht="18.75" customHeight="1" spans="1:11">
      <c r="A76" s="43" t="s">
        <v>263</v>
      </c>
      <c r="B76" s="44">
        <v>773</v>
      </c>
      <c r="C76" s="45">
        <v>5030.10996119017</v>
      </c>
      <c r="D76" s="45">
        <v>5030.10996119017</v>
      </c>
      <c r="E76" s="44">
        <f t="shared" si="0"/>
        <v>0</v>
      </c>
      <c r="F76" s="44">
        <f t="shared" si="1"/>
        <v>1</v>
      </c>
      <c r="G76" s="23">
        <f t="shared" si="2"/>
        <v>5030.10996119017</v>
      </c>
      <c r="H76" s="23">
        <f t="shared" si="3"/>
        <v>3888275</v>
      </c>
      <c r="I76" s="6" t="str">
        <f>IF(AND(G76&gt;=10,G76&lt;5000),"G",IF(AND(G76&gt;=5000,G76&lt;8000),"F",IF(AND(G76&gt;=8000,G76&lt;12000),"F62",IF(AND(G76&gt;=12000,G76&lt;16000),"E",IF(AND(G76&gt;=16000,G76&lt;20000),"E62",IF(AND(G76&gt;=20000,G76&lt;25000),"D",IF(AND(G76&gt;=25000,G76&lt;30000),"D62",IF(AND(G76&gt;=30000,G76&lt;35000),"C",IF(AND(G76&gt;=35000,G76&lt;40000),"C62",IF(AND(G76&gt;=40000,G76&lt;45000),"B",IF(AND(G76&gt;=45000,G76&lt;50000),"B62",IF(AND(G76&gt;=50000,G76&lt;55000),"A",IF(AND(G76&gt;=55000,G76&lt;60000),"A62",IF(AND(G76&gt;60000),"S"))))))))))))))</f>
        <v>F</v>
      </c>
      <c r="J76" s="23">
        <f t="shared" si="4"/>
        <v>8500.88583441138</v>
      </c>
      <c r="K76" s="6" t="str">
        <f>IF(AND(J76&gt;=10,J76&lt;5000),"G",IF(AND(J76&gt;=5000,J76&lt;8000),"F",IF(AND(J76&gt;=8000,J76&lt;12000),"F62",IF(AND(J76&gt;=12000,J76&lt;16000),"E",IF(AND(J76&gt;=16000,J76&lt;20000),"E62",IF(AND(J76&gt;=20000,J76&lt;25000),"D",IF(AND(J76&gt;=25000,J76&lt;30000),"D62",IF(AND(J76&gt;=30000,J76&lt;35000),"C",IF(AND(J76&gt;=35000,J76&lt;40000),"C62",IF(AND(J76&gt;=40000,J76&lt;45000),"B",IF(AND(J76&gt;=45000,J76&lt;50000),"B62",IF(AND(J76&gt;=50000,J76&lt;55000),"A",IF(AND(J76&gt;=55000,J76&lt;60000),"A62",IF(AND(J76&gt;60000),"S"))))))))))))))</f>
        <v>F62</v>
      </c>
    </row>
    <row r="77" ht="18.75" customHeight="1" spans="1:11">
      <c r="A77" s="43" t="s">
        <v>448</v>
      </c>
      <c r="B77" s="44">
        <v>301</v>
      </c>
      <c r="C77" s="45">
        <v>3052.49169435216</v>
      </c>
      <c r="D77" s="45">
        <v>5056.84210526316</v>
      </c>
      <c r="E77" s="45">
        <f t="shared" si="0"/>
        <v>2004.350410911</v>
      </c>
      <c r="F77" s="45">
        <f t="shared" si="1"/>
        <v>1.65662763788007</v>
      </c>
      <c r="G77" s="23">
        <f t="shared" si="2"/>
        <v>5056.84210526316</v>
      </c>
      <c r="H77" s="23">
        <f t="shared" si="3"/>
        <v>1522109.47368421</v>
      </c>
      <c r="I77" s="6" t="str">
        <f>IF(AND(G77&gt;=10,G77&lt;5000),"G",IF(AND(G77&gt;=5000,G77&lt;8000),"F",IF(AND(G77&gt;=8000,G77&lt;12000),"F63",IF(AND(G77&gt;=12000,G77&lt;16000),"E",IF(AND(G77&gt;=16000,G77&lt;20000),"E63",IF(AND(G77&gt;=20000,G77&lt;25000),"D",IF(AND(G77&gt;=25000,G77&lt;30000),"D63",IF(AND(G77&gt;=30000,G77&lt;35000),"C",IF(AND(G77&gt;=35000,G77&lt;40000),"C63",IF(AND(G77&gt;=40000,G77&lt;45000),"B",IF(AND(G77&gt;=45000,G77&lt;50000),"B63",IF(AND(G77&gt;=50000,G77&lt;55000),"A",IF(AND(G77&gt;=55000,G77&lt;60000),"A63",IF(AND(G77&gt;60000),"S"))))))))))))))</f>
        <v>F</v>
      </c>
      <c r="J77" s="23">
        <f t="shared" si="4"/>
        <v>8546.06315789474</v>
      </c>
      <c r="K77" s="6" t="str">
        <f>IF(AND(J77&gt;=10,J77&lt;5000),"G",IF(AND(J77&gt;=5000,J77&lt;8000),"F",IF(AND(J77&gt;=8000,J77&lt;12000),"F63",IF(AND(J77&gt;=12000,J77&lt;16000),"E",IF(AND(J77&gt;=16000,J77&lt;20000),"E63",IF(AND(J77&gt;=20000,J77&lt;25000),"D",IF(AND(J77&gt;=25000,J77&lt;30000),"D63",IF(AND(J77&gt;=30000,J77&lt;35000),"C",IF(AND(J77&gt;=35000,J77&lt;40000),"C63",IF(AND(J77&gt;=40000,J77&lt;45000),"B",IF(AND(J77&gt;=45000,J77&lt;50000),"B63",IF(AND(J77&gt;=50000,J77&lt;55000),"A",IF(AND(J77&gt;=55000,J77&lt;60000),"A63",IF(AND(J77&gt;60000),"S"))))))))))))))</f>
        <v>F63</v>
      </c>
    </row>
    <row r="78" ht="18.75" customHeight="1" spans="1:11">
      <c r="A78" s="43" t="s">
        <v>460</v>
      </c>
      <c r="B78" s="44">
        <v>1888</v>
      </c>
      <c r="C78" s="45">
        <v>5146.79025423729</v>
      </c>
      <c r="D78" s="45">
        <v>3252.50176678445</v>
      </c>
      <c r="E78" s="45">
        <f t="shared" si="0"/>
        <v>-1894.28848745284</v>
      </c>
      <c r="F78" s="45">
        <f t="shared" si="1"/>
        <v>0.631947603480967</v>
      </c>
      <c r="G78" s="23">
        <f t="shared" si="2"/>
        <v>5146.79025423729</v>
      </c>
      <c r="H78" s="23">
        <f t="shared" si="3"/>
        <v>9717140</v>
      </c>
      <c r="I78" s="6" t="str">
        <f>IF(AND(G78&gt;=10,G78&lt;5000),"G",IF(AND(G78&gt;=5000,G78&lt;8000),"F",IF(AND(G78&gt;=8000,G78&lt;12000),"F64",IF(AND(G78&gt;=12000,G78&lt;16000),"E",IF(AND(G78&gt;=16000,G78&lt;20000),"E64",IF(AND(G78&gt;=20000,G78&lt;25000),"D",IF(AND(G78&gt;=25000,G78&lt;30000),"D64",IF(AND(G78&gt;=30000,G78&lt;35000),"C",IF(AND(G78&gt;=35000,G78&lt;40000),"C64",IF(AND(G78&gt;=40000,G78&lt;45000),"B",IF(AND(G78&gt;=45000,G78&lt;50000),"B64",IF(AND(G78&gt;=50000,G78&lt;55000),"A",IF(AND(G78&gt;=55000,G78&lt;60000),"A64",IF(AND(G78&gt;60000),"S"))))))))))))))</f>
        <v>F</v>
      </c>
      <c r="J78" s="23">
        <f t="shared" si="4"/>
        <v>8698.07552966102</v>
      </c>
      <c r="K78" s="6" t="str">
        <f>IF(AND(J78&gt;=10,J78&lt;5000),"G",IF(AND(J78&gt;=5000,J78&lt;8000),"F",IF(AND(J78&gt;=8000,J78&lt;12000),"F64",IF(AND(J78&gt;=12000,J78&lt;16000),"E",IF(AND(J78&gt;=16000,J78&lt;20000),"E64",IF(AND(J78&gt;=20000,J78&lt;25000),"D",IF(AND(J78&gt;=25000,J78&lt;30000),"D64",IF(AND(J78&gt;=30000,J78&lt;35000),"C",IF(AND(J78&gt;=35000,J78&lt;40000),"C64",IF(AND(J78&gt;=40000,J78&lt;45000),"B",IF(AND(J78&gt;=45000,J78&lt;50000),"B64",IF(AND(J78&gt;=50000,J78&lt;55000),"A",IF(AND(J78&gt;=55000,J78&lt;60000),"A64",IF(AND(J78&gt;60000),"S"))))))))))))))</f>
        <v>F64</v>
      </c>
    </row>
    <row r="79" ht="18.75" customHeight="1" spans="1:11">
      <c r="A79" s="43" t="s">
        <v>368</v>
      </c>
      <c r="B79" s="44">
        <v>2152</v>
      </c>
      <c r="C79" s="45">
        <v>4985.86198884758</v>
      </c>
      <c r="D79" s="45">
        <v>5150.24703087886</v>
      </c>
      <c r="E79" s="45">
        <f t="shared" ref="E79:E142" si="13">D79-C79</f>
        <v>164.385042031276</v>
      </c>
      <c r="F79" s="45">
        <f t="shared" ref="F79:F142" si="14">D79/C79</f>
        <v>1.03297023511661</v>
      </c>
      <c r="G79" s="23">
        <f t="shared" ref="G79:G142" si="15">MAX(C79,D79)</f>
        <v>5150.24703087886</v>
      </c>
      <c r="H79" s="23">
        <f t="shared" ref="H79:H142" si="16">G79*B79</f>
        <v>11083331.6104513</v>
      </c>
      <c r="I79" s="6" t="str">
        <f>IF(AND(G79&gt;=10,G79&lt;5000),"G",IF(AND(G79&gt;=5000,G79&lt;8000),"F",IF(AND(G79&gt;=8000,G79&lt;12000),"F65",IF(AND(G79&gt;=12000,G79&lt;16000),"E",IF(AND(G79&gt;=16000,G79&lt;20000),"E65",IF(AND(G79&gt;=20000,G79&lt;25000),"D",IF(AND(G79&gt;=25000,G79&lt;30000),"D65",IF(AND(G79&gt;=30000,G79&lt;35000),"C",IF(AND(G79&gt;=35000,G79&lt;40000),"C65",IF(AND(G79&gt;=40000,G79&lt;45000),"B",IF(AND(G79&gt;=45000,G79&lt;50000),"B65",IF(AND(G79&gt;=50000,G79&lt;55000),"A",IF(AND(G79&gt;=55000,G79&lt;60000),"A65",IF(AND(G79&gt;60000),"S"))))))))))))))</f>
        <v>F</v>
      </c>
      <c r="J79" s="23">
        <f t="shared" ref="J79:J142" si="17">PRODUCT(G79,1.69)</f>
        <v>8703.91748218527</v>
      </c>
      <c r="K79" s="6" t="str">
        <f>IF(AND(J79&gt;=10,J79&lt;5000),"G",IF(AND(J79&gt;=5000,J79&lt;8000),"F",IF(AND(J79&gt;=8000,J79&lt;12000),"F65",IF(AND(J79&gt;=12000,J79&lt;16000),"E",IF(AND(J79&gt;=16000,J79&lt;20000),"E65",IF(AND(J79&gt;=20000,J79&lt;25000),"D",IF(AND(J79&gt;=25000,J79&lt;30000),"D65",IF(AND(J79&gt;=30000,J79&lt;35000),"C",IF(AND(J79&gt;=35000,J79&lt;40000),"C65",IF(AND(J79&gt;=40000,J79&lt;45000),"B",IF(AND(J79&gt;=45000,J79&lt;50000),"B65",IF(AND(J79&gt;=50000,J79&lt;55000),"A",IF(AND(J79&gt;=55000,J79&lt;60000),"A65",IF(AND(J79&gt;60000),"S"))))))))))))))</f>
        <v>F65</v>
      </c>
    </row>
    <row r="80" ht="18.75" customHeight="1" spans="1:11">
      <c r="A80" s="43" t="s">
        <v>324</v>
      </c>
      <c r="B80" s="44">
        <v>67</v>
      </c>
      <c r="C80" s="44">
        <v>5160</v>
      </c>
      <c r="D80" s="44">
        <v>5160</v>
      </c>
      <c r="E80" s="44">
        <f t="shared" si="13"/>
        <v>0</v>
      </c>
      <c r="F80" s="44">
        <f t="shared" si="14"/>
        <v>1</v>
      </c>
      <c r="G80" s="23">
        <f t="shared" si="15"/>
        <v>5160</v>
      </c>
      <c r="H80" s="23">
        <f t="shared" si="16"/>
        <v>345720</v>
      </c>
      <c r="I80" s="6" t="str">
        <f>IF(AND(G80&gt;=10,G80&lt;5000),"G",IF(AND(G80&gt;=5000,G80&lt;8000),"F",IF(AND(G80&gt;=8000,G80&lt;12000),"F66",IF(AND(G80&gt;=12000,G80&lt;16000),"E",IF(AND(G80&gt;=16000,G80&lt;20000),"E66",IF(AND(G80&gt;=20000,G80&lt;25000),"D",IF(AND(G80&gt;=25000,G80&lt;30000),"D66",IF(AND(G80&gt;=30000,G80&lt;35000),"C",IF(AND(G80&gt;=35000,G80&lt;40000),"C66",IF(AND(G80&gt;=40000,G80&lt;45000),"B",IF(AND(G80&gt;=45000,G80&lt;50000),"B66",IF(AND(G80&gt;=50000,G80&lt;55000),"A",IF(AND(G80&gt;=55000,G80&lt;60000),"A66",IF(AND(G80&gt;60000),"S"))))))))))))))</f>
        <v>F</v>
      </c>
      <c r="J80" s="23">
        <f t="shared" si="17"/>
        <v>8720.4</v>
      </c>
      <c r="K80" s="6" t="str">
        <f>IF(AND(J80&gt;=10,J80&lt;5000),"G",IF(AND(J80&gt;=5000,J80&lt;8000),"F",IF(AND(J80&gt;=8000,J80&lt;12000),"F66",IF(AND(J80&gt;=12000,J80&lt;16000),"E",IF(AND(J80&gt;=16000,J80&lt;20000),"E66",IF(AND(J80&gt;=20000,J80&lt;25000),"D",IF(AND(J80&gt;=25000,J80&lt;30000),"D66",IF(AND(J80&gt;=30000,J80&lt;35000),"C",IF(AND(J80&gt;=35000,J80&lt;40000),"C66",IF(AND(J80&gt;=40000,J80&lt;45000),"B",IF(AND(J80&gt;=45000,J80&lt;50000),"B66",IF(AND(J80&gt;=50000,J80&lt;55000),"A",IF(AND(J80&gt;=55000,J80&lt;60000),"A66",IF(AND(J80&gt;60000),"S"))))))))))))))</f>
        <v>F66</v>
      </c>
    </row>
    <row r="81" ht="18.75" customHeight="1" spans="1:11">
      <c r="A81" s="43" t="s">
        <v>218</v>
      </c>
      <c r="B81" s="44">
        <v>3211</v>
      </c>
      <c r="C81" s="45">
        <v>5216.06976019932</v>
      </c>
      <c r="D81" s="44">
        <v>5200</v>
      </c>
      <c r="E81" s="45">
        <f t="shared" si="13"/>
        <v>-16.0697601993152</v>
      </c>
      <c r="F81" s="45">
        <f t="shared" si="14"/>
        <v>0.996919182269774</v>
      </c>
      <c r="G81" s="23">
        <f t="shared" si="15"/>
        <v>5216.06976019932</v>
      </c>
      <c r="H81" s="23">
        <f t="shared" si="16"/>
        <v>16748800</v>
      </c>
      <c r="I81" s="6" t="str">
        <f>IF(AND(G81&gt;=10,G81&lt;5000),"G",IF(AND(G81&gt;=5000,G81&lt;8000),"F",IF(AND(G81&gt;=8000,G81&lt;12000),"F67",IF(AND(G81&gt;=12000,G81&lt;16000),"E",IF(AND(G81&gt;=16000,G81&lt;20000),"E67",IF(AND(G81&gt;=20000,G81&lt;25000),"D",IF(AND(G81&gt;=25000,G81&lt;30000),"D67",IF(AND(G81&gt;=30000,G81&lt;35000),"C",IF(AND(G81&gt;=35000,G81&lt;40000),"C67",IF(AND(G81&gt;=40000,G81&lt;45000),"B",IF(AND(G81&gt;=45000,G81&lt;50000),"B67",IF(AND(G81&gt;=50000,G81&lt;55000),"A",IF(AND(G81&gt;=55000,G81&lt;60000),"A67",IF(AND(G81&gt;60000),"S"))))))))))))))</f>
        <v>F</v>
      </c>
      <c r="J81" s="23">
        <f t="shared" si="17"/>
        <v>8815.15789473684</v>
      </c>
      <c r="K81" s="6" t="str">
        <f>IF(AND(J81&gt;=10,J81&lt;5000),"G",IF(AND(J81&gt;=5000,J81&lt;8000),"F",IF(AND(J81&gt;=8000,J81&lt;12000),"F67",IF(AND(J81&gt;=12000,J81&lt;16000),"E",IF(AND(J81&gt;=16000,J81&lt;20000),"E67",IF(AND(J81&gt;=20000,J81&lt;25000),"D",IF(AND(J81&gt;=25000,J81&lt;30000),"D67",IF(AND(J81&gt;=30000,J81&lt;35000),"C",IF(AND(J81&gt;=35000,J81&lt;40000),"C67",IF(AND(J81&gt;=40000,J81&lt;45000),"B",IF(AND(J81&gt;=45000,J81&lt;50000),"B67",IF(AND(J81&gt;=50000,J81&lt;55000),"A",IF(AND(J81&gt;=55000,J81&lt;60000),"A67",IF(AND(J81&gt;60000),"S"))))))))))))))</f>
        <v>F67</v>
      </c>
    </row>
    <row r="82" ht="18.75" customHeight="1" spans="1:11">
      <c r="A82" s="43" t="s">
        <v>371</v>
      </c>
      <c r="B82" s="44">
        <v>5017</v>
      </c>
      <c r="C82" s="45">
        <v>5232.10763404425</v>
      </c>
      <c r="D82" s="45">
        <v>3066.31543764362</v>
      </c>
      <c r="E82" s="45">
        <f t="shared" si="13"/>
        <v>-2165.79219640063</v>
      </c>
      <c r="F82" s="45">
        <f t="shared" si="14"/>
        <v>0.586057407858304</v>
      </c>
      <c r="G82" s="23">
        <f t="shared" si="15"/>
        <v>5232.10763404425</v>
      </c>
      <c r="H82" s="23">
        <f t="shared" si="16"/>
        <v>26249484</v>
      </c>
      <c r="I82" s="6" t="str">
        <f>IF(AND(G82&gt;=10,G82&lt;5000),"G",IF(AND(G82&gt;=5000,G82&lt;8000),"F",IF(AND(G82&gt;=8000,G82&lt;12000),"F68",IF(AND(G82&gt;=12000,G82&lt;16000),"E",IF(AND(G82&gt;=16000,G82&lt;20000),"E68",IF(AND(G82&gt;=20000,G82&lt;25000),"D",IF(AND(G82&gt;=25000,G82&lt;30000),"D68",IF(AND(G82&gt;=30000,G82&lt;35000),"C",IF(AND(G82&gt;=35000,G82&lt;40000),"C68",IF(AND(G82&gt;=40000,G82&lt;45000),"B",IF(AND(G82&gt;=45000,G82&lt;50000),"B68",IF(AND(G82&gt;=50000,G82&lt;55000),"A",IF(AND(G82&gt;=55000,G82&lt;60000),"A68",IF(AND(G82&gt;60000),"S"))))))))))))))</f>
        <v>F</v>
      </c>
      <c r="J82" s="23">
        <f t="shared" si="17"/>
        <v>8842.26190153478</v>
      </c>
      <c r="K82" s="6" t="str">
        <f>IF(AND(J82&gt;=10,J82&lt;5000),"G",IF(AND(J82&gt;=5000,J82&lt;8000),"F",IF(AND(J82&gt;=8000,J82&lt;12000),"F68",IF(AND(J82&gt;=12000,J82&lt;16000),"E",IF(AND(J82&gt;=16000,J82&lt;20000),"E68",IF(AND(J82&gt;=20000,J82&lt;25000),"D",IF(AND(J82&gt;=25000,J82&lt;30000),"D68",IF(AND(J82&gt;=30000,J82&lt;35000),"C",IF(AND(J82&gt;=35000,J82&lt;40000),"C68",IF(AND(J82&gt;=40000,J82&lt;45000),"B",IF(AND(J82&gt;=45000,J82&lt;50000),"B68",IF(AND(J82&gt;=50000,J82&lt;55000),"A",IF(AND(J82&gt;=55000,J82&lt;60000),"A68",IF(AND(J82&gt;60000),"S"))))))))))))))</f>
        <v>F68</v>
      </c>
    </row>
    <row r="83" ht="18.75" customHeight="1" spans="1:11">
      <c r="A83" s="43" t="s">
        <v>270</v>
      </c>
      <c r="B83" s="44">
        <v>6634</v>
      </c>
      <c r="C83" s="45">
        <v>5249.08803135363</v>
      </c>
      <c r="D83" s="45">
        <v>5066.72552166934</v>
      </c>
      <c r="E83" s="45">
        <f t="shared" si="13"/>
        <v>-182.362509684291</v>
      </c>
      <c r="F83" s="45">
        <f t="shared" si="14"/>
        <v>0.965258248938671</v>
      </c>
      <c r="G83" s="23">
        <f t="shared" si="15"/>
        <v>5249.08803135363</v>
      </c>
      <c r="H83" s="23">
        <f t="shared" si="16"/>
        <v>34822450</v>
      </c>
      <c r="I83" s="6" t="str">
        <f>IF(AND(G83&gt;=10,G83&lt;5000),"G",IF(AND(G83&gt;=5000,G83&lt;8000),"F",IF(AND(G83&gt;=8000,G83&lt;12000),"F69",IF(AND(G83&gt;=12000,G83&lt;16000),"E",IF(AND(G83&gt;=16000,G83&lt;20000),"E69",IF(AND(G83&gt;=20000,G83&lt;25000),"D",IF(AND(G83&gt;=25000,G83&lt;30000),"D69",IF(AND(G83&gt;=30000,G83&lt;35000),"C",IF(AND(G83&gt;=35000,G83&lt;40000),"C69",IF(AND(G83&gt;=40000,G83&lt;45000),"B",IF(AND(G83&gt;=45000,G83&lt;50000),"B69",IF(AND(G83&gt;=50000,G83&lt;55000),"A",IF(AND(G83&gt;=55000,G83&lt;60000),"A69",IF(AND(G83&gt;60000),"S"))))))))))))))</f>
        <v>F</v>
      </c>
      <c r="J83" s="23">
        <f t="shared" si="17"/>
        <v>8870.95877298764</v>
      </c>
      <c r="K83" s="6" t="str">
        <f>IF(AND(J83&gt;=10,J83&lt;5000),"G",IF(AND(J83&gt;=5000,J83&lt;8000),"F",IF(AND(J83&gt;=8000,J83&lt;12000),"F69",IF(AND(J83&gt;=12000,J83&lt;16000),"E",IF(AND(J83&gt;=16000,J83&lt;20000),"E69",IF(AND(J83&gt;=20000,J83&lt;25000),"D",IF(AND(J83&gt;=25000,J83&lt;30000),"D69",IF(AND(J83&gt;=30000,J83&lt;35000),"C",IF(AND(J83&gt;=35000,J83&lt;40000),"C69",IF(AND(J83&gt;=40000,J83&lt;45000),"B",IF(AND(J83&gt;=45000,J83&lt;50000),"B69",IF(AND(J83&gt;=50000,J83&lt;55000),"A",IF(AND(J83&gt;=55000,J83&lt;60000),"A69",IF(AND(J83&gt;60000),"S"))))))))))))))</f>
        <v>F69</v>
      </c>
    </row>
    <row r="84" ht="18.75" customHeight="1" spans="1:11">
      <c r="A84" s="43" t="s">
        <v>295</v>
      </c>
      <c r="B84" s="44">
        <v>5013</v>
      </c>
      <c r="C84" s="45">
        <v>5276.61001396369</v>
      </c>
      <c r="D84" s="45">
        <v>3736.54040795249</v>
      </c>
      <c r="E84" s="45">
        <f t="shared" si="13"/>
        <v>-1540.0696060112</v>
      </c>
      <c r="F84" s="45">
        <f t="shared" si="14"/>
        <v>0.708132759113207</v>
      </c>
      <c r="G84" s="23">
        <f t="shared" si="15"/>
        <v>5276.61001396369</v>
      </c>
      <c r="H84" s="23">
        <f t="shared" si="16"/>
        <v>26451646</v>
      </c>
      <c r="I84" s="6" t="str">
        <f>IF(AND(G84&gt;=10,G84&lt;5000),"G",IF(AND(G84&gt;=5000,G84&lt;8000),"F",IF(AND(G84&gt;=8000,G84&lt;12000),"F70",IF(AND(G84&gt;=12000,G84&lt;16000),"E",IF(AND(G84&gt;=16000,G84&lt;20000),"E70",IF(AND(G84&gt;=20000,G84&lt;25000),"D",IF(AND(G84&gt;=25000,G84&lt;30000),"D70",IF(AND(G84&gt;=30000,G84&lt;35000),"C",IF(AND(G84&gt;=35000,G84&lt;40000),"C70",IF(AND(G84&gt;=40000,G84&lt;45000),"B",IF(AND(G84&gt;=45000,G84&lt;50000),"B70",IF(AND(G84&gt;=50000,G84&lt;55000),"A",IF(AND(G84&gt;=55000,G84&lt;60000),"A70",IF(AND(G84&gt;60000),"S"))))))))))))))</f>
        <v>F</v>
      </c>
      <c r="J84" s="23">
        <f t="shared" si="17"/>
        <v>8917.47092359864</v>
      </c>
      <c r="K84" s="6" t="str">
        <f>IF(AND(J84&gt;=10,J84&lt;5000),"G",IF(AND(J84&gt;=5000,J84&lt;8000),"F",IF(AND(J84&gt;=8000,J84&lt;12000),"F70",IF(AND(J84&gt;=12000,J84&lt;16000),"E",IF(AND(J84&gt;=16000,J84&lt;20000),"E70",IF(AND(J84&gt;=20000,J84&lt;25000),"D",IF(AND(J84&gt;=25000,J84&lt;30000),"D70",IF(AND(J84&gt;=30000,J84&lt;35000),"C",IF(AND(J84&gt;=35000,J84&lt;40000),"C70",IF(AND(J84&gt;=40000,J84&lt;45000),"B",IF(AND(J84&gt;=45000,J84&lt;50000),"B70",IF(AND(J84&gt;=50000,J84&lt;55000),"A",IF(AND(J84&gt;=55000,J84&lt;60000),"A70",IF(AND(J84&gt;60000),"S"))))))))))))))</f>
        <v>F70</v>
      </c>
    </row>
    <row r="85" ht="18.75" customHeight="1" spans="1:11">
      <c r="A85" s="43" t="s">
        <v>453</v>
      </c>
      <c r="B85" s="44">
        <v>2053</v>
      </c>
      <c r="C85" s="44">
        <v>5277</v>
      </c>
      <c r="D85" s="45">
        <v>5277.30500951173</v>
      </c>
      <c r="E85" s="45">
        <f t="shared" si="13"/>
        <v>0.305009511731441</v>
      </c>
      <c r="F85" s="45">
        <f t="shared" si="14"/>
        <v>1.00005779979377</v>
      </c>
      <c r="G85" s="23">
        <f t="shared" si="15"/>
        <v>5277.30500951173</v>
      </c>
      <c r="H85" s="23">
        <f t="shared" si="16"/>
        <v>10834307.1845276</v>
      </c>
      <c r="I85" s="6" t="str">
        <f>IF(AND(G85&gt;=10,G85&lt;5000),"G",IF(AND(G85&gt;=5000,G85&lt;8000),"F",IF(AND(G85&gt;=8000,G85&lt;12000),"F71",IF(AND(G85&gt;=12000,G85&lt;16000),"E",IF(AND(G85&gt;=16000,G85&lt;20000),"E71",IF(AND(G85&gt;=20000,G85&lt;25000),"D",IF(AND(G85&gt;=25000,G85&lt;30000),"D71",IF(AND(G85&gt;=30000,G85&lt;35000),"C",IF(AND(G85&gt;=35000,G85&lt;40000),"C71",IF(AND(G85&gt;=40000,G85&lt;45000),"B",IF(AND(G85&gt;=45000,G85&lt;50000),"B71",IF(AND(G85&gt;=50000,G85&lt;55000),"A",IF(AND(G85&gt;=55000,G85&lt;60000),"A71",IF(AND(G85&gt;60000),"S"))))))))))))))</f>
        <v>F</v>
      </c>
      <c r="J85" s="23">
        <f t="shared" si="17"/>
        <v>8918.64546607483</v>
      </c>
      <c r="K85" s="6" t="str">
        <f>IF(AND(J85&gt;=10,J85&lt;5000),"G",IF(AND(J85&gt;=5000,J85&lt;8000),"F",IF(AND(J85&gt;=8000,J85&lt;12000),"F71",IF(AND(J85&gt;=12000,J85&lt;16000),"E",IF(AND(J85&gt;=16000,J85&lt;20000),"E71",IF(AND(J85&gt;=20000,J85&lt;25000),"D",IF(AND(J85&gt;=25000,J85&lt;30000),"D71",IF(AND(J85&gt;=30000,J85&lt;35000),"C",IF(AND(J85&gt;=35000,J85&lt;40000),"C71",IF(AND(J85&gt;=40000,J85&lt;45000),"B",IF(AND(J85&gt;=45000,J85&lt;50000),"B71",IF(AND(J85&gt;=50000,J85&lt;55000),"A",IF(AND(J85&gt;=55000,J85&lt;60000),"A71",IF(AND(J85&gt;60000),"S"))))))))))))))</f>
        <v>F71</v>
      </c>
    </row>
    <row r="86" ht="18.75" customHeight="1" spans="1:11">
      <c r="A86" s="43" t="s">
        <v>30</v>
      </c>
      <c r="B86" s="44">
        <v>5544</v>
      </c>
      <c r="C86" s="45">
        <v>5298.7012987013</v>
      </c>
      <c r="D86" s="45">
        <v>5298.7012987013</v>
      </c>
      <c r="E86" s="44">
        <f t="shared" si="13"/>
        <v>0</v>
      </c>
      <c r="F86" s="44">
        <f t="shared" si="14"/>
        <v>1</v>
      </c>
      <c r="G86" s="23">
        <f t="shared" si="15"/>
        <v>5298.7012987013</v>
      </c>
      <c r="H86" s="23">
        <f t="shared" si="16"/>
        <v>29376000</v>
      </c>
      <c r="I86" s="6" t="str">
        <f>IF(AND(G86&gt;=10,G86&lt;5000),"G",IF(AND(G86&gt;=5000,G86&lt;8000),"F",IF(AND(G86&gt;=8000,G86&lt;12000),"F72",IF(AND(G86&gt;=12000,G86&lt;16000),"E",IF(AND(G86&gt;=16000,G86&lt;20000),"E72",IF(AND(G86&gt;=20000,G86&lt;25000),"D",IF(AND(G86&gt;=25000,G86&lt;30000),"D72",IF(AND(G86&gt;=30000,G86&lt;35000),"C",IF(AND(G86&gt;=35000,G86&lt;40000),"C72",IF(AND(G86&gt;=40000,G86&lt;45000),"B",IF(AND(G86&gt;=45000,G86&lt;50000),"B72",IF(AND(G86&gt;=50000,G86&lt;55000),"A",IF(AND(G86&gt;=55000,G86&lt;60000),"A72",IF(AND(G86&gt;60000),"S"))))))))))))))</f>
        <v>F</v>
      </c>
      <c r="J86" s="23">
        <f t="shared" si="17"/>
        <v>8954.80519480519</v>
      </c>
      <c r="K86" s="6" t="str">
        <f>IF(AND(J86&gt;=10,J86&lt;5000),"G",IF(AND(J86&gt;=5000,J86&lt;8000),"F",IF(AND(J86&gt;=8000,J86&lt;12000),"F72",IF(AND(J86&gt;=12000,J86&lt;16000),"E",IF(AND(J86&gt;=16000,J86&lt;20000),"E72",IF(AND(J86&gt;=20000,J86&lt;25000),"D",IF(AND(J86&gt;=25000,J86&lt;30000),"D72",IF(AND(J86&gt;=30000,J86&lt;35000),"C",IF(AND(J86&gt;=35000,J86&lt;40000),"C72",IF(AND(J86&gt;=40000,J86&lt;45000),"B",IF(AND(J86&gt;=45000,J86&lt;50000),"B72",IF(AND(J86&gt;=50000,J86&lt;55000),"A",IF(AND(J86&gt;=55000,J86&lt;60000),"A72",IF(AND(J86&gt;60000),"S"))))))))))))))</f>
        <v>F72</v>
      </c>
    </row>
    <row r="87" ht="18.75" customHeight="1" spans="1:11">
      <c r="A87" s="43" t="s">
        <v>241</v>
      </c>
      <c r="B87" s="44">
        <v>9739</v>
      </c>
      <c r="C87" s="45">
        <v>4560.37190676661</v>
      </c>
      <c r="D87" s="45">
        <v>5334.71329085791</v>
      </c>
      <c r="E87" s="45">
        <f t="shared" si="13"/>
        <v>774.341384091296</v>
      </c>
      <c r="F87" s="45">
        <f t="shared" si="14"/>
        <v>1.16979785857867</v>
      </c>
      <c r="G87" s="23">
        <f t="shared" si="15"/>
        <v>5334.71329085791</v>
      </c>
      <c r="H87" s="23">
        <f t="shared" si="16"/>
        <v>51954772.7396651</v>
      </c>
      <c r="I87" s="6" t="str">
        <f>IF(AND(G87&gt;=10,G87&lt;5000),"G",IF(AND(G87&gt;=5000,G87&lt;8000),"F",IF(AND(G87&gt;=8000,G87&lt;12000),"F73",IF(AND(G87&gt;=12000,G87&lt;16000),"E",IF(AND(G87&gt;=16000,G87&lt;20000),"E73",IF(AND(G87&gt;=20000,G87&lt;25000),"D",IF(AND(G87&gt;=25000,G87&lt;30000),"D73",IF(AND(G87&gt;=30000,G87&lt;35000),"C",IF(AND(G87&gt;=35000,G87&lt;40000),"C73",IF(AND(G87&gt;=40000,G87&lt;45000),"B",IF(AND(G87&gt;=45000,G87&lt;50000),"B73",IF(AND(G87&gt;=50000,G87&lt;55000),"A",IF(AND(G87&gt;=55000,G87&lt;60000),"A73",IF(AND(G87&gt;60000),"S"))))))))))))))</f>
        <v>F</v>
      </c>
      <c r="J87" s="23">
        <f t="shared" si="17"/>
        <v>9015.66546154986</v>
      </c>
      <c r="K87" s="6" t="str">
        <f>IF(AND(J87&gt;=10,J87&lt;5000),"G",IF(AND(J87&gt;=5000,J87&lt;8000),"F",IF(AND(J87&gt;=8000,J87&lt;12000),"F73",IF(AND(J87&gt;=12000,J87&lt;16000),"E",IF(AND(J87&gt;=16000,J87&lt;20000),"E73",IF(AND(J87&gt;=20000,J87&lt;25000),"D",IF(AND(J87&gt;=25000,J87&lt;30000),"D73",IF(AND(J87&gt;=30000,J87&lt;35000),"C",IF(AND(J87&gt;=35000,J87&lt;40000),"C73",IF(AND(J87&gt;=40000,J87&lt;45000),"B",IF(AND(J87&gt;=45000,J87&lt;50000),"B73",IF(AND(J87&gt;=50000,J87&lt;55000),"A",IF(AND(J87&gt;=55000,J87&lt;60000),"A73",IF(AND(J87&gt;60000),"S"))))))))))))))</f>
        <v>F73</v>
      </c>
    </row>
    <row r="88" ht="18.75" customHeight="1" spans="1:30">
      <c r="A88" s="79" t="s">
        <v>431</v>
      </c>
      <c r="B88" s="80">
        <v>2298</v>
      </c>
      <c r="C88" s="81">
        <v>5347.28894691036</v>
      </c>
      <c r="D88" s="81">
        <v>4827.16642754663</v>
      </c>
      <c r="E88" s="81">
        <f t="shared" si="13"/>
        <v>-520.122519363728</v>
      </c>
      <c r="F88" s="81">
        <f t="shared" si="14"/>
        <v>0.902731547794092</v>
      </c>
      <c r="G88" s="82">
        <f t="shared" si="15"/>
        <v>5347.28894691036</v>
      </c>
      <c r="H88" s="82">
        <f t="shared" si="16"/>
        <v>12288070</v>
      </c>
      <c r="I88" s="83" t="str">
        <f>IF(AND(G88&gt;=10,G88&lt;5000),"G",IF(AND(G88&gt;=5000,G88&lt;8000),"F",IF(AND(G88&gt;=8000,G88&lt;12000),"F74",IF(AND(G88&gt;=12000,G88&lt;16000),"E",IF(AND(G88&gt;=16000,G88&lt;20000),"E74",IF(AND(G88&gt;=20000,G88&lt;25000),"D",IF(AND(G88&gt;=25000,G88&lt;30000),"D74",IF(AND(G88&gt;=30000,G88&lt;35000),"C",IF(AND(G88&gt;=35000,G88&lt;40000),"C74",IF(AND(G88&gt;=40000,G88&lt;45000),"B",IF(AND(G88&gt;=45000,G88&lt;50000),"B74",IF(AND(G88&gt;=50000,G88&lt;55000),"A",IF(AND(G88&gt;=55000,G88&lt;60000),"A74",IF(AND(G88&gt;60000),"S"))))))))))))))</f>
        <v>F</v>
      </c>
      <c r="J88" s="82">
        <f t="shared" si="17"/>
        <v>9036.9183202785</v>
      </c>
      <c r="K88" s="83" t="str">
        <f>IF(AND(J88&gt;=10,J88&lt;5000),"G",IF(AND(J88&gt;=5000,J88&lt;8000),"F",IF(AND(J88&gt;=8000,J88&lt;12000),"F74",IF(AND(J88&gt;=12000,J88&lt;16000),"E",IF(AND(J88&gt;=16000,J88&lt;20000),"E74",IF(AND(J88&gt;=20000,J88&lt;25000),"D",IF(AND(J88&gt;=25000,J88&lt;30000),"D74",IF(AND(J88&gt;=30000,J88&lt;35000),"C",IF(AND(J88&gt;=35000,J88&lt;40000),"C74",IF(AND(J88&gt;=40000,J88&lt;45000),"B",IF(AND(J88&gt;=45000,J88&lt;50000),"B74",IF(AND(J88&gt;=50000,J88&lt;55000),"A",IF(AND(J88&gt;=55000,J88&lt;60000),"A74",IF(AND(J88&gt;60000),"S"))))))))))))))</f>
        <v>F74</v>
      </c>
      <c r="L88" s="84"/>
      <c r="M88" s="85"/>
      <c r="N88" s="85"/>
      <c r="O88" s="85"/>
      <c r="P88" s="85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</row>
    <row r="89" ht="18.75" customHeight="1" spans="1:11">
      <c r="A89" s="43" t="s">
        <v>296</v>
      </c>
      <c r="B89" s="44">
        <v>4197</v>
      </c>
      <c r="C89" s="45">
        <v>5412.58279723612</v>
      </c>
      <c r="D89" s="45">
        <v>1287.75989268947</v>
      </c>
      <c r="E89" s="45">
        <f t="shared" si="13"/>
        <v>-4124.82290454665</v>
      </c>
      <c r="F89" s="45">
        <f t="shared" si="14"/>
        <v>0.237919666253799</v>
      </c>
      <c r="G89" s="23">
        <f t="shared" si="15"/>
        <v>5412.58279723612</v>
      </c>
      <c r="H89" s="23">
        <f t="shared" si="16"/>
        <v>22716610</v>
      </c>
      <c r="I89" s="6" t="str">
        <f>IF(AND(G89&gt;=10,G89&lt;5000),"G",IF(AND(G89&gt;=5000,G89&lt;8000),"F",IF(AND(G89&gt;=8000,G89&lt;12000),"F75",IF(AND(G89&gt;=12000,G89&lt;16000),"E",IF(AND(G89&gt;=16000,G89&lt;20000),"E75",IF(AND(G89&gt;=20000,G89&lt;25000),"D",IF(AND(G89&gt;=25000,G89&lt;30000),"D75",IF(AND(G89&gt;=30000,G89&lt;35000),"C",IF(AND(G89&gt;=35000,G89&lt;40000),"C75",IF(AND(G89&gt;=40000,G89&lt;45000),"B",IF(AND(G89&gt;=45000,G89&lt;50000),"B75",IF(AND(G89&gt;=50000,G89&lt;55000),"A",IF(AND(G89&gt;=55000,G89&lt;60000),"A75",IF(AND(G89&gt;60000),"S"))))))))))))))</f>
        <v>F</v>
      </c>
      <c r="J89" s="23">
        <f t="shared" si="17"/>
        <v>9147.26492732904</v>
      </c>
      <c r="K89" s="6" t="str">
        <f>IF(AND(J89&gt;=10,J89&lt;5000),"G",IF(AND(J89&gt;=5000,J89&lt;8000),"F",IF(AND(J89&gt;=8000,J89&lt;12000),"F75",IF(AND(J89&gt;=12000,J89&lt;16000),"E",IF(AND(J89&gt;=16000,J89&lt;20000),"E75",IF(AND(J89&gt;=20000,J89&lt;25000),"D",IF(AND(J89&gt;=25000,J89&lt;30000),"D75",IF(AND(J89&gt;=30000,J89&lt;35000),"C",IF(AND(J89&gt;=35000,J89&lt;40000),"C75",IF(AND(J89&gt;=40000,J89&lt;45000),"B",IF(AND(J89&gt;=45000,J89&lt;50000),"B75",IF(AND(J89&gt;=50000,J89&lt;55000),"A",IF(AND(J89&gt;=55000,J89&lt;60000),"A75",IF(AND(J89&gt;60000),"S"))))))))))))))</f>
        <v>F75</v>
      </c>
    </row>
    <row r="90" ht="18.75" customHeight="1" spans="1:11">
      <c r="A90" s="43" t="s">
        <v>427</v>
      </c>
      <c r="B90" s="44">
        <v>51038</v>
      </c>
      <c r="C90" s="45">
        <v>4676.70373055371</v>
      </c>
      <c r="D90" s="45">
        <v>5418.46587714947</v>
      </c>
      <c r="E90" s="45">
        <f t="shared" si="13"/>
        <v>741.762146595765</v>
      </c>
      <c r="F90" s="45">
        <f t="shared" si="14"/>
        <v>1.1586078976416</v>
      </c>
      <c r="G90" s="23">
        <f t="shared" si="15"/>
        <v>5418.46587714947</v>
      </c>
      <c r="H90" s="23">
        <f t="shared" si="16"/>
        <v>276547661.437955</v>
      </c>
      <c r="I90" s="6" t="str">
        <f>IF(AND(G90&gt;=10,G90&lt;5000),"G",IF(AND(G90&gt;=5000,G90&lt;8000),"F",IF(AND(G90&gt;=8000,G90&lt;12000),"F76",IF(AND(G90&gt;=12000,G90&lt;16000),"E",IF(AND(G90&gt;=16000,G90&lt;20000),"E76",IF(AND(G90&gt;=20000,G90&lt;25000),"D",IF(AND(G90&gt;=25000,G90&lt;30000),"D76",IF(AND(G90&gt;=30000,G90&lt;35000),"C",IF(AND(G90&gt;=35000,G90&lt;40000),"C76",IF(AND(G90&gt;=40000,G90&lt;45000),"B",IF(AND(G90&gt;=45000,G90&lt;50000),"B76",IF(AND(G90&gt;=50000,G90&lt;55000),"A",IF(AND(G90&gt;=55000,G90&lt;60000),"A76",IF(AND(G90&gt;60000),"S"))))))))))))))</f>
        <v>F</v>
      </c>
      <c r="J90" s="23">
        <f t="shared" si="17"/>
        <v>9157.2073323826</v>
      </c>
      <c r="K90" s="6" t="str">
        <f>IF(AND(J90&gt;=10,J90&lt;5000),"G",IF(AND(J90&gt;=5000,J90&lt;8000),"F",IF(AND(J90&gt;=8000,J90&lt;12000),"F76",IF(AND(J90&gt;=12000,J90&lt;16000),"E",IF(AND(J90&gt;=16000,J90&lt;20000),"E76",IF(AND(J90&gt;=20000,J90&lt;25000),"D",IF(AND(J90&gt;=25000,J90&lt;30000),"D76",IF(AND(J90&gt;=30000,J90&lt;35000),"C",IF(AND(J90&gt;=35000,J90&lt;40000),"C76",IF(AND(J90&gt;=40000,J90&lt;45000),"B",IF(AND(J90&gt;=45000,J90&lt;50000),"B76",IF(AND(J90&gt;=50000,J90&lt;55000),"A",IF(AND(J90&gt;=55000,J90&lt;60000),"A76",IF(AND(J90&gt;60000),"S"))))))))))))))</f>
        <v>F76</v>
      </c>
    </row>
    <row r="91" ht="18.75" customHeight="1" spans="1:11">
      <c r="A91" s="43" t="s">
        <v>339</v>
      </c>
      <c r="B91" s="44">
        <v>113</v>
      </c>
      <c r="C91" s="45">
        <v>5425.75</v>
      </c>
      <c r="D91" s="45">
        <v>5425.75</v>
      </c>
      <c r="E91" s="44">
        <f t="shared" si="13"/>
        <v>0</v>
      </c>
      <c r="F91" s="44">
        <f t="shared" si="14"/>
        <v>1</v>
      </c>
      <c r="G91" s="23">
        <f t="shared" si="15"/>
        <v>5425.75</v>
      </c>
      <c r="H91" s="23">
        <f t="shared" si="16"/>
        <v>613109.75</v>
      </c>
      <c r="I91" s="6" t="str">
        <f>IF(AND(G91&gt;=10,G91&lt;5000),"G",IF(AND(G91&gt;=5000,G91&lt;8000),"F",IF(AND(G91&gt;=8000,G91&lt;12000),"F77",IF(AND(G91&gt;=12000,G91&lt;16000),"E",IF(AND(G91&gt;=16000,G91&lt;20000),"E77",IF(AND(G91&gt;=20000,G91&lt;25000),"D",IF(AND(G91&gt;=25000,G91&lt;30000),"D77",IF(AND(G91&gt;=30000,G91&lt;35000),"C",IF(AND(G91&gt;=35000,G91&lt;40000),"C77",IF(AND(G91&gt;=40000,G91&lt;45000),"B",IF(AND(G91&gt;=45000,G91&lt;50000),"B77",IF(AND(G91&gt;=50000,G91&lt;55000),"A",IF(AND(G91&gt;=55000,G91&lt;60000),"A77",IF(AND(G91&gt;60000),"S"))))))))))))))</f>
        <v>F</v>
      </c>
      <c r="J91" s="23">
        <f t="shared" si="17"/>
        <v>9169.5175</v>
      </c>
      <c r="K91" s="6" t="str">
        <f>IF(AND(J91&gt;=10,J91&lt;5000),"G",IF(AND(J91&gt;=5000,J91&lt;8000),"F",IF(AND(J91&gt;=8000,J91&lt;12000),"F77",IF(AND(J91&gt;=12000,J91&lt;16000),"E",IF(AND(J91&gt;=16000,J91&lt;20000),"E77",IF(AND(J91&gt;=20000,J91&lt;25000),"D",IF(AND(J91&gt;=25000,J91&lt;30000),"D77",IF(AND(J91&gt;=30000,J91&lt;35000),"C",IF(AND(J91&gt;=35000,J91&lt;40000),"C77",IF(AND(J91&gt;=40000,J91&lt;45000),"B",IF(AND(J91&gt;=45000,J91&lt;50000),"B77",IF(AND(J91&gt;=50000,J91&lt;55000),"A",IF(AND(J91&gt;=55000,J91&lt;60000),"A77",IF(AND(J91&gt;60000),"S"))))))))))))))</f>
        <v>F77</v>
      </c>
    </row>
    <row r="92" ht="18.75" customHeight="1" spans="1:11">
      <c r="A92" s="43" t="s">
        <v>222</v>
      </c>
      <c r="B92" s="44">
        <v>1721</v>
      </c>
      <c r="C92" s="45">
        <v>5389.87158628704</v>
      </c>
      <c r="D92" s="45">
        <v>5427.56777893639</v>
      </c>
      <c r="E92" s="45">
        <f t="shared" si="13"/>
        <v>37.6961926493495</v>
      </c>
      <c r="F92" s="45">
        <f t="shared" si="14"/>
        <v>1.00699389438985</v>
      </c>
      <c r="G92" s="23">
        <f t="shared" si="15"/>
        <v>5427.56777893639</v>
      </c>
      <c r="H92" s="23">
        <f t="shared" si="16"/>
        <v>9340844.14754953</v>
      </c>
      <c r="I92" s="6" t="str">
        <f>IF(AND(G92&gt;=10,G92&lt;5000),"G",IF(AND(G92&gt;=5000,G92&lt;8000),"F",IF(AND(G92&gt;=8000,G92&lt;12000),"F78",IF(AND(G92&gt;=12000,G92&lt;16000),"E",IF(AND(G92&gt;=16000,G92&lt;20000),"E78",IF(AND(G92&gt;=20000,G92&lt;25000),"D",IF(AND(G92&gt;=25000,G92&lt;30000),"D78",IF(AND(G92&gt;=30000,G92&lt;35000),"C",IF(AND(G92&gt;=35000,G92&lt;40000),"C78",IF(AND(G92&gt;=40000,G92&lt;45000),"B",IF(AND(G92&gt;=45000,G92&lt;50000),"B78",IF(AND(G92&gt;=50000,G92&lt;55000),"A",IF(AND(G92&gt;=55000,G92&lt;60000),"A78",IF(AND(G92&gt;60000),"S"))))))))))))))</f>
        <v>F</v>
      </c>
      <c r="J92" s="23">
        <f t="shared" si="17"/>
        <v>9172.5895464025</v>
      </c>
      <c r="K92" s="6" t="str">
        <f>IF(AND(J92&gt;=10,J92&lt;5000),"G",IF(AND(J92&gt;=5000,J92&lt;8000),"F",IF(AND(J92&gt;=8000,J92&lt;12000),"F78",IF(AND(J92&gt;=12000,J92&lt;16000),"E",IF(AND(J92&gt;=16000,J92&lt;20000),"E78",IF(AND(J92&gt;=20000,J92&lt;25000),"D",IF(AND(J92&gt;=25000,J92&lt;30000),"D78",IF(AND(J92&gt;=30000,J92&lt;35000),"C",IF(AND(J92&gt;=35000,J92&lt;40000),"C78",IF(AND(J92&gt;=40000,J92&lt;45000),"B",IF(AND(J92&gt;=45000,J92&lt;50000),"B78",IF(AND(J92&gt;=50000,J92&lt;55000),"A",IF(AND(J92&gt;=55000,J92&lt;60000),"A78",IF(AND(J92&gt;60000),"S"))))))))))))))</f>
        <v>F78</v>
      </c>
    </row>
    <row r="93" ht="18.75" customHeight="1" spans="1:11">
      <c r="A93" s="43" t="s">
        <v>269</v>
      </c>
      <c r="B93" s="44">
        <v>6679</v>
      </c>
      <c r="C93" s="45">
        <v>5432.89564306034</v>
      </c>
      <c r="D93" s="45">
        <v>3785.5093780849</v>
      </c>
      <c r="E93" s="45">
        <f t="shared" si="13"/>
        <v>-1647.38626497544</v>
      </c>
      <c r="F93" s="45">
        <f t="shared" si="14"/>
        <v>0.696775647240764</v>
      </c>
      <c r="G93" s="23">
        <f t="shared" si="15"/>
        <v>5432.89564306034</v>
      </c>
      <c r="H93" s="23">
        <f t="shared" si="16"/>
        <v>36286310</v>
      </c>
      <c r="I93" s="6" t="str">
        <f>IF(AND(G93&gt;=10,G93&lt;5000),"G",IF(AND(G93&gt;=5000,G93&lt;8000),"F",IF(AND(G93&gt;=8000,G93&lt;12000),"F79",IF(AND(G93&gt;=12000,G93&lt;16000),"E",IF(AND(G93&gt;=16000,G93&lt;20000),"E79",IF(AND(G93&gt;=20000,G93&lt;25000),"D",IF(AND(G93&gt;=25000,G93&lt;30000),"D79",IF(AND(G93&gt;=30000,G93&lt;35000),"C",IF(AND(G93&gt;=35000,G93&lt;40000),"C79",IF(AND(G93&gt;=40000,G93&lt;45000),"B",IF(AND(G93&gt;=45000,G93&lt;50000),"B79",IF(AND(G93&gt;=50000,G93&lt;55000),"A",IF(AND(G93&gt;=55000,G93&lt;60000),"A79",IF(AND(G93&gt;60000),"S"))))))))))))))</f>
        <v>F</v>
      </c>
      <c r="J93" s="23">
        <f t="shared" si="17"/>
        <v>9181.59363677197</v>
      </c>
      <c r="K93" s="6" t="str">
        <f>IF(AND(J93&gt;=10,J93&lt;5000),"G",IF(AND(J93&gt;=5000,J93&lt;8000),"F",IF(AND(J93&gt;=8000,J93&lt;12000),"F79",IF(AND(J93&gt;=12000,J93&lt;16000),"E",IF(AND(J93&gt;=16000,J93&lt;20000),"E79",IF(AND(J93&gt;=20000,J93&lt;25000),"D",IF(AND(J93&gt;=25000,J93&lt;30000),"D79",IF(AND(J93&gt;=30000,J93&lt;35000),"C",IF(AND(J93&gt;=35000,J93&lt;40000),"C79",IF(AND(J93&gt;=40000,J93&lt;45000),"B",IF(AND(J93&gt;=45000,J93&lt;50000),"B79",IF(AND(J93&gt;=50000,J93&lt;55000),"A",IF(AND(J93&gt;=55000,J93&lt;60000),"A79",IF(AND(J93&gt;60000),"S"))))))))))))))</f>
        <v>F79</v>
      </c>
    </row>
    <row r="94" ht="18.75" customHeight="1" spans="1:11">
      <c r="A94" s="43" t="s">
        <v>358</v>
      </c>
      <c r="B94" s="44">
        <v>654</v>
      </c>
      <c r="C94" s="45">
        <v>5474.80735032602</v>
      </c>
      <c r="D94" s="45">
        <v>5474.80735032602</v>
      </c>
      <c r="E94" s="44">
        <f t="shared" si="13"/>
        <v>0</v>
      </c>
      <c r="F94" s="44">
        <f t="shared" si="14"/>
        <v>1</v>
      </c>
      <c r="G94" s="23">
        <f t="shared" si="15"/>
        <v>5474.80735032602</v>
      </c>
      <c r="H94" s="23">
        <f t="shared" si="16"/>
        <v>3580524.00711322</v>
      </c>
      <c r="I94" s="6" t="str">
        <f>IF(AND(G94&gt;=10,G94&lt;5000),"G",IF(AND(G94&gt;=5000,G94&lt;8000),"F",IF(AND(G94&gt;=8000,G94&lt;12000),"F80",IF(AND(G94&gt;=12000,G94&lt;16000),"E",IF(AND(G94&gt;=16000,G94&lt;20000),"E80",IF(AND(G94&gt;=20000,G94&lt;25000),"D",IF(AND(G94&gt;=25000,G94&lt;30000),"D80",IF(AND(G94&gt;=30000,G94&lt;35000),"C",IF(AND(G94&gt;=35000,G94&lt;40000),"C80",IF(AND(G94&gt;=40000,G94&lt;45000),"B",IF(AND(G94&gt;=45000,G94&lt;50000),"B80",IF(AND(G94&gt;=50000,G94&lt;55000),"A",IF(AND(G94&gt;=55000,G94&lt;60000),"A80",IF(AND(G94&gt;60000),"S"))))))))))))))</f>
        <v>F</v>
      </c>
      <c r="J94" s="23">
        <f t="shared" si="17"/>
        <v>9252.42442205098</v>
      </c>
      <c r="K94" s="6" t="str">
        <f>IF(AND(J94&gt;=10,J94&lt;5000),"G",IF(AND(J94&gt;=5000,J94&lt;8000),"F",IF(AND(J94&gt;=8000,J94&lt;12000),"F80",IF(AND(J94&gt;=12000,J94&lt;16000),"E",IF(AND(J94&gt;=16000,J94&lt;20000),"E80",IF(AND(J94&gt;=20000,J94&lt;25000),"D",IF(AND(J94&gt;=25000,J94&lt;30000),"D80",IF(AND(J94&gt;=30000,J94&lt;35000),"C",IF(AND(J94&gt;=35000,J94&lt;40000),"C80",IF(AND(J94&gt;=40000,J94&lt;45000),"B",IF(AND(J94&gt;=45000,J94&lt;50000),"B80",IF(AND(J94&gt;=50000,J94&lt;55000),"A",IF(AND(J94&gt;=55000,J94&lt;60000),"A80",IF(AND(J94&gt;60000),"S"))))))))))))))</f>
        <v>F80</v>
      </c>
    </row>
    <row r="95" ht="18.75" customHeight="1" spans="1:11">
      <c r="A95" s="43" t="s">
        <v>264</v>
      </c>
      <c r="B95" s="44">
        <v>27572</v>
      </c>
      <c r="C95" s="45">
        <v>5511.57805019585</v>
      </c>
      <c r="D95" s="45">
        <v>4748.2874951305</v>
      </c>
      <c r="E95" s="45">
        <f t="shared" si="13"/>
        <v>-763.290555065348</v>
      </c>
      <c r="F95" s="45">
        <f t="shared" si="14"/>
        <v>0.861511431369783</v>
      </c>
      <c r="G95" s="23">
        <f t="shared" si="15"/>
        <v>5511.57805019585</v>
      </c>
      <c r="H95" s="23">
        <f t="shared" si="16"/>
        <v>151965230</v>
      </c>
      <c r="I95" s="6" t="str">
        <f>IF(AND(G95&gt;=10,G95&lt;5000),"G",IF(AND(G95&gt;=5000,G95&lt;8000),"F",IF(AND(G95&gt;=8000,G95&lt;12000),"F81",IF(AND(G95&gt;=12000,G95&lt;16000),"E",IF(AND(G95&gt;=16000,G95&lt;20000),"E81",IF(AND(G95&gt;=20000,G95&lt;25000),"D",IF(AND(G95&gt;=25000,G95&lt;30000),"D81",IF(AND(G95&gt;=30000,G95&lt;35000),"C",IF(AND(G95&gt;=35000,G95&lt;40000),"C81",IF(AND(G95&gt;=40000,G95&lt;45000),"B",IF(AND(G95&gt;=45000,G95&lt;50000),"B81",IF(AND(G95&gt;=50000,G95&lt;55000),"A",IF(AND(G95&gt;=55000,G95&lt;60000),"A81",IF(AND(G95&gt;60000),"S"))))))))))))))</f>
        <v>F</v>
      </c>
      <c r="J95" s="23">
        <f t="shared" si="17"/>
        <v>9314.56690483099</v>
      </c>
      <c r="K95" s="6" t="str">
        <f>IF(AND(J95&gt;=10,J95&lt;5000),"G",IF(AND(J95&gt;=5000,J95&lt;8000),"F",IF(AND(J95&gt;=8000,J95&lt;12000),"F81",IF(AND(J95&gt;=12000,J95&lt;16000),"E",IF(AND(J95&gt;=16000,J95&lt;20000),"E81",IF(AND(J95&gt;=20000,J95&lt;25000),"D",IF(AND(J95&gt;=25000,J95&lt;30000),"D81",IF(AND(J95&gt;=30000,J95&lt;35000),"C",IF(AND(J95&gt;=35000,J95&lt;40000),"C81",IF(AND(J95&gt;=40000,J95&lt;45000),"B",IF(AND(J95&gt;=45000,J95&lt;50000),"B81",IF(AND(J95&gt;=50000,J95&lt;55000),"A",IF(AND(J95&gt;=55000,J95&lt;60000),"A81",IF(AND(J95&gt;60000),"S"))))))))))))))</f>
        <v>F81</v>
      </c>
    </row>
    <row r="96" ht="18.75" customHeight="1" spans="1:11">
      <c r="A96" s="43" t="s">
        <v>364</v>
      </c>
      <c r="B96" s="44">
        <v>14817</v>
      </c>
      <c r="C96" s="45">
        <v>5535.51454410474</v>
      </c>
      <c r="D96" s="45">
        <v>4914.30621659222</v>
      </c>
      <c r="E96" s="45">
        <f t="shared" si="13"/>
        <v>-621.208327512521</v>
      </c>
      <c r="F96" s="45">
        <f t="shared" si="14"/>
        <v>0.887777672235709</v>
      </c>
      <c r="G96" s="23">
        <f t="shared" si="15"/>
        <v>5535.51454410474</v>
      </c>
      <c r="H96" s="23">
        <f t="shared" si="16"/>
        <v>82019719</v>
      </c>
      <c r="I96" s="6" t="str">
        <f>IF(AND(G96&gt;=10,G96&lt;5000),"G",IF(AND(G96&gt;=5000,G96&lt;8000),"F",IF(AND(G96&gt;=8000,G96&lt;12000),"F82",IF(AND(G96&gt;=12000,G96&lt;16000),"E",IF(AND(G96&gt;=16000,G96&lt;20000),"E82",IF(AND(G96&gt;=20000,G96&lt;25000),"D",IF(AND(G96&gt;=25000,G96&lt;30000),"D82",IF(AND(G96&gt;=30000,G96&lt;35000),"C",IF(AND(G96&gt;=35000,G96&lt;40000),"C82",IF(AND(G96&gt;=40000,G96&lt;45000),"B",IF(AND(G96&gt;=45000,G96&lt;50000),"B82",IF(AND(G96&gt;=50000,G96&lt;55000),"A",IF(AND(G96&gt;=55000,G96&lt;60000),"A82",IF(AND(G96&gt;60000),"S"))))))))))))))</f>
        <v>F</v>
      </c>
      <c r="J96" s="23">
        <f t="shared" si="17"/>
        <v>9355.01957953702</v>
      </c>
      <c r="K96" s="6" t="str">
        <f>IF(AND(J96&gt;=10,J96&lt;5000),"G",IF(AND(J96&gt;=5000,J96&lt;8000),"F",IF(AND(J96&gt;=8000,J96&lt;12000),"F82",IF(AND(J96&gt;=12000,J96&lt;16000),"E",IF(AND(J96&gt;=16000,J96&lt;20000),"E82",IF(AND(J96&gt;=20000,J96&lt;25000),"D",IF(AND(J96&gt;=25000,J96&lt;30000),"D82",IF(AND(J96&gt;=30000,J96&lt;35000),"C",IF(AND(J96&gt;=35000,J96&lt;40000),"C82",IF(AND(J96&gt;=40000,J96&lt;45000),"B",IF(AND(J96&gt;=45000,J96&lt;50000),"B82",IF(AND(J96&gt;=50000,J96&lt;55000),"A",IF(AND(J96&gt;=55000,J96&lt;60000),"A82",IF(AND(J96&gt;60000),"S"))))))))))))))</f>
        <v>F82</v>
      </c>
    </row>
    <row r="97" ht="18.75" customHeight="1" spans="1:11">
      <c r="A97" s="43" t="s">
        <v>221</v>
      </c>
      <c r="B97" s="44">
        <v>8220</v>
      </c>
      <c r="C97" s="45">
        <v>5690.50851581509</v>
      </c>
      <c r="D97" s="45">
        <v>3520.08869850069</v>
      </c>
      <c r="E97" s="45">
        <f t="shared" si="13"/>
        <v>-2170.41981731439</v>
      </c>
      <c r="F97" s="45">
        <f t="shared" si="14"/>
        <v>0.61858947908041</v>
      </c>
      <c r="G97" s="23">
        <f t="shared" si="15"/>
        <v>5690.50851581509</v>
      </c>
      <c r="H97" s="23">
        <f t="shared" si="16"/>
        <v>46775980</v>
      </c>
      <c r="I97" s="6" t="str">
        <f>IF(AND(G97&gt;=10,G97&lt;5000),"G",IF(AND(G97&gt;=5000,G97&lt;8000),"F",IF(AND(G97&gt;=8000,G97&lt;12000),"F83",IF(AND(G97&gt;=12000,G97&lt;16000),"E",IF(AND(G97&gt;=16000,G97&lt;20000),"E83",IF(AND(G97&gt;=20000,G97&lt;25000),"D",IF(AND(G97&gt;=25000,G97&lt;30000),"D83",IF(AND(G97&gt;=30000,G97&lt;35000),"C",IF(AND(G97&gt;=35000,G97&lt;40000),"C83",IF(AND(G97&gt;=40000,G97&lt;45000),"B",IF(AND(G97&gt;=45000,G97&lt;50000),"B83",IF(AND(G97&gt;=50000,G97&lt;55000),"A",IF(AND(G97&gt;=55000,G97&lt;60000),"A83",IF(AND(G97&gt;60000),"S"))))))))))))))</f>
        <v>F</v>
      </c>
      <c r="J97" s="23">
        <f t="shared" si="17"/>
        <v>9616.95939172749</v>
      </c>
      <c r="K97" s="6" t="str">
        <f>IF(AND(J97&gt;=10,J97&lt;5000),"G",IF(AND(J97&gt;=5000,J97&lt;8000),"F",IF(AND(J97&gt;=8000,J97&lt;12000),"F83",IF(AND(J97&gt;=12000,J97&lt;16000),"E",IF(AND(J97&gt;=16000,J97&lt;20000),"E83",IF(AND(J97&gt;=20000,J97&lt;25000),"D",IF(AND(J97&gt;=25000,J97&lt;30000),"D83",IF(AND(J97&gt;=30000,J97&lt;35000),"C",IF(AND(J97&gt;=35000,J97&lt;40000),"C83",IF(AND(J97&gt;=40000,J97&lt;45000),"B",IF(AND(J97&gt;=45000,J97&lt;50000),"B83",IF(AND(J97&gt;=50000,J97&lt;55000),"A",IF(AND(J97&gt;=55000,J97&lt;60000),"A83",IF(AND(J97&gt;60000),"S"))))))))))))))</f>
        <v>F83</v>
      </c>
    </row>
    <row r="98" ht="18.75" customHeight="1" spans="1:11">
      <c r="A98" s="43" t="s">
        <v>344</v>
      </c>
      <c r="B98" s="44">
        <v>2788</v>
      </c>
      <c r="C98" s="45">
        <v>5706.15136298422</v>
      </c>
      <c r="D98" s="45">
        <v>5116.238583411</v>
      </c>
      <c r="E98" s="45">
        <f t="shared" si="13"/>
        <v>-589.912779573221</v>
      </c>
      <c r="F98" s="45">
        <f t="shared" si="14"/>
        <v>0.896618098250954</v>
      </c>
      <c r="G98" s="23">
        <f t="shared" si="15"/>
        <v>5706.15136298422</v>
      </c>
      <c r="H98" s="23">
        <f t="shared" si="16"/>
        <v>15908750</v>
      </c>
      <c r="I98" s="6" t="str">
        <f>IF(AND(G98&gt;=10,G98&lt;5000),"G",IF(AND(G98&gt;=5000,G98&lt;8000),"F",IF(AND(G98&gt;=8000,G98&lt;12000),"F84",IF(AND(G98&gt;=12000,G98&lt;16000),"E",IF(AND(G98&gt;=16000,G98&lt;20000),"E84",IF(AND(G98&gt;=20000,G98&lt;25000),"D",IF(AND(G98&gt;=25000,G98&lt;30000),"D84",IF(AND(G98&gt;=30000,G98&lt;35000),"C",IF(AND(G98&gt;=35000,G98&lt;40000),"C84",IF(AND(G98&gt;=40000,G98&lt;45000),"B",IF(AND(G98&gt;=45000,G98&lt;50000),"B84",IF(AND(G98&gt;=50000,G98&lt;55000),"A",IF(AND(G98&gt;=55000,G98&lt;60000),"A84",IF(AND(G98&gt;60000),"S"))))))))))))))</f>
        <v>F</v>
      </c>
      <c r="J98" s="23">
        <f t="shared" si="17"/>
        <v>9643.39580344333</v>
      </c>
      <c r="K98" s="6" t="str">
        <f>IF(AND(J98&gt;=10,J98&lt;5000),"G",IF(AND(J98&gt;=5000,J98&lt;8000),"F",IF(AND(J98&gt;=8000,J98&lt;12000),"F84",IF(AND(J98&gt;=12000,J98&lt;16000),"E",IF(AND(J98&gt;=16000,J98&lt;20000),"E84",IF(AND(J98&gt;=20000,J98&lt;25000),"D",IF(AND(J98&gt;=25000,J98&lt;30000),"D84",IF(AND(J98&gt;=30000,J98&lt;35000),"C",IF(AND(J98&gt;=35000,J98&lt;40000),"C84",IF(AND(J98&gt;=40000,J98&lt;45000),"B",IF(AND(J98&gt;=45000,J98&lt;50000),"B84",IF(AND(J98&gt;=50000,J98&lt;55000),"A",IF(AND(J98&gt;=55000,J98&lt;60000),"A84",IF(AND(J98&gt;60000),"S"))))))))))))))</f>
        <v>F84</v>
      </c>
    </row>
    <row r="99" ht="18.75" customHeight="1" spans="1:11">
      <c r="A99" s="43" t="s">
        <v>122</v>
      </c>
      <c r="B99" s="44">
        <v>4820</v>
      </c>
      <c r="C99" s="45">
        <v>5728.63070539419</v>
      </c>
      <c r="D99" s="45">
        <v>3392.80510018215</v>
      </c>
      <c r="E99" s="45">
        <f t="shared" si="13"/>
        <v>-2335.82560521204</v>
      </c>
      <c r="F99" s="45">
        <f t="shared" si="14"/>
        <v>0.592254113533173</v>
      </c>
      <c r="G99" s="23">
        <f t="shared" si="15"/>
        <v>5728.63070539419</v>
      </c>
      <c r="H99" s="23">
        <f t="shared" si="16"/>
        <v>27612000</v>
      </c>
      <c r="I99" s="6" t="str">
        <f>IF(AND(G99&gt;=10,G99&lt;5000),"G",IF(AND(G99&gt;=5000,G99&lt;8000),"F",IF(AND(G99&gt;=8000,G99&lt;12000),"F85",IF(AND(G99&gt;=12000,G99&lt;16000),"E",IF(AND(G99&gt;=16000,G99&lt;20000),"E85",IF(AND(G99&gt;=20000,G99&lt;25000),"D",IF(AND(G99&gt;=25000,G99&lt;30000),"D85",IF(AND(G99&gt;=30000,G99&lt;35000),"C",IF(AND(G99&gt;=35000,G99&lt;40000),"C85",IF(AND(G99&gt;=40000,G99&lt;45000),"B",IF(AND(G99&gt;=45000,G99&lt;50000),"B85",IF(AND(G99&gt;=50000,G99&lt;55000),"A",IF(AND(G99&gt;=55000,G99&lt;60000),"A85",IF(AND(G99&gt;60000),"S"))))))))))))))</f>
        <v>F</v>
      </c>
      <c r="J99" s="23">
        <f t="shared" si="17"/>
        <v>9681.38589211618</v>
      </c>
      <c r="K99" s="6" t="str">
        <f>IF(AND(J99&gt;=10,J99&lt;5000),"G",IF(AND(J99&gt;=5000,J99&lt;8000),"F",IF(AND(J99&gt;=8000,J99&lt;12000),"F85",IF(AND(J99&gt;=12000,J99&lt;16000),"E",IF(AND(J99&gt;=16000,J99&lt;20000),"E85",IF(AND(J99&gt;=20000,J99&lt;25000),"D",IF(AND(J99&gt;=25000,J99&lt;30000),"D85",IF(AND(J99&gt;=30000,J99&lt;35000),"C",IF(AND(J99&gt;=35000,J99&lt;40000),"C85",IF(AND(J99&gt;=40000,J99&lt;45000),"B",IF(AND(J99&gt;=45000,J99&lt;50000),"B85",IF(AND(J99&gt;=50000,J99&lt;55000),"A",IF(AND(J99&gt;=55000,J99&lt;60000),"A85",IF(AND(J99&gt;60000),"S"))))))))))))))</f>
        <v>F85</v>
      </c>
    </row>
    <row r="100" ht="18.75" customHeight="1" spans="1:11">
      <c r="A100" s="43" t="s">
        <v>383</v>
      </c>
      <c r="B100" s="44">
        <v>595</v>
      </c>
      <c r="C100" s="44">
        <v>5770</v>
      </c>
      <c r="D100" s="44">
        <v>5770</v>
      </c>
      <c r="E100" s="44">
        <f t="shared" si="13"/>
        <v>0</v>
      </c>
      <c r="F100" s="44">
        <f t="shared" si="14"/>
        <v>1</v>
      </c>
      <c r="G100" s="23">
        <f t="shared" si="15"/>
        <v>5770</v>
      </c>
      <c r="H100" s="23">
        <f t="shared" si="16"/>
        <v>3433150</v>
      </c>
      <c r="I100" s="6" t="str">
        <f>IF(AND(G100&gt;=10,G100&lt;5000),"G",IF(AND(G100&gt;=5000,G100&lt;8000),"F",IF(AND(G100&gt;=8000,G100&lt;12000),"F86",IF(AND(G100&gt;=12000,G100&lt;16000),"E",IF(AND(G100&gt;=16000,G100&lt;20000),"E86",IF(AND(G100&gt;=20000,G100&lt;25000),"D",IF(AND(G100&gt;=25000,G100&lt;30000),"D86",IF(AND(G100&gt;=30000,G100&lt;35000),"C",IF(AND(G100&gt;=35000,G100&lt;40000),"C86",IF(AND(G100&gt;=40000,G100&lt;45000),"B",IF(AND(G100&gt;=45000,G100&lt;50000),"B86",IF(AND(G100&gt;=50000,G100&lt;55000),"A",IF(AND(G100&gt;=55000,G100&lt;60000),"A86",IF(AND(G100&gt;60000),"S"))))))))))))))</f>
        <v>F</v>
      </c>
      <c r="J100" s="23">
        <f t="shared" si="17"/>
        <v>9751.3</v>
      </c>
      <c r="K100" s="6" t="str">
        <f>IF(AND(J100&gt;=10,J100&lt;5000),"G",IF(AND(J100&gt;=5000,J100&lt;8000),"F",IF(AND(J100&gt;=8000,J100&lt;12000),"F86",IF(AND(J100&gt;=12000,J100&lt;16000),"E",IF(AND(J100&gt;=16000,J100&lt;20000),"E86",IF(AND(J100&gt;=20000,J100&lt;25000),"D",IF(AND(J100&gt;=25000,J100&lt;30000),"D86",IF(AND(J100&gt;=30000,J100&lt;35000),"C",IF(AND(J100&gt;=35000,J100&lt;40000),"C86",IF(AND(J100&gt;=40000,J100&lt;45000),"B",IF(AND(J100&gt;=45000,J100&lt;50000),"B86",IF(AND(J100&gt;=50000,J100&lt;55000),"A",IF(AND(J100&gt;=55000,J100&lt;60000),"A86",IF(AND(J100&gt;60000),"S"))))))))))))))</f>
        <v>F86</v>
      </c>
    </row>
    <row r="101" ht="18.75" customHeight="1" spans="1:11">
      <c r="A101" s="43" t="s">
        <v>48</v>
      </c>
      <c r="B101" s="44">
        <v>131</v>
      </c>
      <c r="C101" s="45">
        <v>5809.92366412214</v>
      </c>
      <c r="D101" s="45">
        <v>5809.92366412214</v>
      </c>
      <c r="E101" s="44">
        <f t="shared" si="13"/>
        <v>0</v>
      </c>
      <c r="F101" s="44">
        <f t="shared" si="14"/>
        <v>1</v>
      </c>
      <c r="G101" s="23">
        <f t="shared" si="15"/>
        <v>5809.92366412214</v>
      </c>
      <c r="H101" s="23">
        <f t="shared" si="16"/>
        <v>761100</v>
      </c>
      <c r="I101" s="6" t="str">
        <f>IF(AND(G101&gt;=10,G101&lt;5000),"G",IF(AND(G101&gt;=5000,G101&lt;8000),"F",IF(AND(G101&gt;=8000,G101&lt;12000),"F87",IF(AND(G101&gt;=12000,G101&lt;16000),"E",IF(AND(G101&gt;=16000,G101&lt;20000),"E87",IF(AND(G101&gt;=20000,G101&lt;25000),"D",IF(AND(G101&gt;=25000,G101&lt;30000),"D87",IF(AND(G101&gt;=30000,G101&lt;35000),"C",IF(AND(G101&gt;=35000,G101&lt;40000),"C87",IF(AND(G101&gt;=40000,G101&lt;45000),"B",IF(AND(G101&gt;=45000,G101&lt;50000),"B87",IF(AND(G101&gt;=50000,G101&lt;55000),"A",IF(AND(G101&gt;=55000,G101&lt;60000),"A87",IF(AND(G101&gt;60000),"S"))))))))))))))</f>
        <v>F</v>
      </c>
      <c r="J101" s="23">
        <f t="shared" si="17"/>
        <v>9818.77099236641</v>
      </c>
      <c r="K101" s="6" t="str">
        <f>IF(AND(J101&gt;=10,J101&lt;5000),"G",IF(AND(J101&gt;=5000,J101&lt;8000),"F",IF(AND(J101&gt;=8000,J101&lt;12000),"F87",IF(AND(J101&gt;=12000,J101&lt;16000),"E",IF(AND(J101&gt;=16000,J101&lt;20000),"E87",IF(AND(J101&gt;=20000,J101&lt;25000),"D",IF(AND(J101&gt;=25000,J101&lt;30000),"D87",IF(AND(J101&gt;=30000,J101&lt;35000),"C",IF(AND(J101&gt;=35000,J101&lt;40000),"C87",IF(AND(J101&gt;=40000,J101&lt;45000),"B",IF(AND(J101&gt;=45000,J101&lt;50000),"B87",IF(AND(J101&gt;=50000,J101&lt;55000),"A",IF(AND(J101&gt;=55000,J101&lt;60000),"A87",IF(AND(J101&gt;60000),"S"))))))))))))))</f>
        <v>F87</v>
      </c>
    </row>
    <row r="102" ht="18.75" customHeight="1" spans="1:11">
      <c r="A102" s="43" t="s">
        <v>451</v>
      </c>
      <c r="B102" s="44">
        <v>17233</v>
      </c>
      <c r="C102" s="45">
        <v>5831.67469390124</v>
      </c>
      <c r="D102" s="45">
        <v>4873.87231273498</v>
      </c>
      <c r="E102" s="45">
        <f t="shared" si="13"/>
        <v>-957.802381166252</v>
      </c>
      <c r="F102" s="45">
        <f t="shared" si="14"/>
        <v>0.835758605985358</v>
      </c>
      <c r="G102" s="23">
        <f t="shared" si="15"/>
        <v>5831.67469390124</v>
      </c>
      <c r="H102" s="23">
        <f t="shared" si="16"/>
        <v>100497250</v>
      </c>
      <c r="I102" s="6" t="str">
        <f>IF(AND(G102&gt;=10,G102&lt;5000),"G",IF(AND(G102&gt;=5000,G102&lt;8000),"F",IF(AND(G102&gt;=8000,G102&lt;12000),"F88",IF(AND(G102&gt;=12000,G102&lt;16000),"E",IF(AND(G102&gt;=16000,G102&lt;20000),"E88",IF(AND(G102&gt;=20000,G102&lt;25000),"D",IF(AND(G102&gt;=25000,G102&lt;30000),"D88",IF(AND(G102&gt;=30000,G102&lt;35000),"C",IF(AND(G102&gt;=35000,G102&lt;40000),"C88",IF(AND(G102&gt;=40000,G102&lt;45000),"B",IF(AND(G102&gt;=45000,G102&lt;50000),"B88",IF(AND(G102&gt;=50000,G102&lt;55000),"A",IF(AND(G102&gt;=55000,G102&lt;60000),"A88",IF(AND(G102&gt;60000),"S"))))))))))))))</f>
        <v>F</v>
      </c>
      <c r="J102" s="23">
        <f t="shared" si="17"/>
        <v>9855.53023269309</v>
      </c>
      <c r="K102" s="6" t="str">
        <f>IF(AND(J102&gt;=10,J102&lt;5000),"G",IF(AND(J102&gt;=5000,J102&lt;8000),"F",IF(AND(J102&gt;=8000,J102&lt;12000),"F88",IF(AND(J102&gt;=12000,J102&lt;16000),"E",IF(AND(J102&gt;=16000,J102&lt;20000),"E88",IF(AND(J102&gt;=20000,J102&lt;25000),"D",IF(AND(J102&gt;=25000,J102&lt;30000),"D88",IF(AND(J102&gt;=30000,J102&lt;35000),"C",IF(AND(J102&gt;=35000,J102&lt;40000),"C88",IF(AND(J102&gt;=40000,J102&lt;45000),"B",IF(AND(J102&gt;=45000,J102&lt;50000),"B88",IF(AND(J102&gt;=50000,J102&lt;55000),"A",IF(AND(J102&gt;=55000,J102&lt;60000),"A88",IF(AND(J102&gt;60000),"S"))))))))))))))</f>
        <v>F88</v>
      </c>
    </row>
    <row r="103" ht="18.75" customHeight="1" spans="1:11">
      <c r="A103" s="43" t="s">
        <v>225</v>
      </c>
      <c r="B103" s="44">
        <v>11088</v>
      </c>
      <c r="C103" s="45">
        <v>5219.7619047619</v>
      </c>
      <c r="D103" s="45">
        <v>5931.72283066554</v>
      </c>
      <c r="E103" s="45">
        <f t="shared" si="13"/>
        <v>711.960925903639</v>
      </c>
      <c r="F103" s="45">
        <f t="shared" si="14"/>
        <v>1.13639720333874</v>
      </c>
      <c r="G103" s="23">
        <f t="shared" si="15"/>
        <v>5931.72283066554</v>
      </c>
      <c r="H103" s="23">
        <f t="shared" si="16"/>
        <v>65770942.7464195</v>
      </c>
      <c r="I103" s="6" t="str">
        <f>IF(AND(G103&gt;=10,G103&lt;5000),"G",IF(AND(G103&gt;=5000,G103&lt;8000),"F",IF(AND(G103&gt;=8000,G103&lt;12000),"F89",IF(AND(G103&gt;=12000,G103&lt;16000),"E",IF(AND(G103&gt;=16000,G103&lt;20000),"E89",IF(AND(G103&gt;=20000,G103&lt;25000),"D",IF(AND(G103&gt;=25000,G103&lt;30000),"D89",IF(AND(G103&gt;=30000,G103&lt;35000),"C",IF(AND(G103&gt;=35000,G103&lt;40000),"C89",IF(AND(G103&gt;=40000,G103&lt;45000),"B",IF(AND(G103&gt;=45000,G103&lt;50000),"B89",IF(AND(G103&gt;=50000,G103&lt;55000),"A",IF(AND(G103&gt;=55000,G103&lt;60000),"A89",IF(AND(G103&gt;60000),"S"))))))))))))))</f>
        <v>F</v>
      </c>
      <c r="J103" s="23">
        <f t="shared" si="17"/>
        <v>10024.6115838248</v>
      </c>
      <c r="K103" s="6" t="str">
        <f>IF(AND(J103&gt;=10,J103&lt;5000),"G",IF(AND(J103&gt;=5000,J103&lt;8000),"F",IF(AND(J103&gt;=8000,J103&lt;12000),"F89",IF(AND(J103&gt;=12000,J103&lt;16000),"E",IF(AND(J103&gt;=16000,J103&lt;20000),"E89",IF(AND(J103&gt;=20000,J103&lt;25000),"D",IF(AND(J103&gt;=25000,J103&lt;30000),"D89",IF(AND(J103&gt;=30000,J103&lt;35000),"C",IF(AND(J103&gt;=35000,J103&lt;40000),"C89",IF(AND(J103&gt;=40000,J103&lt;45000),"B",IF(AND(J103&gt;=45000,J103&lt;50000),"B89",IF(AND(J103&gt;=50000,J103&lt;55000),"A",IF(AND(J103&gt;=55000,J103&lt;60000),"A89",IF(AND(J103&gt;60000),"S"))))))))))))))</f>
        <v>F89</v>
      </c>
    </row>
    <row r="104" ht="18.75" customHeight="1" spans="1:11">
      <c r="A104" s="43" t="s">
        <v>160</v>
      </c>
      <c r="B104" s="44">
        <v>171</v>
      </c>
      <c r="C104" s="45">
        <v>1056.14035087719</v>
      </c>
      <c r="D104" s="45">
        <v>5935.58282208589</v>
      </c>
      <c r="E104" s="45">
        <f t="shared" si="13"/>
        <v>4879.4424712087</v>
      </c>
      <c r="F104" s="45">
        <f t="shared" si="14"/>
        <v>5.62007011393514</v>
      </c>
      <c r="G104" s="23">
        <f t="shared" si="15"/>
        <v>5935.58282208589</v>
      </c>
      <c r="H104" s="23">
        <f t="shared" si="16"/>
        <v>1014984.66257669</v>
      </c>
      <c r="I104" s="6" t="str">
        <f>IF(AND(G104&gt;=10,G104&lt;5000),"G",IF(AND(G104&gt;=5000,G104&lt;8000),"F",IF(AND(G104&gt;=8000,G104&lt;12000),"F90",IF(AND(G104&gt;=12000,G104&lt;16000),"E",IF(AND(G104&gt;=16000,G104&lt;20000),"E90",IF(AND(G104&gt;=20000,G104&lt;25000),"D",IF(AND(G104&gt;=25000,G104&lt;30000),"D90",IF(AND(G104&gt;=30000,G104&lt;35000),"C",IF(AND(G104&gt;=35000,G104&lt;40000),"C90",IF(AND(G104&gt;=40000,G104&lt;45000),"B",IF(AND(G104&gt;=45000,G104&lt;50000),"B90",IF(AND(G104&gt;=50000,G104&lt;55000),"A",IF(AND(G104&gt;=55000,G104&lt;60000),"A90",IF(AND(G104&gt;60000),"S"))))))))))))))</f>
        <v>F</v>
      </c>
      <c r="J104" s="23">
        <f t="shared" si="17"/>
        <v>10031.1349693252</v>
      </c>
      <c r="K104" s="6" t="str">
        <f>IF(AND(J104&gt;=10,J104&lt;5000),"G",IF(AND(J104&gt;=5000,J104&lt;8000),"F",IF(AND(J104&gt;=8000,J104&lt;12000),"F90",IF(AND(J104&gt;=12000,J104&lt;16000),"E",IF(AND(J104&gt;=16000,J104&lt;20000),"E90",IF(AND(J104&gt;=20000,J104&lt;25000),"D",IF(AND(J104&gt;=25000,J104&lt;30000),"D90",IF(AND(J104&gt;=30000,J104&lt;35000),"C",IF(AND(J104&gt;=35000,J104&lt;40000),"C90",IF(AND(J104&gt;=40000,J104&lt;45000),"B",IF(AND(J104&gt;=45000,J104&lt;50000),"B90",IF(AND(J104&gt;=50000,J104&lt;55000),"A",IF(AND(J104&gt;=55000,J104&lt;60000),"A90",IF(AND(J104&gt;60000),"S"))))))))))))))</f>
        <v>F90</v>
      </c>
    </row>
    <row r="105" ht="18.75" customHeight="1" spans="1:11">
      <c r="A105" s="43" t="s">
        <v>430</v>
      </c>
      <c r="B105" s="44">
        <v>21652</v>
      </c>
      <c r="C105" s="45">
        <v>4544.75406428967</v>
      </c>
      <c r="D105" s="45">
        <v>5936.87801299518</v>
      </c>
      <c r="E105" s="45">
        <f t="shared" si="13"/>
        <v>1392.12394870551</v>
      </c>
      <c r="F105" s="45">
        <f t="shared" si="14"/>
        <v>1.30631447356945</v>
      </c>
      <c r="G105" s="23">
        <f t="shared" si="15"/>
        <v>5936.87801299518</v>
      </c>
      <c r="H105" s="23">
        <f t="shared" si="16"/>
        <v>128545282.737372</v>
      </c>
      <c r="I105" s="6" t="str">
        <f>IF(AND(G105&gt;=10,G105&lt;5000),"G",IF(AND(G105&gt;=5000,G105&lt;8000),"F",IF(AND(G105&gt;=8000,G105&lt;12000),"F91",IF(AND(G105&gt;=12000,G105&lt;16000),"E",IF(AND(G105&gt;=16000,G105&lt;20000),"E91",IF(AND(G105&gt;=20000,G105&lt;25000),"D",IF(AND(G105&gt;=25000,G105&lt;30000),"D91",IF(AND(G105&gt;=30000,G105&lt;35000),"C",IF(AND(G105&gt;=35000,G105&lt;40000),"C91",IF(AND(G105&gt;=40000,G105&lt;45000),"B",IF(AND(G105&gt;=45000,G105&lt;50000),"B91",IF(AND(G105&gt;=50000,G105&lt;55000),"A",IF(AND(G105&gt;=55000,G105&lt;60000),"A91",IF(AND(G105&gt;60000),"S"))))))))))))))</f>
        <v>F</v>
      </c>
      <c r="J105" s="23">
        <f t="shared" si="17"/>
        <v>10033.3238419619</v>
      </c>
      <c r="K105" s="6" t="str">
        <f>IF(AND(J105&gt;=10,J105&lt;5000),"G",IF(AND(J105&gt;=5000,J105&lt;8000),"F",IF(AND(J105&gt;=8000,J105&lt;12000),"F91",IF(AND(J105&gt;=12000,J105&lt;16000),"E",IF(AND(J105&gt;=16000,J105&lt;20000),"E91",IF(AND(J105&gt;=20000,J105&lt;25000),"D",IF(AND(J105&gt;=25000,J105&lt;30000),"D91",IF(AND(J105&gt;=30000,J105&lt;35000),"C",IF(AND(J105&gt;=35000,J105&lt;40000),"C91",IF(AND(J105&gt;=40000,J105&lt;45000),"B",IF(AND(J105&gt;=45000,J105&lt;50000),"B91",IF(AND(J105&gt;=50000,J105&lt;55000),"A",IF(AND(J105&gt;=55000,J105&lt;60000),"A91",IF(AND(J105&gt;60000),"S"))))))))))))))</f>
        <v>F91</v>
      </c>
    </row>
    <row r="106" ht="18.75" customHeight="1" spans="1:11">
      <c r="A106" s="43" t="s">
        <v>412</v>
      </c>
      <c r="B106" s="44">
        <v>5345</v>
      </c>
      <c r="C106" s="45">
        <v>2980.7165575304</v>
      </c>
      <c r="D106" s="45">
        <v>5952.52683178535</v>
      </c>
      <c r="E106" s="45">
        <f t="shared" si="13"/>
        <v>2971.81027425494</v>
      </c>
      <c r="F106" s="45">
        <f t="shared" si="14"/>
        <v>1.99701203281038</v>
      </c>
      <c r="G106" s="23">
        <f t="shared" si="15"/>
        <v>5952.52683178535</v>
      </c>
      <c r="H106" s="23">
        <f t="shared" si="16"/>
        <v>31816255.9158927</v>
      </c>
      <c r="I106" s="6" t="str">
        <f>IF(AND(G106&gt;=10,G106&lt;5000),"G",IF(AND(G106&gt;=5000,G106&lt;8000),"F",IF(AND(G106&gt;=8000,G106&lt;12000),"F92",IF(AND(G106&gt;=12000,G106&lt;16000),"E",IF(AND(G106&gt;=16000,G106&lt;20000),"E92",IF(AND(G106&gt;=20000,G106&lt;25000),"D",IF(AND(G106&gt;=25000,G106&lt;30000),"D92",IF(AND(G106&gt;=30000,G106&lt;35000),"C",IF(AND(G106&gt;=35000,G106&lt;40000),"C92",IF(AND(G106&gt;=40000,G106&lt;45000),"B",IF(AND(G106&gt;=45000,G106&lt;50000),"B92",IF(AND(G106&gt;=50000,G106&lt;55000),"A",IF(AND(G106&gt;=55000,G106&lt;60000),"A92",IF(AND(G106&gt;60000),"S"))))))))))))))</f>
        <v>F</v>
      </c>
      <c r="J106" s="23">
        <f t="shared" si="17"/>
        <v>10059.7703457172</v>
      </c>
      <c r="K106" s="6" t="str">
        <f>IF(AND(J106&gt;=10,J106&lt;5000),"G",IF(AND(J106&gt;=5000,J106&lt;8000),"F",IF(AND(J106&gt;=8000,J106&lt;12000),"F92",IF(AND(J106&gt;=12000,J106&lt;16000),"E",IF(AND(J106&gt;=16000,J106&lt;20000),"E92",IF(AND(J106&gt;=20000,J106&lt;25000),"D",IF(AND(J106&gt;=25000,J106&lt;30000),"D92",IF(AND(J106&gt;=30000,J106&lt;35000),"C",IF(AND(J106&gt;=35000,J106&lt;40000),"C92",IF(AND(J106&gt;=40000,J106&lt;45000),"B",IF(AND(J106&gt;=45000,J106&lt;50000),"B92",IF(AND(J106&gt;=50000,J106&lt;55000),"A",IF(AND(J106&gt;=55000,J106&lt;60000),"A92",IF(AND(J106&gt;60000),"S"))))))))))))))</f>
        <v>F92</v>
      </c>
    </row>
    <row r="107" ht="18.75" customHeight="1" spans="1:11">
      <c r="A107" s="43" t="s">
        <v>237</v>
      </c>
      <c r="B107" s="44">
        <v>526</v>
      </c>
      <c r="C107" s="45">
        <v>1096.57794676806</v>
      </c>
      <c r="D107" s="45">
        <v>5987.65432098765</v>
      </c>
      <c r="E107" s="45">
        <f t="shared" si="13"/>
        <v>4891.07637421959</v>
      </c>
      <c r="F107" s="45">
        <f t="shared" si="14"/>
        <v>5.46030889882023</v>
      </c>
      <c r="G107" s="23">
        <f t="shared" si="15"/>
        <v>5987.65432098765</v>
      </c>
      <c r="H107" s="23">
        <f t="shared" si="16"/>
        <v>3149506.17283951</v>
      </c>
      <c r="I107" s="6" t="str">
        <f>IF(AND(G107&gt;=10,G107&lt;5000),"G",IF(AND(G107&gt;=5000,G107&lt;8000),"F",IF(AND(G107&gt;=8000,G107&lt;12000),"F93",IF(AND(G107&gt;=12000,G107&lt;16000),"E",IF(AND(G107&gt;=16000,G107&lt;20000),"E93",IF(AND(G107&gt;=20000,G107&lt;25000),"D",IF(AND(G107&gt;=25000,G107&lt;30000),"D93",IF(AND(G107&gt;=30000,G107&lt;35000),"C",IF(AND(G107&gt;=35000,G107&lt;40000),"C93",IF(AND(G107&gt;=40000,G107&lt;45000),"B",IF(AND(G107&gt;=45000,G107&lt;50000),"B93",IF(AND(G107&gt;=50000,G107&lt;55000),"A",IF(AND(G107&gt;=55000,G107&lt;60000),"A93",IF(AND(G107&gt;60000),"S"))))))))))))))</f>
        <v>F</v>
      </c>
      <c r="J107" s="23">
        <f t="shared" si="17"/>
        <v>10119.1358024691</v>
      </c>
      <c r="K107" s="6" t="str">
        <f>IF(AND(J107&gt;=10,J107&lt;5000),"G",IF(AND(J107&gt;=5000,J107&lt;8000),"F",IF(AND(J107&gt;=8000,J107&lt;12000),"F93",IF(AND(J107&gt;=12000,J107&lt;16000),"E",IF(AND(J107&gt;=16000,J107&lt;20000),"E93",IF(AND(J107&gt;=20000,J107&lt;25000),"D",IF(AND(J107&gt;=25000,J107&lt;30000),"D93",IF(AND(J107&gt;=30000,J107&lt;35000),"C",IF(AND(J107&gt;=35000,J107&lt;40000),"C93",IF(AND(J107&gt;=40000,J107&lt;45000),"B",IF(AND(J107&gt;=45000,J107&lt;50000),"B93",IF(AND(J107&gt;=50000,J107&lt;55000),"A",IF(AND(J107&gt;=55000,J107&lt;60000),"A93",IF(AND(J107&gt;60000),"S"))))))))))))))</f>
        <v>F93</v>
      </c>
    </row>
    <row r="108" ht="18.75" customHeight="1" spans="1:11">
      <c r="A108" s="43" t="s">
        <v>367</v>
      </c>
      <c r="B108" s="44">
        <v>483</v>
      </c>
      <c r="C108" s="44">
        <v>6000</v>
      </c>
      <c r="D108" s="45">
        <v>3850.66616199849</v>
      </c>
      <c r="E108" s="45">
        <f t="shared" si="13"/>
        <v>-2149.33383800151</v>
      </c>
      <c r="F108" s="45">
        <f t="shared" si="14"/>
        <v>0.641777693666414</v>
      </c>
      <c r="G108" s="23">
        <f t="shared" si="15"/>
        <v>6000</v>
      </c>
      <c r="H108" s="23">
        <f t="shared" si="16"/>
        <v>2898000</v>
      </c>
      <c r="I108" s="6" t="str">
        <f>IF(AND(G108&gt;=10,G108&lt;5000),"G",IF(AND(G108&gt;=5000,G108&lt;8000),"F",IF(AND(G108&gt;=8000,G108&lt;12000),"F94",IF(AND(G108&gt;=12000,G108&lt;16000),"E",IF(AND(G108&gt;=16000,G108&lt;20000),"E94",IF(AND(G108&gt;=20000,G108&lt;25000),"D",IF(AND(G108&gt;=25000,G108&lt;30000),"D94",IF(AND(G108&gt;=30000,G108&lt;35000),"C",IF(AND(G108&gt;=35000,G108&lt;40000),"C94",IF(AND(G108&gt;=40000,G108&lt;45000),"B",IF(AND(G108&gt;=45000,G108&lt;50000),"B94",IF(AND(G108&gt;=50000,G108&lt;55000),"A",IF(AND(G108&gt;=55000,G108&lt;60000),"A94",IF(AND(G108&gt;60000),"S"))))))))))))))</f>
        <v>F</v>
      </c>
      <c r="J108" s="23">
        <f t="shared" si="17"/>
        <v>10140</v>
      </c>
      <c r="K108" s="6" t="str">
        <f>IF(AND(J108&gt;=10,J108&lt;5000),"G",IF(AND(J108&gt;=5000,J108&lt;8000),"F",IF(AND(J108&gt;=8000,J108&lt;12000),"F94",IF(AND(J108&gt;=12000,J108&lt;16000),"E",IF(AND(J108&gt;=16000,J108&lt;20000),"E94",IF(AND(J108&gt;=20000,J108&lt;25000),"D",IF(AND(J108&gt;=25000,J108&lt;30000),"D94",IF(AND(J108&gt;=30000,J108&lt;35000),"C",IF(AND(J108&gt;=35000,J108&lt;40000),"C94",IF(AND(J108&gt;=40000,J108&lt;45000),"B",IF(AND(J108&gt;=45000,J108&lt;50000),"B94",IF(AND(J108&gt;=50000,J108&lt;55000),"A",IF(AND(J108&gt;=55000,J108&lt;60000),"A94",IF(AND(J108&gt;60000),"S"))))))))))))))</f>
        <v>F94</v>
      </c>
    </row>
    <row r="109" ht="18.75" customHeight="1" spans="1:11">
      <c r="A109" s="43" t="s">
        <v>59</v>
      </c>
      <c r="B109" s="44">
        <v>303</v>
      </c>
      <c r="C109" s="45">
        <v>1316.96369636964</v>
      </c>
      <c r="D109" s="44">
        <v>6000</v>
      </c>
      <c r="E109" s="45">
        <f t="shared" si="13"/>
        <v>4683.03630363036</v>
      </c>
      <c r="F109" s="45">
        <f t="shared" si="14"/>
        <v>4.55593424218124</v>
      </c>
      <c r="G109" s="23">
        <f t="shared" si="15"/>
        <v>6000</v>
      </c>
      <c r="H109" s="23">
        <f t="shared" si="16"/>
        <v>1818000</v>
      </c>
      <c r="I109" s="6" t="str">
        <f>IF(AND(G109&gt;=10,G109&lt;5000),"G",IF(AND(G109&gt;=5000,G109&lt;8000),"F",IF(AND(G109&gt;=8000,G109&lt;12000),"F95",IF(AND(G109&gt;=12000,G109&lt;16000),"E",IF(AND(G109&gt;=16000,G109&lt;20000),"E95",IF(AND(G109&gt;=20000,G109&lt;25000),"D",IF(AND(G109&gt;=25000,G109&lt;30000),"D95",IF(AND(G109&gt;=30000,G109&lt;35000),"C",IF(AND(G109&gt;=35000,G109&lt;40000),"C95",IF(AND(G109&gt;=40000,G109&lt;45000),"B",IF(AND(G109&gt;=45000,G109&lt;50000),"B95",IF(AND(G109&gt;=50000,G109&lt;55000),"A",IF(AND(G109&gt;=55000,G109&lt;60000),"A95",IF(AND(G109&gt;60000),"S"))))))))))))))</f>
        <v>F</v>
      </c>
      <c r="J109" s="23">
        <f t="shared" si="17"/>
        <v>10140</v>
      </c>
      <c r="K109" s="6" t="str">
        <f>IF(AND(J109&gt;=10,J109&lt;5000),"G",IF(AND(J109&gt;=5000,J109&lt;8000),"F",IF(AND(J109&gt;=8000,J109&lt;12000),"F95",IF(AND(J109&gt;=12000,J109&lt;16000),"E",IF(AND(J109&gt;=16000,J109&lt;20000),"E95",IF(AND(J109&gt;=20000,J109&lt;25000),"D",IF(AND(J109&gt;=25000,J109&lt;30000),"D95",IF(AND(J109&gt;=30000,J109&lt;35000),"C",IF(AND(J109&gt;=35000,J109&lt;40000),"C95",IF(AND(J109&gt;=40000,J109&lt;45000),"B",IF(AND(J109&gt;=45000,J109&lt;50000),"B95",IF(AND(J109&gt;=50000,J109&lt;55000),"A",IF(AND(J109&gt;=55000,J109&lt;60000),"A95",IF(AND(J109&gt;60000),"S"))))))))))))))</f>
        <v>F95</v>
      </c>
    </row>
    <row r="110" ht="18.75" customHeight="1" spans="1:11">
      <c r="A110" s="43" t="s">
        <v>387</v>
      </c>
      <c r="B110" s="44">
        <v>414</v>
      </c>
      <c r="C110" s="44">
        <v>6000</v>
      </c>
      <c r="D110" s="44">
        <v>6000</v>
      </c>
      <c r="E110" s="44">
        <f t="shared" si="13"/>
        <v>0</v>
      </c>
      <c r="F110" s="44">
        <f t="shared" si="14"/>
        <v>1</v>
      </c>
      <c r="G110" s="23">
        <f t="shared" si="15"/>
        <v>6000</v>
      </c>
      <c r="H110" s="23">
        <f t="shared" si="16"/>
        <v>2484000</v>
      </c>
      <c r="I110" s="6" t="str">
        <f>IF(AND(G110&gt;=10,G110&lt;5000),"G",IF(AND(G110&gt;=5000,G110&lt;8000),"F",IF(AND(G110&gt;=8000,G110&lt;12000),"F96",IF(AND(G110&gt;=12000,G110&lt;16000),"E",IF(AND(G110&gt;=16000,G110&lt;20000),"E96",IF(AND(G110&gt;=20000,G110&lt;25000),"D",IF(AND(G110&gt;=25000,G110&lt;30000),"D96",IF(AND(G110&gt;=30000,G110&lt;35000),"C",IF(AND(G110&gt;=35000,G110&lt;40000),"C96",IF(AND(G110&gt;=40000,G110&lt;45000),"B",IF(AND(G110&gt;=45000,G110&lt;50000),"B96",IF(AND(G110&gt;=50000,G110&lt;55000),"A",IF(AND(G110&gt;=55000,G110&lt;60000),"A96",IF(AND(G110&gt;60000),"S"))))))))))))))</f>
        <v>F</v>
      </c>
      <c r="J110" s="23">
        <f t="shared" si="17"/>
        <v>10140</v>
      </c>
      <c r="K110" s="6" t="str">
        <f>IF(AND(J110&gt;=10,J110&lt;5000),"G",IF(AND(J110&gt;=5000,J110&lt;8000),"F",IF(AND(J110&gt;=8000,J110&lt;12000),"F96",IF(AND(J110&gt;=12000,J110&lt;16000),"E",IF(AND(J110&gt;=16000,J110&lt;20000),"E96",IF(AND(J110&gt;=20000,J110&lt;25000),"D",IF(AND(J110&gt;=25000,J110&lt;30000),"D96",IF(AND(J110&gt;=30000,J110&lt;35000),"C",IF(AND(J110&gt;=35000,J110&lt;40000),"C96",IF(AND(J110&gt;=40000,J110&lt;45000),"B",IF(AND(J110&gt;=45000,J110&lt;50000),"B96",IF(AND(J110&gt;=50000,J110&lt;55000),"A",IF(AND(J110&gt;=55000,J110&lt;60000),"A96",IF(AND(J110&gt;60000),"S"))))))))))))))</f>
        <v>F96</v>
      </c>
    </row>
    <row r="111" ht="18.75" customHeight="1" spans="1:11">
      <c r="A111" s="43" t="s">
        <v>199</v>
      </c>
      <c r="B111" s="44">
        <v>1724</v>
      </c>
      <c r="C111" s="45">
        <v>3149.07192575406</v>
      </c>
      <c r="D111" s="45">
        <v>6072.2816399287</v>
      </c>
      <c r="E111" s="45">
        <f t="shared" si="13"/>
        <v>2923.20971417464</v>
      </c>
      <c r="F111" s="45">
        <f t="shared" si="14"/>
        <v>1.92827657897165</v>
      </c>
      <c r="G111" s="23">
        <f t="shared" si="15"/>
        <v>6072.2816399287</v>
      </c>
      <c r="H111" s="23">
        <f t="shared" si="16"/>
        <v>10468613.5472371</v>
      </c>
      <c r="I111" s="6" t="str">
        <f>IF(AND(G111&gt;=10,G111&lt;5000),"G",IF(AND(G111&gt;=5000,G111&lt;8000),"F",IF(AND(G111&gt;=8000,G111&lt;12000),"F97",IF(AND(G111&gt;=12000,G111&lt;16000),"E",IF(AND(G111&gt;=16000,G111&lt;20000),"E97",IF(AND(G111&gt;=20000,G111&lt;25000),"D",IF(AND(G111&gt;=25000,G111&lt;30000),"D97",IF(AND(G111&gt;=30000,G111&lt;35000),"C",IF(AND(G111&gt;=35000,G111&lt;40000),"C97",IF(AND(G111&gt;=40000,G111&lt;45000),"B",IF(AND(G111&gt;=45000,G111&lt;50000),"B97",IF(AND(G111&gt;=50000,G111&lt;55000),"A",IF(AND(G111&gt;=55000,G111&lt;60000),"A97",IF(AND(G111&gt;60000),"S"))))))))))))))</f>
        <v>F</v>
      </c>
      <c r="J111" s="23">
        <f t="shared" si="17"/>
        <v>10262.1559714795</v>
      </c>
      <c r="K111" s="6" t="str">
        <f>IF(AND(J111&gt;=10,J111&lt;5000),"G",IF(AND(J111&gt;=5000,J111&lt;8000),"F",IF(AND(J111&gt;=8000,J111&lt;12000),"F97",IF(AND(J111&gt;=12000,J111&lt;16000),"E",IF(AND(J111&gt;=16000,J111&lt;20000),"E97",IF(AND(J111&gt;=20000,J111&lt;25000),"D",IF(AND(J111&gt;=25000,J111&lt;30000),"D97",IF(AND(J111&gt;=30000,J111&lt;35000),"C",IF(AND(J111&gt;=35000,J111&lt;40000),"C97",IF(AND(J111&gt;=40000,J111&lt;45000),"B",IF(AND(J111&gt;=45000,J111&lt;50000),"B97",IF(AND(J111&gt;=50000,J111&lt;55000),"A",IF(AND(J111&gt;=55000,J111&lt;60000),"A97",IF(AND(J111&gt;60000),"S"))))))))))))))</f>
        <v>F97</v>
      </c>
    </row>
    <row r="112" ht="18.75" customHeight="1" spans="1:11">
      <c r="A112" s="43" t="s">
        <v>366</v>
      </c>
      <c r="B112" s="44">
        <v>29044</v>
      </c>
      <c r="C112" s="45">
        <v>6073.59340999862</v>
      </c>
      <c r="D112" s="45">
        <v>4078.34827812202</v>
      </c>
      <c r="E112" s="45">
        <f t="shared" si="13"/>
        <v>-1995.2451318766</v>
      </c>
      <c r="F112" s="45">
        <f t="shared" si="14"/>
        <v>0.671488524636513</v>
      </c>
      <c r="G112" s="23">
        <f t="shared" si="15"/>
        <v>6073.59340999862</v>
      </c>
      <c r="H112" s="23">
        <f t="shared" si="16"/>
        <v>176401447</v>
      </c>
      <c r="I112" s="6" t="str">
        <f>IF(AND(G112&gt;=10,G112&lt;5000),"G",IF(AND(G112&gt;=5000,G112&lt;8000),"F",IF(AND(G112&gt;=8000,G112&lt;12000),"F98",IF(AND(G112&gt;=12000,G112&lt;16000),"E",IF(AND(G112&gt;=16000,G112&lt;20000),"E98",IF(AND(G112&gt;=20000,G112&lt;25000),"D",IF(AND(G112&gt;=25000,G112&lt;30000),"D98",IF(AND(G112&gt;=30000,G112&lt;35000),"C",IF(AND(G112&gt;=35000,G112&lt;40000),"C98",IF(AND(G112&gt;=40000,G112&lt;45000),"B",IF(AND(G112&gt;=45000,G112&lt;50000),"B98",IF(AND(G112&gt;=50000,G112&lt;55000),"A",IF(AND(G112&gt;=55000,G112&lt;60000),"A98",IF(AND(G112&gt;60000),"S"))))))))))))))</f>
        <v>F</v>
      </c>
      <c r="J112" s="23">
        <f t="shared" si="17"/>
        <v>10264.3728628977</v>
      </c>
      <c r="K112" s="6" t="str">
        <f>IF(AND(J112&gt;=10,J112&lt;5000),"G",IF(AND(J112&gt;=5000,J112&lt;8000),"F",IF(AND(J112&gt;=8000,J112&lt;12000),"F98",IF(AND(J112&gt;=12000,J112&lt;16000),"E",IF(AND(J112&gt;=16000,J112&lt;20000),"E98",IF(AND(J112&gt;=20000,J112&lt;25000),"D",IF(AND(J112&gt;=25000,J112&lt;30000),"D98",IF(AND(J112&gt;=30000,J112&lt;35000),"C",IF(AND(J112&gt;=35000,J112&lt;40000),"C98",IF(AND(J112&gt;=40000,J112&lt;45000),"B",IF(AND(J112&gt;=45000,J112&lt;50000),"B98",IF(AND(J112&gt;=50000,J112&lt;55000),"A",IF(AND(J112&gt;=55000,J112&lt;60000),"A98",IF(AND(J112&gt;60000),"S"))))))))))))))</f>
        <v>F98</v>
      </c>
    </row>
    <row r="113" ht="18.75" customHeight="1" spans="1:11">
      <c r="A113" s="43" t="s">
        <v>285</v>
      </c>
      <c r="B113" s="44">
        <v>11795</v>
      </c>
      <c r="C113" s="45">
        <v>5810.06570580755</v>
      </c>
      <c r="D113" s="45">
        <v>6093.86400918635</v>
      </c>
      <c r="E113" s="45">
        <f t="shared" si="13"/>
        <v>283.798303378806</v>
      </c>
      <c r="F113" s="45">
        <f t="shared" si="14"/>
        <v>1.04884597141391</v>
      </c>
      <c r="G113" s="23">
        <f t="shared" si="15"/>
        <v>6093.86400918635</v>
      </c>
      <c r="H113" s="23">
        <f t="shared" si="16"/>
        <v>71877125.988353</v>
      </c>
      <c r="I113" s="6" t="str">
        <f>IF(AND(G113&gt;=10,G113&lt;5000),"G",IF(AND(G113&gt;=5000,G113&lt;8000),"F",IF(AND(G113&gt;=8000,G113&lt;12000),"F99",IF(AND(G113&gt;=12000,G113&lt;16000),"E",IF(AND(G113&gt;=16000,G113&lt;20000),"E99",IF(AND(G113&gt;=20000,G113&lt;25000),"D",IF(AND(G113&gt;=25000,G113&lt;30000),"D99",IF(AND(G113&gt;=30000,G113&lt;35000),"C",IF(AND(G113&gt;=35000,G113&lt;40000),"C99",IF(AND(G113&gt;=40000,G113&lt;45000),"B",IF(AND(G113&gt;=45000,G113&lt;50000),"B99",IF(AND(G113&gt;=50000,G113&lt;55000),"A",IF(AND(G113&gt;=55000,G113&lt;60000),"A99",IF(AND(G113&gt;60000),"S"))))))))))))))</f>
        <v>F</v>
      </c>
      <c r="J113" s="23">
        <f t="shared" si="17"/>
        <v>10298.6301755249</v>
      </c>
      <c r="K113" s="6" t="str">
        <f>IF(AND(J113&gt;=10,J113&lt;5000),"G",IF(AND(J113&gt;=5000,J113&lt;8000),"F",IF(AND(J113&gt;=8000,J113&lt;12000),"F99",IF(AND(J113&gt;=12000,J113&lt;16000),"E",IF(AND(J113&gt;=16000,J113&lt;20000),"E99",IF(AND(J113&gt;=20000,J113&lt;25000),"D",IF(AND(J113&gt;=25000,J113&lt;30000),"D99",IF(AND(J113&gt;=30000,J113&lt;35000),"C",IF(AND(J113&gt;=35000,J113&lt;40000),"C99",IF(AND(J113&gt;=40000,J113&lt;45000),"B",IF(AND(J113&gt;=45000,J113&lt;50000),"B99",IF(AND(J113&gt;=50000,J113&lt;55000),"A",IF(AND(J113&gt;=55000,J113&lt;60000),"A99",IF(AND(J113&gt;60000),"S"))))))))))))))</f>
        <v>F99</v>
      </c>
    </row>
    <row r="114" ht="18.75" customHeight="1" spans="1:11">
      <c r="A114" s="43" t="s">
        <v>151</v>
      </c>
      <c r="B114" s="44">
        <v>7242</v>
      </c>
      <c r="C114" s="45">
        <v>5625.90030378349</v>
      </c>
      <c r="D114" s="45">
        <v>6154.59402274531</v>
      </c>
      <c r="E114" s="45">
        <f t="shared" si="13"/>
        <v>528.69371896182</v>
      </c>
      <c r="F114" s="45">
        <f t="shared" si="14"/>
        <v>1.09397495341435</v>
      </c>
      <c r="G114" s="23">
        <f t="shared" si="15"/>
        <v>6154.59402274531</v>
      </c>
      <c r="H114" s="23">
        <f t="shared" si="16"/>
        <v>44571569.9127215</v>
      </c>
      <c r="I114" s="6" t="str">
        <f>IF(AND(G114&gt;=10,G114&lt;5000),"G",IF(AND(G114&gt;=5000,G114&lt;8000),"F",IF(AND(G114&gt;=8000,G114&lt;12000),"F100",IF(AND(G114&gt;=12000,G114&lt;16000),"E",IF(AND(G114&gt;=16000,G114&lt;20000),"E100",IF(AND(G114&gt;=20000,G114&lt;25000),"D",IF(AND(G114&gt;=25000,G114&lt;30000),"D100",IF(AND(G114&gt;=30000,G114&lt;35000),"C",IF(AND(G114&gt;=35000,G114&lt;40000),"C100",IF(AND(G114&gt;=40000,G114&lt;45000),"B",IF(AND(G114&gt;=45000,G114&lt;50000),"B100",IF(AND(G114&gt;=50000,G114&lt;55000),"A",IF(AND(G114&gt;=55000,G114&lt;60000),"A100",IF(AND(G114&gt;60000),"S"))))))))))))))</f>
        <v>F</v>
      </c>
      <c r="J114" s="23">
        <f t="shared" si="17"/>
        <v>10401.2638984396</v>
      </c>
      <c r="K114" s="6" t="str">
        <f>IF(AND(J114&gt;=10,J114&lt;5000),"G",IF(AND(J114&gt;=5000,J114&lt;8000),"F",IF(AND(J114&gt;=8000,J114&lt;12000),"F100",IF(AND(J114&gt;=12000,J114&lt;16000),"E",IF(AND(J114&gt;=16000,J114&lt;20000),"E100",IF(AND(J114&gt;=20000,J114&lt;25000),"D",IF(AND(J114&gt;=25000,J114&lt;30000),"D100",IF(AND(J114&gt;=30000,J114&lt;35000),"C",IF(AND(J114&gt;=35000,J114&lt;40000),"C100",IF(AND(J114&gt;=40000,J114&lt;45000),"B",IF(AND(J114&gt;=45000,J114&lt;50000),"B100",IF(AND(J114&gt;=50000,J114&lt;55000),"A",IF(AND(J114&gt;=55000,J114&lt;60000),"A100",IF(AND(J114&gt;60000),"S"))))))))))))))</f>
        <v>F100</v>
      </c>
    </row>
    <row r="115" ht="18.75" customHeight="1" spans="1:11">
      <c r="A115" s="43" t="s">
        <v>227</v>
      </c>
      <c r="B115" s="44">
        <v>580</v>
      </c>
      <c r="C115" s="45">
        <v>4631.39655172414</v>
      </c>
      <c r="D115" s="45">
        <v>6174.51327433628</v>
      </c>
      <c r="E115" s="45">
        <f t="shared" si="13"/>
        <v>1543.11672261215</v>
      </c>
      <c r="F115" s="45">
        <f t="shared" si="14"/>
        <v>1.3331860499049</v>
      </c>
      <c r="G115" s="23">
        <f t="shared" si="15"/>
        <v>6174.51327433628</v>
      </c>
      <c r="H115" s="23">
        <f t="shared" si="16"/>
        <v>3581217.69911504</v>
      </c>
      <c r="I115" s="6" t="str">
        <f>IF(AND(G115&gt;=10,G115&lt;5000),"G",IF(AND(G115&gt;=5000,G115&lt;8000),"F",IF(AND(G115&gt;=8000,G115&lt;12000),"F101",IF(AND(G115&gt;=12000,G115&lt;16000),"E",IF(AND(G115&gt;=16000,G115&lt;20000),"E101",IF(AND(G115&gt;=20000,G115&lt;25000),"D",IF(AND(G115&gt;=25000,G115&lt;30000),"D101",IF(AND(G115&gt;=30000,G115&lt;35000),"C",IF(AND(G115&gt;=35000,G115&lt;40000),"C101",IF(AND(G115&gt;=40000,G115&lt;45000),"B",IF(AND(G115&gt;=45000,G115&lt;50000),"B101",IF(AND(G115&gt;=50000,G115&lt;55000),"A",IF(AND(G115&gt;=55000,G115&lt;60000),"A101",IF(AND(G115&gt;60000),"S"))))))))))))))</f>
        <v>F</v>
      </c>
      <c r="J115" s="23">
        <f t="shared" si="17"/>
        <v>10434.9274336283</v>
      </c>
      <c r="K115" s="6" t="str">
        <f>IF(AND(J115&gt;=10,J115&lt;5000),"G",IF(AND(J115&gt;=5000,J115&lt;8000),"F",IF(AND(J115&gt;=8000,J115&lt;12000),"F101",IF(AND(J115&gt;=12000,J115&lt;16000),"E",IF(AND(J115&gt;=16000,J115&lt;20000),"E101",IF(AND(J115&gt;=20000,J115&lt;25000),"D",IF(AND(J115&gt;=25000,J115&lt;30000),"D101",IF(AND(J115&gt;=30000,J115&lt;35000),"C",IF(AND(J115&gt;=35000,J115&lt;40000),"C101",IF(AND(J115&gt;=40000,J115&lt;45000),"B",IF(AND(J115&gt;=45000,J115&lt;50000),"B101",IF(AND(J115&gt;=50000,J115&lt;55000),"A",IF(AND(J115&gt;=55000,J115&lt;60000),"A101",IF(AND(J115&gt;60000),"S"))))))))))))))</f>
        <v>F101</v>
      </c>
    </row>
    <row r="116" ht="18.75" customHeight="1" spans="1:11">
      <c r="A116" s="43" t="s">
        <v>91</v>
      </c>
      <c r="B116" s="44">
        <v>5749</v>
      </c>
      <c r="C116" s="45">
        <v>6282.83179683423</v>
      </c>
      <c r="D116" s="45">
        <v>5020.78550932568</v>
      </c>
      <c r="E116" s="45">
        <f t="shared" si="13"/>
        <v>-1262.04628750855</v>
      </c>
      <c r="F116" s="45">
        <f t="shared" si="14"/>
        <v>0.799127793275563</v>
      </c>
      <c r="G116" s="23">
        <f t="shared" si="15"/>
        <v>6282.83179683423</v>
      </c>
      <c r="H116" s="23">
        <f t="shared" si="16"/>
        <v>36120000</v>
      </c>
      <c r="I116" s="6" t="str">
        <f>IF(AND(G116&gt;=10,G116&lt;5000),"G",IF(AND(G116&gt;=5000,G116&lt;8000),"F",IF(AND(G116&gt;=8000,G116&lt;12000),"F102",IF(AND(G116&gt;=12000,G116&lt;16000),"E",IF(AND(G116&gt;=16000,G116&lt;20000),"E102",IF(AND(G116&gt;=20000,G116&lt;25000),"D",IF(AND(G116&gt;=25000,G116&lt;30000),"D102",IF(AND(G116&gt;=30000,G116&lt;35000),"C",IF(AND(G116&gt;=35000,G116&lt;40000),"C102",IF(AND(G116&gt;=40000,G116&lt;45000),"B",IF(AND(G116&gt;=45000,G116&lt;50000),"B102",IF(AND(G116&gt;=50000,G116&lt;55000),"A",IF(AND(G116&gt;=55000,G116&lt;60000),"A102",IF(AND(G116&gt;60000),"S"))))))))))))))</f>
        <v>F</v>
      </c>
      <c r="J116" s="23">
        <f t="shared" si="17"/>
        <v>10617.9857366499</v>
      </c>
      <c r="K116" s="6" t="str">
        <f>IF(AND(J116&gt;=10,J116&lt;5000),"G",IF(AND(J116&gt;=5000,J116&lt;8000),"F",IF(AND(J116&gt;=8000,J116&lt;12000),"F102",IF(AND(J116&gt;=12000,J116&lt;16000),"E",IF(AND(J116&gt;=16000,J116&lt;20000),"E102",IF(AND(J116&gt;=20000,J116&lt;25000),"D",IF(AND(J116&gt;=25000,J116&lt;30000),"D102",IF(AND(J116&gt;=30000,J116&lt;35000),"C",IF(AND(J116&gt;=35000,J116&lt;40000),"C102",IF(AND(J116&gt;=40000,J116&lt;45000),"B",IF(AND(J116&gt;=45000,J116&lt;50000),"B102",IF(AND(J116&gt;=50000,J116&lt;55000),"A",IF(AND(J116&gt;=55000,J116&lt;60000),"A102",IF(AND(J116&gt;60000),"S"))))))))))))))</f>
        <v>F102</v>
      </c>
    </row>
    <row r="117" ht="18.75" customHeight="1" spans="1:11">
      <c r="A117" s="43" t="s">
        <v>397</v>
      </c>
      <c r="B117" s="44">
        <v>56</v>
      </c>
      <c r="C117" s="44">
        <v>6300</v>
      </c>
      <c r="D117" s="44">
        <v>6300</v>
      </c>
      <c r="E117" s="44">
        <f t="shared" si="13"/>
        <v>0</v>
      </c>
      <c r="F117" s="44">
        <f t="shared" si="14"/>
        <v>1</v>
      </c>
      <c r="G117" s="23">
        <f t="shared" si="15"/>
        <v>6300</v>
      </c>
      <c r="H117" s="23">
        <f t="shared" si="16"/>
        <v>352800</v>
      </c>
      <c r="I117" s="6" t="str">
        <f>IF(AND(G117&gt;=10,G117&lt;5000),"G",IF(AND(G117&gt;=5000,G117&lt;8000),"F",IF(AND(G117&gt;=8000,G117&lt;12000),"F103",IF(AND(G117&gt;=12000,G117&lt;16000),"E",IF(AND(G117&gt;=16000,G117&lt;20000),"E103",IF(AND(G117&gt;=20000,G117&lt;25000),"D",IF(AND(G117&gt;=25000,G117&lt;30000),"D103",IF(AND(G117&gt;=30000,G117&lt;35000),"C",IF(AND(G117&gt;=35000,G117&lt;40000),"C103",IF(AND(G117&gt;=40000,G117&lt;45000),"B",IF(AND(G117&gt;=45000,G117&lt;50000),"B103",IF(AND(G117&gt;=50000,G117&lt;55000),"A",IF(AND(G117&gt;=55000,G117&lt;60000),"A103",IF(AND(G117&gt;60000),"S"))))))))))))))</f>
        <v>F</v>
      </c>
      <c r="J117" s="23">
        <f t="shared" si="17"/>
        <v>10647</v>
      </c>
      <c r="K117" s="6" t="str">
        <f>IF(AND(J117&gt;=10,J117&lt;5000),"G",IF(AND(J117&gt;=5000,J117&lt;8000),"F",IF(AND(J117&gt;=8000,J117&lt;12000),"F103",IF(AND(J117&gt;=12000,J117&lt;16000),"E",IF(AND(J117&gt;=16000,J117&lt;20000),"E103",IF(AND(J117&gt;=20000,J117&lt;25000),"D",IF(AND(J117&gt;=25000,J117&lt;30000),"D103",IF(AND(J117&gt;=30000,J117&lt;35000),"C",IF(AND(J117&gt;=35000,J117&lt;40000),"C103",IF(AND(J117&gt;=40000,J117&lt;45000),"B",IF(AND(J117&gt;=45000,J117&lt;50000),"B103",IF(AND(J117&gt;=50000,J117&lt;55000),"A",IF(AND(J117&gt;=55000,J117&lt;60000),"A103",IF(AND(J117&gt;60000),"S"))))))))))))))</f>
        <v>F103</v>
      </c>
    </row>
    <row r="118" ht="18.75" customHeight="1" spans="1:11">
      <c r="A118" s="43" t="s">
        <v>156</v>
      </c>
      <c r="B118" s="44">
        <v>1521</v>
      </c>
      <c r="C118" s="45">
        <v>6355.02958579882</v>
      </c>
      <c r="D118" s="45">
        <v>6373.50157728707</v>
      </c>
      <c r="E118" s="45">
        <f t="shared" si="13"/>
        <v>18.4719914882498</v>
      </c>
      <c r="F118" s="45">
        <f t="shared" si="14"/>
        <v>1.00290667277608</v>
      </c>
      <c r="G118" s="23">
        <f t="shared" si="15"/>
        <v>6373.50157728707</v>
      </c>
      <c r="H118" s="23">
        <f t="shared" si="16"/>
        <v>9694095.89905363</v>
      </c>
      <c r="I118" s="6" t="str">
        <f>IF(AND(G118&gt;=10,G118&lt;5000),"G",IF(AND(G118&gt;=5000,G118&lt;8000),"F",IF(AND(G118&gt;=8000,G118&lt;12000),"F104",IF(AND(G118&gt;=12000,G118&lt;16000),"E",IF(AND(G118&gt;=16000,G118&lt;20000),"E104",IF(AND(G118&gt;=20000,G118&lt;25000),"D",IF(AND(G118&gt;=25000,G118&lt;30000),"D104",IF(AND(G118&gt;=30000,G118&lt;35000),"C",IF(AND(G118&gt;=35000,G118&lt;40000),"C104",IF(AND(G118&gt;=40000,G118&lt;45000),"B",IF(AND(G118&gt;=45000,G118&lt;50000),"B104",IF(AND(G118&gt;=50000,G118&lt;55000),"A",IF(AND(G118&gt;=55000,G118&lt;60000),"A104",IF(AND(G118&gt;60000),"S"))))))))))))))</f>
        <v>F</v>
      </c>
      <c r="J118" s="23">
        <f t="shared" si="17"/>
        <v>10771.2176656151</v>
      </c>
      <c r="K118" s="6" t="str">
        <f>IF(AND(J118&gt;=10,J118&lt;5000),"G",IF(AND(J118&gt;=5000,J118&lt;8000),"F",IF(AND(J118&gt;=8000,J118&lt;12000),"F104",IF(AND(J118&gt;=12000,J118&lt;16000),"E",IF(AND(J118&gt;=16000,J118&lt;20000),"E104",IF(AND(J118&gt;=20000,J118&lt;25000),"D",IF(AND(J118&gt;=25000,J118&lt;30000),"D104",IF(AND(J118&gt;=30000,J118&lt;35000),"C",IF(AND(J118&gt;=35000,J118&lt;40000),"C104",IF(AND(J118&gt;=40000,J118&lt;45000),"B",IF(AND(J118&gt;=45000,J118&lt;50000),"B104",IF(AND(J118&gt;=50000,J118&lt;55000),"A",IF(AND(J118&gt;=55000,J118&lt;60000),"A104",IF(AND(J118&gt;60000),"S"))))))))))))))</f>
        <v>F104</v>
      </c>
    </row>
    <row r="119" ht="18.75" customHeight="1" spans="1:11">
      <c r="A119" s="43" t="s">
        <v>219</v>
      </c>
      <c r="B119" s="44">
        <v>18077</v>
      </c>
      <c r="C119" s="45">
        <v>5627.24788405156</v>
      </c>
      <c r="D119" s="45">
        <v>6432.26234208404</v>
      </c>
      <c r="E119" s="45">
        <f t="shared" si="13"/>
        <v>805.014458032486</v>
      </c>
      <c r="F119" s="45">
        <f t="shared" si="14"/>
        <v>1.14305651263631</v>
      </c>
      <c r="G119" s="23">
        <f t="shared" si="15"/>
        <v>6432.26234208404</v>
      </c>
      <c r="H119" s="23">
        <f t="shared" si="16"/>
        <v>116276006.357853</v>
      </c>
      <c r="I119" s="6" t="str">
        <f>IF(AND(G119&gt;=10,G119&lt;5000),"G",IF(AND(G119&gt;=5000,G119&lt;8000),"F",IF(AND(G119&gt;=8000,G119&lt;12000),"F105",IF(AND(G119&gt;=12000,G119&lt;16000),"E",IF(AND(G119&gt;=16000,G119&lt;20000),"E105",IF(AND(G119&gt;=20000,G119&lt;25000),"D",IF(AND(G119&gt;=25000,G119&lt;30000),"D105",IF(AND(G119&gt;=30000,G119&lt;35000),"C",IF(AND(G119&gt;=35000,G119&lt;40000),"C105",IF(AND(G119&gt;=40000,G119&lt;45000),"B",IF(AND(G119&gt;=45000,G119&lt;50000),"B105",IF(AND(G119&gt;=50000,G119&lt;55000),"A",IF(AND(G119&gt;=55000,G119&lt;60000),"A105",IF(AND(G119&gt;60000),"S"))))))))))))))</f>
        <v>F</v>
      </c>
      <c r="J119" s="23">
        <f t="shared" si="17"/>
        <v>10870.523358122</v>
      </c>
      <c r="K119" s="6" t="str">
        <f>IF(AND(J119&gt;=10,J119&lt;5000),"G",IF(AND(J119&gt;=5000,J119&lt;8000),"F",IF(AND(J119&gt;=8000,J119&lt;12000),"F105",IF(AND(J119&gt;=12000,J119&lt;16000),"E",IF(AND(J119&gt;=16000,J119&lt;20000),"E105",IF(AND(J119&gt;=20000,J119&lt;25000),"D",IF(AND(J119&gt;=25000,J119&lt;30000),"D105",IF(AND(J119&gt;=30000,J119&lt;35000),"C",IF(AND(J119&gt;=35000,J119&lt;40000),"C105",IF(AND(J119&gt;=40000,J119&lt;45000),"B",IF(AND(J119&gt;=45000,J119&lt;50000),"B105",IF(AND(J119&gt;=50000,J119&lt;55000),"A",IF(AND(J119&gt;=55000,J119&lt;60000),"A105",IF(AND(J119&gt;60000),"S"))))))))))))))</f>
        <v>F105</v>
      </c>
    </row>
    <row r="120" ht="18.75" customHeight="1" spans="1:11">
      <c r="A120" s="43" t="s">
        <v>428</v>
      </c>
      <c r="B120" s="44">
        <v>309</v>
      </c>
      <c r="C120" s="45">
        <v>5130.08090614887</v>
      </c>
      <c r="D120" s="45">
        <v>6445.63636363636</v>
      </c>
      <c r="E120" s="45">
        <f t="shared" si="13"/>
        <v>1315.5554574875</v>
      </c>
      <c r="F120" s="45">
        <f t="shared" si="14"/>
        <v>1.25643951461091</v>
      </c>
      <c r="G120" s="23">
        <f t="shared" si="15"/>
        <v>6445.63636363636</v>
      </c>
      <c r="H120" s="23">
        <f t="shared" si="16"/>
        <v>1991701.63636364</v>
      </c>
      <c r="I120" s="6" t="str">
        <f>IF(AND(G120&gt;=10,G120&lt;5000),"G",IF(AND(G120&gt;=5000,G120&lt;8000),"F",IF(AND(G120&gt;=8000,G120&lt;12000),"F106",IF(AND(G120&gt;=12000,G120&lt;16000),"E",IF(AND(G120&gt;=16000,G120&lt;20000),"E106",IF(AND(G120&gt;=20000,G120&lt;25000),"D",IF(AND(G120&gt;=25000,G120&lt;30000),"D106",IF(AND(G120&gt;=30000,G120&lt;35000),"C",IF(AND(G120&gt;=35000,G120&lt;40000),"C106",IF(AND(G120&gt;=40000,G120&lt;45000),"B",IF(AND(G120&gt;=45000,G120&lt;50000),"B106",IF(AND(G120&gt;=50000,G120&lt;55000),"A",IF(AND(G120&gt;=55000,G120&lt;60000),"A106",IF(AND(G120&gt;60000),"S"))))))))))))))</f>
        <v>F</v>
      </c>
      <c r="J120" s="23">
        <f t="shared" si="17"/>
        <v>10893.1254545455</v>
      </c>
      <c r="K120" s="6" t="str">
        <f>IF(AND(J120&gt;=10,J120&lt;5000),"G",IF(AND(J120&gt;=5000,J120&lt;8000),"F",IF(AND(J120&gt;=8000,J120&lt;12000),"F106",IF(AND(J120&gt;=12000,J120&lt;16000),"E",IF(AND(J120&gt;=16000,J120&lt;20000),"E106",IF(AND(J120&gt;=20000,J120&lt;25000),"D",IF(AND(J120&gt;=25000,J120&lt;30000),"D106",IF(AND(J120&gt;=30000,J120&lt;35000),"C",IF(AND(J120&gt;=35000,J120&lt;40000),"C106",IF(AND(J120&gt;=40000,J120&lt;45000),"B",IF(AND(J120&gt;=45000,J120&lt;50000),"B106",IF(AND(J120&gt;=50000,J120&lt;55000),"A",IF(AND(J120&gt;=55000,J120&lt;60000),"A106",IF(AND(J120&gt;60000),"S"))))))))))))))</f>
        <v>F106</v>
      </c>
    </row>
    <row r="121" ht="18.75" customHeight="1" spans="1:11">
      <c r="A121" s="43" t="s">
        <v>82</v>
      </c>
      <c r="B121" s="44">
        <v>1797</v>
      </c>
      <c r="C121" s="45">
        <v>6449.80523094046</v>
      </c>
      <c r="D121" s="44">
        <v>6449</v>
      </c>
      <c r="E121" s="45">
        <f t="shared" si="13"/>
        <v>-0.805230940456568</v>
      </c>
      <c r="F121" s="45">
        <f t="shared" si="14"/>
        <v>0.999875154223791</v>
      </c>
      <c r="G121" s="23">
        <f t="shared" si="15"/>
        <v>6449.80523094046</v>
      </c>
      <c r="H121" s="23">
        <f t="shared" si="16"/>
        <v>11590300</v>
      </c>
      <c r="I121" s="6" t="str">
        <f>IF(AND(G121&gt;=10,G121&lt;5000),"G",IF(AND(G121&gt;=5000,G121&lt;8000),"F",IF(AND(G121&gt;=8000,G121&lt;12000),"F107",IF(AND(G121&gt;=12000,G121&lt;16000),"E",IF(AND(G121&gt;=16000,G121&lt;20000),"E107",IF(AND(G121&gt;=20000,G121&lt;25000),"D",IF(AND(G121&gt;=25000,G121&lt;30000),"D107",IF(AND(G121&gt;=30000,G121&lt;35000),"C",IF(AND(G121&gt;=35000,G121&lt;40000),"C107",IF(AND(G121&gt;=40000,G121&lt;45000),"B",IF(AND(G121&gt;=45000,G121&lt;50000),"B107",IF(AND(G121&gt;=50000,G121&lt;55000),"A",IF(AND(G121&gt;=55000,G121&lt;60000),"A107",IF(AND(G121&gt;60000),"S"))))))))))))))</f>
        <v>F</v>
      </c>
      <c r="J121" s="23">
        <f t="shared" si="17"/>
        <v>10900.1708402894</v>
      </c>
      <c r="K121" s="6" t="str">
        <f>IF(AND(J121&gt;=10,J121&lt;5000),"G",IF(AND(J121&gt;=5000,J121&lt;8000),"F",IF(AND(J121&gt;=8000,J121&lt;12000),"F107",IF(AND(J121&gt;=12000,J121&lt;16000),"E",IF(AND(J121&gt;=16000,J121&lt;20000),"E107",IF(AND(J121&gt;=20000,J121&lt;25000),"D",IF(AND(J121&gt;=25000,J121&lt;30000),"D107",IF(AND(J121&gt;=30000,J121&lt;35000),"C",IF(AND(J121&gt;=35000,J121&lt;40000),"C107",IF(AND(J121&gt;=40000,J121&lt;45000),"B",IF(AND(J121&gt;=45000,J121&lt;50000),"B107",IF(AND(J121&gt;=50000,J121&lt;55000),"A",IF(AND(J121&gt;=55000,J121&lt;60000),"A107",IF(AND(J121&gt;60000),"S"))))))))))))))</f>
        <v>F107</v>
      </c>
    </row>
    <row r="122" ht="18.75" customHeight="1" spans="1:11">
      <c r="A122" s="43" t="s">
        <v>286</v>
      </c>
      <c r="B122" s="44">
        <v>240</v>
      </c>
      <c r="C122" s="45">
        <v>1352.08333333333</v>
      </c>
      <c r="D122" s="44">
        <v>6450</v>
      </c>
      <c r="E122" s="45">
        <f t="shared" si="13"/>
        <v>5097.91666666667</v>
      </c>
      <c r="F122" s="45">
        <f t="shared" si="14"/>
        <v>4.77041602465331</v>
      </c>
      <c r="G122" s="23">
        <f t="shared" si="15"/>
        <v>6450</v>
      </c>
      <c r="H122" s="23">
        <f t="shared" si="16"/>
        <v>1548000</v>
      </c>
      <c r="I122" s="6" t="str">
        <f>IF(AND(G122&gt;=10,G122&lt;5000),"G",IF(AND(G122&gt;=5000,G122&lt;8000),"F",IF(AND(G122&gt;=8000,G122&lt;12000),"F108",IF(AND(G122&gt;=12000,G122&lt;16000),"E",IF(AND(G122&gt;=16000,G122&lt;20000),"E108",IF(AND(G122&gt;=20000,G122&lt;25000),"D",IF(AND(G122&gt;=25000,G122&lt;30000),"D108",IF(AND(G122&gt;=30000,G122&lt;35000),"C",IF(AND(G122&gt;=35000,G122&lt;40000),"C108",IF(AND(G122&gt;=40000,G122&lt;45000),"B",IF(AND(G122&gt;=45000,G122&lt;50000),"B108",IF(AND(G122&gt;=50000,G122&lt;55000),"A",IF(AND(G122&gt;=55000,G122&lt;60000),"A108",IF(AND(G122&gt;60000),"S"))))))))))))))</f>
        <v>F</v>
      </c>
      <c r="J122" s="23">
        <f t="shared" si="17"/>
        <v>10900.5</v>
      </c>
      <c r="K122" s="6" t="str">
        <f>IF(AND(J122&gt;=10,J122&lt;5000),"G",IF(AND(J122&gt;=5000,J122&lt;8000),"F",IF(AND(J122&gt;=8000,J122&lt;12000),"F108",IF(AND(J122&gt;=12000,J122&lt;16000),"E",IF(AND(J122&gt;=16000,J122&lt;20000),"E108",IF(AND(J122&gt;=20000,J122&lt;25000),"D",IF(AND(J122&gt;=25000,J122&lt;30000),"D108",IF(AND(J122&gt;=30000,J122&lt;35000),"C",IF(AND(J122&gt;=35000,J122&lt;40000),"C108",IF(AND(J122&gt;=40000,J122&lt;45000),"B",IF(AND(J122&gt;=45000,J122&lt;50000),"B108",IF(AND(J122&gt;=50000,J122&lt;55000),"A",IF(AND(J122&gt;=55000,J122&lt;60000),"A108",IF(AND(J122&gt;60000),"S"))))))))))))))</f>
        <v>F108</v>
      </c>
    </row>
    <row r="123" ht="18.75" customHeight="1" spans="1:11">
      <c r="A123" s="43" t="s">
        <v>342</v>
      </c>
      <c r="B123" s="44">
        <v>8516</v>
      </c>
      <c r="C123" s="45">
        <v>5113.68600281822</v>
      </c>
      <c r="D123" s="45">
        <v>6455.05503512881</v>
      </c>
      <c r="E123" s="45">
        <f t="shared" si="13"/>
        <v>1341.36903231058</v>
      </c>
      <c r="F123" s="45">
        <f t="shared" si="14"/>
        <v>1.2623096200219</v>
      </c>
      <c r="G123" s="23">
        <f t="shared" si="15"/>
        <v>6455.05503512881</v>
      </c>
      <c r="H123" s="23">
        <f t="shared" si="16"/>
        <v>54971248.6791569</v>
      </c>
      <c r="I123" s="6" t="str">
        <f>IF(AND(G123&gt;=10,G123&lt;5000),"G",IF(AND(G123&gt;=5000,G123&lt;8000),"F",IF(AND(G123&gt;=8000,G123&lt;12000),"F109",IF(AND(G123&gt;=12000,G123&lt;16000),"E",IF(AND(G123&gt;=16000,G123&lt;20000),"E109",IF(AND(G123&gt;=20000,G123&lt;25000),"D",IF(AND(G123&gt;=25000,G123&lt;30000),"D109",IF(AND(G123&gt;=30000,G123&lt;35000),"C",IF(AND(G123&gt;=35000,G123&lt;40000),"C109",IF(AND(G123&gt;=40000,G123&lt;45000),"B",IF(AND(G123&gt;=45000,G123&lt;50000),"B109",IF(AND(G123&gt;=50000,G123&lt;55000),"A",IF(AND(G123&gt;=55000,G123&lt;60000),"A109",IF(AND(G123&gt;60000),"S"))))))))))))))</f>
        <v>F</v>
      </c>
      <c r="J123" s="23">
        <f t="shared" si="17"/>
        <v>10909.0430093677</v>
      </c>
      <c r="K123" s="6" t="str">
        <f>IF(AND(J123&gt;=10,J123&lt;5000),"G",IF(AND(J123&gt;=5000,J123&lt;8000),"F",IF(AND(J123&gt;=8000,J123&lt;12000),"F109",IF(AND(J123&gt;=12000,J123&lt;16000),"E",IF(AND(J123&gt;=16000,J123&lt;20000),"E109",IF(AND(J123&gt;=20000,J123&lt;25000),"D",IF(AND(J123&gt;=25000,J123&lt;30000),"D109",IF(AND(J123&gt;=30000,J123&lt;35000),"C",IF(AND(J123&gt;=35000,J123&lt;40000),"C109",IF(AND(J123&gt;=40000,J123&lt;45000),"B",IF(AND(J123&gt;=45000,J123&lt;50000),"B109",IF(AND(J123&gt;=50000,J123&lt;55000),"A",IF(AND(J123&gt;=55000,J123&lt;60000),"A109",IF(AND(J123&gt;60000),"S"))))))))))))))</f>
        <v>F109</v>
      </c>
    </row>
    <row r="124" ht="18.75" customHeight="1" spans="1:11">
      <c r="A124" s="43" t="s">
        <v>405</v>
      </c>
      <c r="B124" s="44">
        <v>68</v>
      </c>
      <c r="C124" s="44">
        <v>6480</v>
      </c>
      <c r="D124" s="44">
        <v>6480</v>
      </c>
      <c r="E124" s="44">
        <f t="shared" si="13"/>
        <v>0</v>
      </c>
      <c r="F124" s="44">
        <f t="shared" si="14"/>
        <v>1</v>
      </c>
      <c r="G124" s="23">
        <f t="shared" si="15"/>
        <v>6480</v>
      </c>
      <c r="H124" s="23">
        <f t="shared" si="16"/>
        <v>440640</v>
      </c>
      <c r="I124" s="6" t="str">
        <f>IF(AND(G124&gt;=10,G124&lt;5000),"G",IF(AND(G124&gt;=5000,G124&lt;8000),"F",IF(AND(G124&gt;=8000,G124&lt;12000),"F110",IF(AND(G124&gt;=12000,G124&lt;16000),"E",IF(AND(G124&gt;=16000,G124&lt;20000),"E110",IF(AND(G124&gt;=20000,G124&lt;25000),"D",IF(AND(G124&gt;=25000,G124&lt;30000),"D110",IF(AND(G124&gt;=30000,G124&lt;35000),"C",IF(AND(G124&gt;=35000,G124&lt;40000),"C110",IF(AND(G124&gt;=40000,G124&lt;45000),"B",IF(AND(G124&gt;=45000,G124&lt;50000),"B110",IF(AND(G124&gt;=50000,G124&lt;55000),"A",IF(AND(G124&gt;=55000,G124&lt;60000),"A110",IF(AND(G124&gt;60000),"S"))))))))))))))</f>
        <v>F</v>
      </c>
      <c r="J124" s="23">
        <f t="shared" si="17"/>
        <v>10951.2</v>
      </c>
      <c r="K124" s="6" t="str">
        <f>IF(AND(J124&gt;=10,J124&lt;5000),"G",IF(AND(J124&gt;=5000,J124&lt;8000),"F",IF(AND(J124&gt;=8000,J124&lt;12000),"F110",IF(AND(J124&gt;=12000,J124&lt;16000),"E",IF(AND(J124&gt;=16000,J124&lt;20000),"E110",IF(AND(J124&gt;=20000,J124&lt;25000),"D",IF(AND(J124&gt;=25000,J124&lt;30000),"D110",IF(AND(J124&gt;=30000,J124&lt;35000),"C",IF(AND(J124&gt;=35000,J124&lt;40000),"C110",IF(AND(J124&gt;=40000,J124&lt;45000),"B",IF(AND(J124&gt;=45000,J124&lt;50000),"B110",IF(AND(J124&gt;=50000,J124&lt;55000),"A",IF(AND(J124&gt;=55000,J124&lt;60000),"A110",IF(AND(J124&gt;60000),"S"))))))))))))))</f>
        <v>F110</v>
      </c>
    </row>
    <row r="125" ht="18.75" customHeight="1" spans="1:11">
      <c r="A125" s="43" t="s">
        <v>472</v>
      </c>
      <c r="B125" s="44">
        <v>180</v>
      </c>
      <c r="C125" s="45">
        <v>6499.33333333333</v>
      </c>
      <c r="D125" s="45">
        <v>6499.33333333333</v>
      </c>
      <c r="E125" s="44">
        <f t="shared" si="13"/>
        <v>0</v>
      </c>
      <c r="F125" s="44">
        <f t="shared" si="14"/>
        <v>1</v>
      </c>
      <c r="G125" s="23">
        <f t="shared" si="15"/>
        <v>6499.33333333333</v>
      </c>
      <c r="H125" s="23">
        <f t="shared" si="16"/>
        <v>1169880</v>
      </c>
      <c r="I125" s="86" t="str">
        <f>IF(AND(G125&gt;=10,G125&lt;5000),"G",IF(AND(G125&gt;=5000,G125&lt;8000),"F",IF(AND(G125&gt;=8000,G125&lt;12000),"F111",IF(AND(G125&gt;=12000,G125&lt;16000),"E",IF(AND(G125&gt;=16000,G125&lt;20000),"E111",IF(AND(G125&gt;=20000,G125&lt;25000),"D",IF(AND(G125&gt;=25000,G125&lt;30000),"D111",IF(AND(G125&gt;=30000,G125&lt;35000),"C",IF(AND(G125&gt;=35000,G125&lt;40000),"C111",IF(AND(G125&gt;=40000,G125&lt;45000),"B",IF(AND(G125&gt;=45000,G125&lt;50000),"B111",IF(AND(G125&gt;=50000,G125&lt;55000),"A",IF(AND(G125&gt;=55000,G125&lt;60000),"A111",IF(AND(G125&gt;60000),"S"))))))))))))))</f>
        <v>F</v>
      </c>
      <c r="J125" s="23">
        <f t="shared" si="17"/>
        <v>10983.8733333333</v>
      </c>
      <c r="K125" s="86" t="str">
        <f>IF(AND(J125&gt;=10,J125&lt;5000),"G",IF(AND(J125&gt;=5000,J125&lt;8000),"F",IF(AND(J125&gt;=8000,J125&lt;12000),"F111",IF(AND(J125&gt;=12000,J125&lt;16000),"E",IF(AND(J125&gt;=16000,J125&lt;20000),"E111",IF(AND(J125&gt;=20000,J125&lt;25000),"D",IF(AND(J125&gt;=25000,J125&lt;30000),"D111",IF(AND(J125&gt;=30000,J125&lt;35000),"C",IF(AND(J125&gt;=35000,J125&lt;40000),"C111",IF(AND(J125&gt;=40000,J125&lt;45000),"B",IF(AND(J125&gt;=45000,J125&lt;50000),"B111",IF(AND(J125&gt;=50000,J125&lt;55000),"A",IF(AND(J125&gt;=55000,J125&lt;60000),"A111",IF(AND(J125&gt;60000),"S"))))))))))))))</f>
        <v>F111</v>
      </c>
    </row>
    <row r="126" ht="18.75" customHeight="1" spans="1:11">
      <c r="A126" s="43" t="s">
        <v>391</v>
      </c>
      <c r="B126" s="44">
        <v>5857</v>
      </c>
      <c r="C126" s="45">
        <v>3084.5910875875</v>
      </c>
      <c r="D126" s="45">
        <v>6524.29736744531</v>
      </c>
      <c r="E126" s="45">
        <f t="shared" si="13"/>
        <v>3439.70627985781</v>
      </c>
      <c r="F126" s="45">
        <f t="shared" si="14"/>
        <v>2.11512553274867</v>
      </c>
      <c r="G126" s="23">
        <f t="shared" si="15"/>
        <v>6524.29736744531</v>
      </c>
      <c r="H126" s="23">
        <f t="shared" si="16"/>
        <v>38212809.6811272</v>
      </c>
      <c r="I126" s="6" t="str">
        <f>IF(AND(G126&gt;=10,G126&lt;5000),"G",IF(AND(G126&gt;=5000,G126&lt;8000),"F",IF(AND(G126&gt;=8000,G126&lt;12000),"F112",IF(AND(G126&gt;=12000,G126&lt;16000),"E",IF(AND(G126&gt;=16000,G126&lt;20000),"E112",IF(AND(G126&gt;=20000,G126&lt;25000),"D",IF(AND(G126&gt;=25000,G126&lt;30000),"D112",IF(AND(G126&gt;=30000,G126&lt;35000),"C",IF(AND(G126&gt;=35000,G126&lt;40000),"C112",IF(AND(G126&gt;=40000,G126&lt;45000),"B",IF(AND(G126&gt;=45000,G126&lt;50000),"B112",IF(AND(G126&gt;=50000,G126&lt;55000),"A",IF(AND(G126&gt;=55000,G126&lt;60000),"A112",IF(AND(G126&gt;60000),"S"))))))))))))))</f>
        <v>F</v>
      </c>
      <c r="J126" s="23">
        <f t="shared" si="17"/>
        <v>11026.0625509826</v>
      </c>
      <c r="K126" s="6" t="str">
        <f>IF(AND(J126&gt;=10,J126&lt;5000),"G",IF(AND(J126&gt;=5000,J126&lt;8000),"F",IF(AND(J126&gt;=8000,J126&lt;12000),"F112",IF(AND(J126&gt;=12000,J126&lt;16000),"E",IF(AND(J126&gt;=16000,J126&lt;20000),"E112",IF(AND(J126&gt;=20000,J126&lt;25000),"D",IF(AND(J126&gt;=25000,J126&lt;30000),"D112",IF(AND(J126&gt;=30000,J126&lt;35000),"C",IF(AND(J126&gt;=35000,J126&lt;40000),"C112",IF(AND(J126&gt;=40000,J126&lt;45000),"B",IF(AND(J126&gt;=45000,J126&lt;50000),"B112",IF(AND(J126&gt;=50000,J126&lt;55000),"A",IF(AND(J126&gt;=55000,J126&lt;60000),"A112",IF(AND(J126&gt;60000),"S"))))))))))))))</f>
        <v>F112</v>
      </c>
    </row>
    <row r="127" ht="18.75" customHeight="1" spans="1:11">
      <c r="A127" s="43" t="s">
        <v>257</v>
      </c>
      <c r="B127" s="44">
        <v>3903</v>
      </c>
      <c r="C127" s="45">
        <v>6646.16961311811</v>
      </c>
      <c r="D127" s="45">
        <v>2936.46341463415</v>
      </c>
      <c r="E127" s="45">
        <f t="shared" si="13"/>
        <v>-3709.70619848397</v>
      </c>
      <c r="F127" s="45">
        <f t="shared" si="14"/>
        <v>0.441827937830265</v>
      </c>
      <c r="G127" s="23">
        <f t="shared" si="15"/>
        <v>6646.16961311811</v>
      </c>
      <c r="H127" s="23">
        <f t="shared" si="16"/>
        <v>25940000</v>
      </c>
      <c r="I127" s="6" t="str">
        <f>IF(AND(G127&gt;=10,G127&lt;5000),"G",IF(AND(G127&gt;=5000,G127&lt;8000),"F",IF(AND(G127&gt;=8000,G127&lt;12000),"F113",IF(AND(G127&gt;=12000,G127&lt;16000),"E",IF(AND(G127&gt;=16000,G127&lt;20000),"E113",IF(AND(G127&gt;=20000,G127&lt;25000),"D",IF(AND(G127&gt;=25000,G127&lt;30000),"D113",IF(AND(G127&gt;=30000,G127&lt;35000),"C",IF(AND(G127&gt;=35000,G127&lt;40000),"C113",IF(AND(G127&gt;=40000,G127&lt;45000),"B",IF(AND(G127&gt;=45000,G127&lt;50000),"B113",IF(AND(G127&gt;=50000,G127&lt;55000),"A",IF(AND(G127&gt;=55000,G127&lt;60000),"A113",IF(AND(G127&gt;60000),"S"))))))))))))))</f>
        <v>F</v>
      </c>
      <c r="J127" s="23">
        <f t="shared" si="17"/>
        <v>11232.0266461696</v>
      </c>
      <c r="K127" s="6" t="str">
        <f>IF(AND(J127&gt;=10,J127&lt;5000),"G",IF(AND(J127&gt;=5000,J127&lt;8000),"F",IF(AND(J127&gt;=8000,J127&lt;12000),"F113",IF(AND(J127&gt;=12000,J127&lt;16000),"E",IF(AND(J127&gt;=16000,J127&lt;20000),"E113",IF(AND(J127&gt;=20000,J127&lt;25000),"D",IF(AND(J127&gt;=25000,J127&lt;30000),"D113",IF(AND(J127&gt;=30000,J127&lt;35000),"C",IF(AND(J127&gt;=35000,J127&lt;40000),"C113",IF(AND(J127&gt;=40000,J127&lt;45000),"B",IF(AND(J127&gt;=45000,J127&lt;50000),"B113",IF(AND(J127&gt;=50000,J127&lt;55000),"A",IF(AND(J127&gt;=55000,J127&lt;60000),"A113",IF(AND(J127&gt;60000),"S"))))))))))))))</f>
        <v>F113</v>
      </c>
    </row>
    <row r="128" ht="18.75" customHeight="1" spans="1:11">
      <c r="A128" s="43" t="s">
        <v>390</v>
      </c>
      <c r="B128" s="44">
        <v>3198</v>
      </c>
      <c r="C128" s="45">
        <v>6670.91619762351</v>
      </c>
      <c r="D128" s="45">
        <v>4576.77443609023</v>
      </c>
      <c r="E128" s="45">
        <f t="shared" si="13"/>
        <v>-2094.14176153329</v>
      </c>
      <c r="F128" s="45">
        <f t="shared" si="14"/>
        <v>0.686078838424126</v>
      </c>
      <c r="G128" s="23">
        <f t="shared" si="15"/>
        <v>6670.91619762351</v>
      </c>
      <c r="H128" s="23">
        <f t="shared" si="16"/>
        <v>21333590</v>
      </c>
      <c r="I128" s="6" t="str">
        <f>IF(AND(G128&gt;=10,G128&lt;5000),"G",IF(AND(G128&gt;=5000,G128&lt;8000),"F",IF(AND(G128&gt;=8000,G128&lt;12000),"F114",IF(AND(G128&gt;=12000,G128&lt;16000),"E",IF(AND(G128&gt;=16000,G128&lt;20000),"E114",IF(AND(G128&gt;=20000,G128&lt;25000),"D",IF(AND(G128&gt;=25000,G128&lt;30000),"D114",IF(AND(G128&gt;=30000,G128&lt;35000),"C",IF(AND(G128&gt;=35000,G128&lt;40000),"C114",IF(AND(G128&gt;=40000,G128&lt;45000),"B",IF(AND(G128&gt;=45000,G128&lt;50000),"B114",IF(AND(G128&gt;=50000,G128&lt;55000),"A",IF(AND(G128&gt;=55000,G128&lt;60000),"A114",IF(AND(G128&gt;60000),"S"))))))))))))))</f>
        <v>F</v>
      </c>
      <c r="J128" s="23">
        <f t="shared" si="17"/>
        <v>11273.8483739837</v>
      </c>
      <c r="K128" s="6" t="str">
        <f>IF(AND(J128&gt;=10,J128&lt;5000),"G",IF(AND(J128&gt;=5000,J128&lt;8000),"F",IF(AND(J128&gt;=8000,J128&lt;12000),"F114",IF(AND(J128&gt;=12000,J128&lt;16000),"E",IF(AND(J128&gt;=16000,J128&lt;20000),"E114",IF(AND(J128&gt;=20000,J128&lt;25000),"D",IF(AND(J128&gt;=25000,J128&lt;30000),"D114",IF(AND(J128&gt;=30000,J128&lt;35000),"C",IF(AND(J128&gt;=35000,J128&lt;40000),"C114",IF(AND(J128&gt;=40000,J128&lt;45000),"B",IF(AND(J128&gt;=45000,J128&lt;50000),"B114",IF(AND(J128&gt;=50000,J128&lt;55000),"A",IF(AND(J128&gt;=55000,J128&lt;60000),"A114",IF(AND(J128&gt;60000),"S"))))))))))))))</f>
        <v>F114</v>
      </c>
    </row>
    <row r="129" ht="18.75" customHeight="1" spans="1:11">
      <c r="A129" s="43" t="s">
        <v>98</v>
      </c>
      <c r="B129" s="44">
        <v>68</v>
      </c>
      <c r="C129" s="44">
        <v>6710</v>
      </c>
      <c r="D129" s="44">
        <v>6710</v>
      </c>
      <c r="E129" s="44">
        <f t="shared" si="13"/>
        <v>0</v>
      </c>
      <c r="F129" s="44">
        <f t="shared" si="14"/>
        <v>1</v>
      </c>
      <c r="G129" s="23">
        <f t="shared" si="15"/>
        <v>6710</v>
      </c>
      <c r="H129" s="23">
        <f t="shared" si="16"/>
        <v>456280</v>
      </c>
      <c r="I129" s="6" t="str">
        <f>IF(AND(G129&gt;=10,G129&lt;5000),"G",IF(AND(G129&gt;=5000,G129&lt;8000),"F",IF(AND(G129&gt;=8000,G129&lt;12000),"F115",IF(AND(G129&gt;=12000,G129&lt;16000),"E",IF(AND(G129&gt;=16000,G129&lt;20000),"E115",IF(AND(G129&gt;=20000,G129&lt;25000),"D",IF(AND(G129&gt;=25000,G129&lt;30000),"D115",IF(AND(G129&gt;=30000,G129&lt;35000),"C",IF(AND(G129&gt;=35000,G129&lt;40000),"C115",IF(AND(G129&gt;=40000,G129&lt;45000),"B",IF(AND(G129&gt;=45000,G129&lt;50000),"B115",IF(AND(G129&gt;=50000,G129&lt;55000),"A",IF(AND(G129&gt;=55000,G129&lt;60000),"A115",IF(AND(G129&gt;60000),"S"))))))))))))))</f>
        <v>F</v>
      </c>
      <c r="J129" s="23">
        <f t="shared" si="17"/>
        <v>11339.9</v>
      </c>
      <c r="K129" s="6" t="str">
        <f>IF(AND(J129&gt;=10,J129&lt;5000),"G",IF(AND(J129&gt;=5000,J129&lt;8000),"F",IF(AND(J129&gt;=8000,J129&lt;12000),"F115",IF(AND(J129&gt;=12000,J129&lt;16000),"E",IF(AND(J129&gt;=16000,J129&lt;20000),"E115",IF(AND(J129&gt;=20000,J129&lt;25000),"D",IF(AND(J129&gt;=25000,J129&lt;30000),"D115",IF(AND(J129&gt;=30000,J129&lt;35000),"C",IF(AND(J129&gt;=35000,J129&lt;40000),"C115",IF(AND(J129&gt;=40000,J129&lt;45000),"B",IF(AND(J129&gt;=45000,J129&lt;50000),"B115",IF(AND(J129&gt;=50000,J129&lt;55000),"A",IF(AND(J129&gt;=55000,J129&lt;60000),"A115",IF(AND(J129&gt;60000),"S"))))))))))))))</f>
        <v>F115</v>
      </c>
    </row>
    <row r="130" ht="18.75" customHeight="1" spans="1:11">
      <c r="A130" s="43" t="s">
        <v>184</v>
      </c>
      <c r="B130" s="44">
        <v>376</v>
      </c>
      <c r="C130" s="45">
        <v>6764.62765957447</v>
      </c>
      <c r="D130" s="44">
        <v>6000</v>
      </c>
      <c r="E130" s="45">
        <f t="shared" si="13"/>
        <v>-764.627659574468</v>
      </c>
      <c r="F130" s="45">
        <f t="shared" si="14"/>
        <v>0.886966778061726</v>
      </c>
      <c r="G130" s="23">
        <f t="shared" si="15"/>
        <v>6764.62765957447</v>
      </c>
      <c r="H130" s="23">
        <f t="shared" si="16"/>
        <v>2543500</v>
      </c>
      <c r="I130" s="6" t="str">
        <f>IF(AND(G130&gt;=10,G130&lt;5000),"G",IF(AND(G130&gt;=5000,G130&lt;8000),"F",IF(AND(G130&gt;=8000,G130&lt;12000),"F116",IF(AND(G130&gt;=12000,G130&lt;16000),"E",IF(AND(G130&gt;=16000,G130&lt;20000),"E116",IF(AND(G130&gt;=20000,G130&lt;25000),"D",IF(AND(G130&gt;=25000,G130&lt;30000),"D116",IF(AND(G130&gt;=30000,G130&lt;35000),"C",IF(AND(G130&gt;=35000,G130&lt;40000),"C116",IF(AND(G130&gt;=40000,G130&lt;45000),"B",IF(AND(G130&gt;=45000,G130&lt;50000),"B116",IF(AND(G130&gt;=50000,G130&lt;55000),"A",IF(AND(G130&gt;=55000,G130&lt;60000),"A116",IF(AND(G130&gt;60000),"S"))))))))))))))</f>
        <v>F</v>
      </c>
      <c r="J130" s="23">
        <f t="shared" si="17"/>
        <v>11432.2207446809</v>
      </c>
      <c r="K130" s="6" t="str">
        <f>IF(AND(J130&gt;=10,J130&lt;5000),"G",IF(AND(J130&gt;=5000,J130&lt;8000),"F",IF(AND(J130&gt;=8000,J130&lt;12000),"F116",IF(AND(J130&gt;=12000,J130&lt;16000),"E",IF(AND(J130&gt;=16000,J130&lt;20000),"E116",IF(AND(J130&gt;=20000,J130&lt;25000),"D",IF(AND(J130&gt;=25000,J130&lt;30000),"D116",IF(AND(J130&gt;=30000,J130&lt;35000),"C",IF(AND(J130&gt;=35000,J130&lt;40000),"C116",IF(AND(J130&gt;=40000,J130&lt;45000),"B",IF(AND(J130&gt;=45000,J130&lt;50000),"B116",IF(AND(J130&gt;=50000,J130&lt;55000),"A",IF(AND(J130&gt;=55000,J130&lt;60000),"A116",IF(AND(J130&gt;60000),"S"))))))))))))))</f>
        <v>F116</v>
      </c>
    </row>
    <row r="131" ht="18.75" customHeight="1" spans="1:11">
      <c r="A131" s="43" t="s">
        <v>133</v>
      </c>
      <c r="B131" s="44">
        <v>6372</v>
      </c>
      <c r="C131" s="45">
        <v>6788.07281858129</v>
      </c>
      <c r="D131" s="45">
        <v>6542.25161754134</v>
      </c>
      <c r="E131" s="45">
        <f t="shared" si="13"/>
        <v>-245.821201039956</v>
      </c>
      <c r="F131" s="45">
        <f t="shared" si="14"/>
        <v>0.963786304653795</v>
      </c>
      <c r="G131" s="23">
        <f t="shared" si="15"/>
        <v>6788.07281858129</v>
      </c>
      <c r="H131" s="23">
        <f t="shared" si="16"/>
        <v>43253600</v>
      </c>
      <c r="I131" s="6" t="str">
        <f>IF(AND(G131&gt;=10,G131&lt;5000),"G",IF(AND(G131&gt;=5000,G131&lt;8000),"F",IF(AND(G131&gt;=8000,G131&lt;12000),"F117",IF(AND(G131&gt;=12000,G131&lt;16000),"E",IF(AND(G131&gt;=16000,G131&lt;20000),"E117",IF(AND(G131&gt;=20000,G131&lt;25000),"D",IF(AND(G131&gt;=25000,G131&lt;30000),"D117",IF(AND(G131&gt;=30000,G131&lt;35000),"C",IF(AND(G131&gt;=35000,G131&lt;40000),"C117",IF(AND(G131&gt;=40000,G131&lt;45000),"B",IF(AND(G131&gt;=45000,G131&lt;50000),"B117",IF(AND(G131&gt;=50000,G131&lt;55000),"A",IF(AND(G131&gt;=55000,G131&lt;60000),"A117",IF(AND(G131&gt;60000),"S"))))))))))))))</f>
        <v>F</v>
      </c>
      <c r="J131" s="23">
        <f t="shared" si="17"/>
        <v>11471.8430634024</v>
      </c>
      <c r="K131" s="6" t="str">
        <f>IF(AND(J131&gt;=10,J131&lt;5000),"G",IF(AND(J131&gt;=5000,J131&lt;8000),"F",IF(AND(J131&gt;=8000,J131&lt;12000),"F117",IF(AND(J131&gt;=12000,J131&lt;16000),"E",IF(AND(J131&gt;=16000,J131&lt;20000),"E117",IF(AND(J131&gt;=20000,J131&lt;25000),"D",IF(AND(J131&gt;=25000,J131&lt;30000),"D117",IF(AND(J131&gt;=30000,J131&lt;35000),"C",IF(AND(J131&gt;=35000,J131&lt;40000),"C117",IF(AND(J131&gt;=40000,J131&lt;45000),"B",IF(AND(J131&gt;=45000,J131&lt;50000),"B117",IF(AND(J131&gt;=50000,J131&lt;55000),"A",IF(AND(J131&gt;=55000,J131&lt;60000),"A117",IF(AND(J131&gt;60000),"S"))))))))))))))</f>
        <v>F117</v>
      </c>
    </row>
    <row r="132" ht="18.75" customHeight="1" spans="1:11">
      <c r="A132" s="43" t="s">
        <v>380</v>
      </c>
      <c r="B132" s="44">
        <v>3293</v>
      </c>
      <c r="C132" s="45">
        <v>6904.03887033101</v>
      </c>
      <c r="D132" s="45">
        <v>6526.93091372174</v>
      </c>
      <c r="E132" s="45">
        <f t="shared" si="13"/>
        <v>-377.107956609261</v>
      </c>
      <c r="F132" s="45">
        <f t="shared" si="14"/>
        <v>0.945378645211599</v>
      </c>
      <c r="G132" s="23">
        <f t="shared" si="15"/>
        <v>6904.03887033101</v>
      </c>
      <c r="H132" s="23">
        <f t="shared" si="16"/>
        <v>22735000</v>
      </c>
      <c r="I132" s="6" t="str">
        <f>IF(AND(G132&gt;=10,G132&lt;5000),"G",IF(AND(G132&gt;=5000,G132&lt;8000),"F",IF(AND(G132&gt;=8000,G132&lt;12000),"F118",IF(AND(G132&gt;=12000,G132&lt;16000),"E",IF(AND(G132&gt;=16000,G132&lt;20000),"E118",IF(AND(G132&gt;=20000,G132&lt;25000),"D",IF(AND(G132&gt;=25000,G132&lt;30000),"D118",IF(AND(G132&gt;=30000,G132&lt;35000),"C",IF(AND(G132&gt;=35000,G132&lt;40000),"C118",IF(AND(G132&gt;=40000,G132&lt;45000),"B",IF(AND(G132&gt;=45000,G132&lt;50000),"B118",IF(AND(G132&gt;=50000,G132&lt;55000),"A",IF(AND(G132&gt;=55000,G132&lt;60000),"A118",IF(AND(G132&gt;60000),"S"))))))))))))))</f>
        <v>F</v>
      </c>
      <c r="J132" s="23">
        <f t="shared" si="17"/>
        <v>11667.8256908594</v>
      </c>
      <c r="K132" s="6" t="str">
        <f>IF(AND(J132&gt;=10,J132&lt;5000),"G",IF(AND(J132&gt;=5000,J132&lt;8000),"F",IF(AND(J132&gt;=8000,J132&lt;12000),"F118",IF(AND(J132&gt;=12000,J132&lt;16000),"E",IF(AND(J132&gt;=16000,J132&lt;20000),"E118",IF(AND(J132&gt;=20000,J132&lt;25000),"D",IF(AND(J132&gt;=25000,J132&lt;30000),"D118",IF(AND(J132&gt;=30000,J132&lt;35000),"C",IF(AND(J132&gt;=35000,J132&lt;40000),"C118",IF(AND(J132&gt;=40000,J132&lt;45000),"B",IF(AND(J132&gt;=45000,J132&lt;50000),"B118",IF(AND(J132&gt;=50000,J132&lt;55000),"A",IF(AND(J132&gt;=55000,J132&lt;60000),"A118",IF(AND(J132&gt;60000),"S"))))))))))))))</f>
        <v>F118</v>
      </c>
    </row>
    <row r="133" ht="18.75" customHeight="1" spans="1:11">
      <c r="A133" s="43" t="s">
        <v>137</v>
      </c>
      <c r="B133" s="44">
        <v>3055</v>
      </c>
      <c r="C133" s="45">
        <v>4622.65139116203</v>
      </c>
      <c r="D133" s="45">
        <v>6917.89439897288</v>
      </c>
      <c r="E133" s="45">
        <f t="shared" si="13"/>
        <v>2295.24300781085</v>
      </c>
      <c r="F133" s="45">
        <f t="shared" si="14"/>
        <v>1.49652089538897</v>
      </c>
      <c r="G133" s="23">
        <f t="shared" si="15"/>
        <v>6917.89439897288</v>
      </c>
      <c r="H133" s="23">
        <f t="shared" si="16"/>
        <v>21134167.3888621</v>
      </c>
      <c r="I133" s="6" t="str">
        <f>IF(AND(G133&gt;=10,G133&lt;5000),"G",IF(AND(G133&gt;=5000,G133&lt;8000),"F",IF(AND(G133&gt;=8000,G133&lt;12000),"F119",IF(AND(G133&gt;=12000,G133&lt;16000),"E",IF(AND(G133&gt;=16000,G133&lt;20000),"E119",IF(AND(G133&gt;=20000,G133&lt;25000),"D",IF(AND(G133&gt;=25000,G133&lt;30000),"D119",IF(AND(G133&gt;=30000,G133&lt;35000),"C",IF(AND(G133&gt;=35000,G133&lt;40000),"C119",IF(AND(G133&gt;=40000,G133&lt;45000),"B",IF(AND(G133&gt;=45000,G133&lt;50000),"B119",IF(AND(G133&gt;=50000,G133&lt;55000),"A",IF(AND(G133&gt;=55000,G133&lt;60000),"A119",IF(AND(G133&gt;60000),"S"))))))))))))))</f>
        <v>F</v>
      </c>
      <c r="J133" s="23">
        <f t="shared" si="17"/>
        <v>11691.2415342642</v>
      </c>
      <c r="K133" s="6" t="str">
        <f>IF(AND(J133&gt;=10,J133&lt;5000),"G",IF(AND(J133&gt;=5000,J133&lt;8000),"F",IF(AND(J133&gt;=8000,J133&lt;12000),"F119",IF(AND(J133&gt;=12000,J133&lt;16000),"E",IF(AND(J133&gt;=16000,J133&lt;20000),"E119",IF(AND(J133&gt;=20000,J133&lt;25000),"D",IF(AND(J133&gt;=25000,J133&lt;30000),"D119",IF(AND(J133&gt;=30000,J133&lt;35000),"C",IF(AND(J133&gt;=35000,J133&lt;40000),"C119",IF(AND(J133&gt;=40000,J133&lt;45000),"B",IF(AND(J133&gt;=45000,J133&lt;50000),"B119",IF(AND(J133&gt;=50000,J133&lt;55000),"A",IF(AND(J133&gt;=55000,J133&lt;60000),"A119",IF(AND(J133&gt;60000),"S"))))))))))))))</f>
        <v>F119</v>
      </c>
    </row>
    <row r="134" ht="18.75" customHeight="1" spans="1:11">
      <c r="A134" s="43" t="s">
        <v>461</v>
      </c>
      <c r="B134" s="44">
        <v>1621</v>
      </c>
      <c r="C134" s="45">
        <v>5076.70573719926</v>
      </c>
      <c r="D134" s="45">
        <v>6937.16012084592</v>
      </c>
      <c r="E134" s="45">
        <f t="shared" si="13"/>
        <v>1860.45438364666</v>
      </c>
      <c r="F134" s="45">
        <f t="shared" si="14"/>
        <v>1.36646882446116</v>
      </c>
      <c r="G134" s="23">
        <f t="shared" si="15"/>
        <v>6937.16012084592</v>
      </c>
      <c r="H134" s="23">
        <f t="shared" si="16"/>
        <v>11245136.5558912</v>
      </c>
      <c r="I134" s="6" t="str">
        <f>IF(AND(G134&gt;=10,G134&lt;5000),"G",IF(AND(G134&gt;=5000,G134&lt;8000),"F",IF(AND(G134&gt;=8000,G134&lt;12000),"F120",IF(AND(G134&gt;=12000,G134&lt;16000),"E",IF(AND(G134&gt;=16000,G134&lt;20000),"E120",IF(AND(G134&gt;=20000,G134&lt;25000),"D",IF(AND(G134&gt;=25000,G134&lt;30000),"D120",IF(AND(G134&gt;=30000,G134&lt;35000),"C",IF(AND(G134&gt;=35000,G134&lt;40000),"C120",IF(AND(G134&gt;=40000,G134&lt;45000),"B",IF(AND(G134&gt;=45000,G134&lt;50000),"B120",IF(AND(G134&gt;=50000,G134&lt;55000),"A",IF(AND(G134&gt;=55000,G134&lt;60000),"A120",IF(AND(G134&gt;60000),"S"))))))))))))))</f>
        <v>F</v>
      </c>
      <c r="J134" s="23">
        <f t="shared" si="17"/>
        <v>11723.8006042296</v>
      </c>
      <c r="K134" s="6" t="str">
        <f>IF(AND(J134&gt;=10,J134&lt;5000),"G",IF(AND(J134&gt;=5000,J134&lt;8000),"F",IF(AND(J134&gt;=8000,J134&lt;12000),"F120",IF(AND(J134&gt;=12000,J134&lt;16000),"E",IF(AND(J134&gt;=16000,J134&lt;20000),"E120",IF(AND(J134&gt;=20000,J134&lt;25000),"D",IF(AND(J134&gt;=25000,J134&lt;30000),"D120",IF(AND(J134&gt;=30000,J134&lt;35000),"C",IF(AND(J134&gt;=35000,J134&lt;40000),"C120",IF(AND(J134&gt;=40000,J134&lt;45000),"B",IF(AND(J134&gt;=45000,J134&lt;50000),"B120",IF(AND(J134&gt;=50000,J134&lt;55000),"A",IF(AND(J134&gt;=55000,J134&lt;60000),"A120",IF(AND(J134&gt;60000),"S"))))))))))))))</f>
        <v>F120</v>
      </c>
    </row>
    <row r="135" ht="18.75" customHeight="1" spans="1:11">
      <c r="A135" s="43" t="s">
        <v>99</v>
      </c>
      <c r="B135" s="44">
        <v>1584</v>
      </c>
      <c r="C135" s="45">
        <v>4364.93055555556</v>
      </c>
      <c r="D135" s="45">
        <v>6957.41548183254</v>
      </c>
      <c r="E135" s="45">
        <f t="shared" si="13"/>
        <v>2592.48492627699</v>
      </c>
      <c r="F135" s="45">
        <f t="shared" si="14"/>
        <v>1.59393497634856</v>
      </c>
      <c r="G135" s="23">
        <f t="shared" si="15"/>
        <v>6957.41548183254</v>
      </c>
      <c r="H135" s="23">
        <f t="shared" si="16"/>
        <v>11020546.1232227</v>
      </c>
      <c r="I135" s="6" t="str">
        <f>IF(AND(G135&gt;=10,G135&lt;5000),"G",IF(AND(G135&gt;=5000,G135&lt;8000),"F",IF(AND(G135&gt;=8000,G135&lt;12000),"F121",IF(AND(G135&gt;=12000,G135&lt;16000),"E",IF(AND(G135&gt;=16000,G135&lt;20000),"E121",IF(AND(G135&gt;=20000,G135&lt;25000),"D",IF(AND(G135&gt;=25000,G135&lt;30000),"D121",IF(AND(G135&gt;=30000,G135&lt;35000),"C",IF(AND(G135&gt;=35000,G135&lt;40000),"C121",IF(AND(G135&gt;=40000,G135&lt;45000),"B",IF(AND(G135&gt;=45000,G135&lt;50000),"B121",IF(AND(G135&gt;=50000,G135&lt;55000),"A",IF(AND(G135&gt;=55000,G135&lt;60000),"A121",IF(AND(G135&gt;60000),"S"))))))))))))))</f>
        <v>F</v>
      </c>
      <c r="J135" s="23">
        <f t="shared" si="17"/>
        <v>11758.032164297</v>
      </c>
      <c r="K135" s="6" t="str">
        <f>IF(AND(J135&gt;=10,J135&lt;5000),"G",IF(AND(J135&gt;=5000,J135&lt;8000),"F",IF(AND(J135&gt;=8000,J135&lt;12000),"F121",IF(AND(J135&gt;=12000,J135&lt;16000),"E",IF(AND(J135&gt;=16000,J135&lt;20000),"E121",IF(AND(J135&gt;=20000,J135&lt;25000),"D",IF(AND(J135&gt;=25000,J135&lt;30000),"D121",IF(AND(J135&gt;=30000,J135&lt;35000),"C",IF(AND(J135&gt;=35000,J135&lt;40000),"C121",IF(AND(J135&gt;=40000,J135&lt;45000),"B",IF(AND(J135&gt;=45000,J135&lt;50000),"B121",IF(AND(J135&gt;=50000,J135&lt;55000),"A",IF(AND(J135&gt;=55000,J135&lt;60000),"A121",IF(AND(J135&gt;60000),"S"))))))))))))))</f>
        <v>F121</v>
      </c>
    </row>
    <row r="136" ht="18.75" customHeight="1" spans="1:11">
      <c r="A136" s="43" t="s">
        <v>197</v>
      </c>
      <c r="B136" s="44">
        <v>52</v>
      </c>
      <c r="C136" s="44">
        <v>7000</v>
      </c>
      <c r="D136" s="44">
        <v>7000</v>
      </c>
      <c r="E136" s="44">
        <f t="shared" si="13"/>
        <v>0</v>
      </c>
      <c r="F136" s="44">
        <f t="shared" si="14"/>
        <v>1</v>
      </c>
      <c r="G136" s="23">
        <f t="shared" si="15"/>
        <v>7000</v>
      </c>
      <c r="H136" s="23">
        <f t="shared" si="16"/>
        <v>364000</v>
      </c>
      <c r="I136" s="6" t="str">
        <f>IF(AND(G136&gt;=10,G136&lt;5000),"G",IF(AND(G136&gt;=5000,G136&lt;8000),"F",IF(AND(G136&gt;=8000,G136&lt;12000),"F122",IF(AND(G136&gt;=12000,G136&lt;16000),"E",IF(AND(G136&gt;=16000,G136&lt;20000),"E122",IF(AND(G136&gt;=20000,G136&lt;25000),"D",IF(AND(G136&gt;=25000,G136&lt;30000),"D122",IF(AND(G136&gt;=30000,G136&lt;35000),"C",IF(AND(G136&gt;=35000,G136&lt;40000),"C122",IF(AND(G136&gt;=40000,G136&lt;45000),"B",IF(AND(G136&gt;=45000,G136&lt;50000),"B122",IF(AND(G136&gt;=50000,G136&lt;55000),"A",IF(AND(G136&gt;=55000,G136&lt;60000),"A122",IF(AND(G136&gt;60000),"S"))))))))))))))</f>
        <v>F</v>
      </c>
      <c r="J136" s="23">
        <f t="shared" si="17"/>
        <v>11830</v>
      </c>
      <c r="K136" s="6" t="str">
        <f>IF(AND(J136&gt;=10,J136&lt;5000),"G",IF(AND(J136&gt;=5000,J136&lt;8000),"F",IF(AND(J136&gt;=8000,J136&lt;12000),"F122",IF(AND(J136&gt;=12000,J136&lt;16000),"E",IF(AND(J136&gt;=16000,J136&lt;20000),"E122",IF(AND(J136&gt;=20000,J136&lt;25000),"D",IF(AND(J136&gt;=25000,J136&lt;30000),"D122",IF(AND(J136&gt;=30000,J136&lt;35000),"C",IF(AND(J136&gt;=35000,J136&lt;40000),"C122",IF(AND(J136&gt;=40000,J136&lt;45000),"B",IF(AND(J136&gt;=45000,J136&lt;50000),"B122",IF(AND(J136&gt;=50000,J136&lt;55000),"A",IF(AND(J136&gt;=55000,J136&lt;60000),"A122",IF(AND(J136&gt;60000),"S"))))))))))))))</f>
        <v>F122</v>
      </c>
    </row>
    <row r="137" ht="18.75" customHeight="1" spans="1:11">
      <c r="A137" s="43" t="s">
        <v>354</v>
      </c>
      <c r="B137" s="44">
        <v>1036</v>
      </c>
      <c r="C137" s="44">
        <v>7000</v>
      </c>
      <c r="D137" s="44">
        <v>7000</v>
      </c>
      <c r="E137" s="44">
        <f t="shared" si="13"/>
        <v>0</v>
      </c>
      <c r="F137" s="44">
        <f t="shared" si="14"/>
        <v>1</v>
      </c>
      <c r="G137" s="23">
        <f t="shared" si="15"/>
        <v>7000</v>
      </c>
      <c r="H137" s="23">
        <f t="shared" si="16"/>
        <v>7252000</v>
      </c>
      <c r="I137" s="6" t="str">
        <f>IF(AND(G137&gt;=10,G137&lt;5000),"G",IF(AND(G137&gt;=5000,G137&lt;8000),"F",IF(AND(G137&gt;=8000,G137&lt;12000),"F123",IF(AND(G137&gt;=12000,G137&lt;16000),"E",IF(AND(G137&gt;=16000,G137&lt;20000),"E123",IF(AND(G137&gt;=20000,G137&lt;25000),"D",IF(AND(G137&gt;=25000,G137&lt;30000),"D123",IF(AND(G137&gt;=30000,G137&lt;35000),"C",IF(AND(G137&gt;=35000,G137&lt;40000),"C123",IF(AND(G137&gt;=40000,G137&lt;45000),"B",IF(AND(G137&gt;=45000,G137&lt;50000),"B123",IF(AND(G137&gt;=50000,G137&lt;55000),"A",IF(AND(G137&gt;=55000,G137&lt;60000),"A123",IF(AND(G137&gt;60000),"S"))))))))))))))</f>
        <v>F</v>
      </c>
      <c r="J137" s="23">
        <f t="shared" si="17"/>
        <v>11830</v>
      </c>
      <c r="K137" s="6" t="str">
        <f>IF(AND(J137&gt;=10,J137&lt;5000),"G",IF(AND(J137&gt;=5000,J137&lt;8000),"F",IF(AND(J137&gt;=8000,J137&lt;12000),"F123",IF(AND(J137&gt;=12000,J137&lt;16000),"E",IF(AND(J137&gt;=16000,J137&lt;20000),"E123",IF(AND(J137&gt;=20000,J137&lt;25000),"D",IF(AND(J137&gt;=25000,J137&lt;30000),"D123",IF(AND(J137&gt;=30000,J137&lt;35000),"C",IF(AND(J137&gt;=35000,J137&lt;40000),"C123",IF(AND(J137&gt;=40000,J137&lt;45000),"B",IF(AND(J137&gt;=45000,J137&lt;50000),"B123",IF(AND(J137&gt;=50000,J137&lt;55000),"A",IF(AND(J137&gt;=55000,J137&lt;60000),"A123",IF(AND(J137&gt;60000),"S"))))))))))))))</f>
        <v>F123</v>
      </c>
    </row>
    <row r="138" ht="18.75" customHeight="1" spans="1:11">
      <c r="A138" s="43" t="s">
        <v>382</v>
      </c>
      <c r="B138" s="44">
        <v>111</v>
      </c>
      <c r="C138" s="44">
        <v>7000</v>
      </c>
      <c r="D138" s="44">
        <v>7000</v>
      </c>
      <c r="E138" s="44">
        <f t="shared" si="13"/>
        <v>0</v>
      </c>
      <c r="F138" s="44">
        <f t="shared" si="14"/>
        <v>1</v>
      </c>
      <c r="G138" s="23">
        <f t="shared" si="15"/>
        <v>7000</v>
      </c>
      <c r="H138" s="23">
        <f t="shared" si="16"/>
        <v>777000</v>
      </c>
      <c r="I138" s="6" t="str">
        <f>IF(AND(G138&gt;=10,G138&lt;5000),"G",IF(AND(G138&gt;=5000,G138&lt;8000),"F",IF(AND(G138&gt;=8000,G138&lt;12000),"F124",IF(AND(G138&gt;=12000,G138&lt;16000),"E",IF(AND(G138&gt;=16000,G138&lt;20000),"E124",IF(AND(G138&gt;=20000,G138&lt;25000),"D",IF(AND(G138&gt;=25000,G138&lt;30000),"D124",IF(AND(G138&gt;=30000,G138&lt;35000),"C",IF(AND(G138&gt;=35000,G138&lt;40000),"C124",IF(AND(G138&gt;=40000,G138&lt;45000),"B",IF(AND(G138&gt;=45000,G138&lt;50000),"B124",IF(AND(G138&gt;=50000,G138&lt;55000),"A",IF(AND(G138&gt;=55000,G138&lt;60000),"A124",IF(AND(G138&gt;60000),"S"))))))))))))))</f>
        <v>F</v>
      </c>
      <c r="J138" s="23">
        <f t="shared" si="17"/>
        <v>11830</v>
      </c>
      <c r="K138" s="6" t="str">
        <f>IF(AND(J138&gt;=10,J138&lt;5000),"G",IF(AND(J138&gt;=5000,J138&lt;8000),"F",IF(AND(J138&gt;=8000,J138&lt;12000),"F124",IF(AND(J138&gt;=12000,J138&lt;16000),"E",IF(AND(J138&gt;=16000,J138&lt;20000),"E124",IF(AND(J138&gt;=20000,J138&lt;25000),"D",IF(AND(J138&gt;=25000,J138&lt;30000),"D124",IF(AND(J138&gt;=30000,J138&lt;35000),"C",IF(AND(J138&gt;=35000,J138&lt;40000),"C124",IF(AND(J138&gt;=40000,J138&lt;45000),"B",IF(AND(J138&gt;=45000,J138&lt;50000),"B124",IF(AND(J138&gt;=50000,J138&lt;55000),"A",IF(AND(J138&gt;=55000,J138&lt;60000),"A124",IF(AND(J138&gt;60000),"S"))))))))))))))</f>
        <v>F124</v>
      </c>
    </row>
    <row r="139" ht="18.75" customHeight="1" spans="1:11">
      <c r="A139" s="43" t="s">
        <v>385</v>
      </c>
      <c r="B139" s="44">
        <v>735</v>
      </c>
      <c r="C139" s="44">
        <v>7000</v>
      </c>
      <c r="D139" s="44">
        <v>7000</v>
      </c>
      <c r="E139" s="44">
        <f t="shared" si="13"/>
        <v>0</v>
      </c>
      <c r="F139" s="44">
        <f t="shared" si="14"/>
        <v>1</v>
      </c>
      <c r="G139" s="23">
        <f t="shared" si="15"/>
        <v>7000</v>
      </c>
      <c r="H139" s="23">
        <f t="shared" si="16"/>
        <v>5145000</v>
      </c>
      <c r="I139" s="6" t="str">
        <f>IF(AND(G139&gt;=10,G139&lt;5000),"G",IF(AND(G139&gt;=5000,G139&lt;8000),"F",IF(AND(G139&gt;=8000,G139&lt;12000),"F125",IF(AND(G139&gt;=12000,G139&lt;16000),"E",IF(AND(G139&gt;=16000,G139&lt;20000),"E125",IF(AND(G139&gt;=20000,G139&lt;25000),"D",IF(AND(G139&gt;=25000,G139&lt;30000),"D125",IF(AND(G139&gt;=30000,G139&lt;35000),"C",IF(AND(G139&gt;=35000,G139&lt;40000),"C125",IF(AND(G139&gt;=40000,G139&lt;45000),"B",IF(AND(G139&gt;=45000,G139&lt;50000),"B125",IF(AND(G139&gt;=50000,G139&lt;55000),"A",IF(AND(G139&gt;=55000,G139&lt;60000),"A125",IF(AND(G139&gt;60000),"S"))))))))))))))</f>
        <v>F</v>
      </c>
      <c r="J139" s="23">
        <f t="shared" si="17"/>
        <v>11830</v>
      </c>
      <c r="K139" s="6" t="str">
        <f>IF(AND(J139&gt;=10,J139&lt;5000),"G",IF(AND(J139&gt;=5000,J139&lt;8000),"F",IF(AND(J139&gt;=8000,J139&lt;12000),"F125",IF(AND(J139&gt;=12000,J139&lt;16000),"E",IF(AND(J139&gt;=16000,J139&lt;20000),"E125",IF(AND(J139&gt;=20000,J139&lt;25000),"D",IF(AND(J139&gt;=25000,J139&lt;30000),"D125",IF(AND(J139&gt;=30000,J139&lt;35000),"C",IF(AND(J139&gt;=35000,J139&lt;40000),"C125",IF(AND(J139&gt;=40000,J139&lt;45000),"B",IF(AND(J139&gt;=45000,J139&lt;50000),"B125",IF(AND(J139&gt;=50000,J139&lt;55000),"A",IF(AND(J139&gt;=55000,J139&lt;60000),"A125",IF(AND(J139&gt;60000),"S"))))))))))))))</f>
        <v>F125</v>
      </c>
    </row>
    <row r="140" ht="18.75" customHeight="1" spans="1:11">
      <c r="A140" s="43" t="s">
        <v>217</v>
      </c>
      <c r="B140" s="44">
        <v>11109</v>
      </c>
      <c r="C140" s="45">
        <v>7054.17949410388</v>
      </c>
      <c r="D140" s="45">
        <v>6318.92822966507</v>
      </c>
      <c r="E140" s="45">
        <f t="shared" si="13"/>
        <v>-735.251264438808</v>
      </c>
      <c r="F140" s="45">
        <f t="shared" si="14"/>
        <v>0.895770831313074</v>
      </c>
      <c r="G140" s="23">
        <f t="shared" si="15"/>
        <v>7054.17949410388</v>
      </c>
      <c r="H140" s="23">
        <f t="shared" si="16"/>
        <v>78364880</v>
      </c>
      <c r="I140" s="6" t="str">
        <f>IF(AND(G140&gt;=10,G140&lt;5000),"G",IF(AND(G140&gt;=5000,G140&lt;8000),"F",IF(AND(G140&gt;=8000,G140&lt;12000),"F126",IF(AND(G140&gt;=12000,G140&lt;16000),"E",IF(AND(G140&gt;=16000,G140&lt;20000),"E126",IF(AND(G140&gt;=20000,G140&lt;25000),"D",IF(AND(G140&gt;=25000,G140&lt;30000),"D126",IF(AND(G140&gt;=30000,G140&lt;35000),"C",IF(AND(G140&gt;=35000,G140&lt;40000),"C126",IF(AND(G140&gt;=40000,G140&lt;45000),"B",IF(AND(G140&gt;=45000,G140&lt;50000),"B126",IF(AND(G140&gt;=50000,G140&lt;55000),"A",IF(AND(G140&gt;=55000,G140&lt;60000),"A126",IF(AND(G140&gt;60000),"S"))))))))))))))</f>
        <v>F</v>
      </c>
      <c r="J140" s="23">
        <f t="shared" si="17"/>
        <v>11921.5633450356</v>
      </c>
      <c r="K140" s="6" t="str">
        <f>IF(AND(J140&gt;=10,J140&lt;5000),"G",IF(AND(J140&gt;=5000,J140&lt;8000),"F",IF(AND(J140&gt;=8000,J140&lt;12000),"F126",IF(AND(J140&gt;=12000,J140&lt;16000),"E",IF(AND(J140&gt;=16000,J140&lt;20000),"E126",IF(AND(J140&gt;=20000,J140&lt;25000),"D",IF(AND(J140&gt;=25000,J140&lt;30000),"D126",IF(AND(J140&gt;=30000,J140&lt;35000),"C",IF(AND(J140&gt;=35000,J140&lt;40000),"C126",IF(AND(J140&gt;=40000,J140&lt;45000),"B",IF(AND(J140&gt;=45000,J140&lt;50000),"B126",IF(AND(J140&gt;=50000,J140&lt;55000),"A",IF(AND(J140&gt;=55000,J140&lt;60000),"A126",IF(AND(J140&gt;60000),"S"))))))))))))))</f>
        <v>F126</v>
      </c>
    </row>
    <row r="141" ht="18.75" customHeight="1" spans="1:11">
      <c r="A141" s="43" t="s">
        <v>301</v>
      </c>
      <c r="B141" s="44">
        <v>7725</v>
      </c>
      <c r="C141" s="45">
        <v>3571.02770226537</v>
      </c>
      <c r="D141" s="45">
        <v>7073.32383745287</v>
      </c>
      <c r="E141" s="45">
        <f t="shared" si="13"/>
        <v>3502.2961351875</v>
      </c>
      <c r="F141" s="45">
        <f t="shared" si="14"/>
        <v>1.98075300087023</v>
      </c>
      <c r="G141" s="23">
        <f t="shared" si="15"/>
        <v>7073.32383745287</v>
      </c>
      <c r="H141" s="23">
        <f t="shared" si="16"/>
        <v>54641426.6443234</v>
      </c>
      <c r="I141" s="6" t="str">
        <f>IF(AND(G141&gt;=10,G141&lt;5000),"G",IF(AND(G141&gt;=5000,G141&lt;8000),"F",IF(AND(G141&gt;=8000,G141&lt;12000),"F127",IF(AND(G141&gt;=12000,G141&lt;16000),"E",IF(AND(G141&gt;=16000,G141&lt;20000),"E127",IF(AND(G141&gt;=20000,G141&lt;25000),"D",IF(AND(G141&gt;=25000,G141&lt;30000),"D127",IF(AND(G141&gt;=30000,G141&lt;35000),"C",IF(AND(G141&gt;=35000,G141&lt;40000),"C127",IF(AND(G141&gt;=40000,G141&lt;45000),"B",IF(AND(G141&gt;=45000,G141&lt;50000),"B127",IF(AND(G141&gt;=50000,G141&lt;55000),"A",IF(AND(G141&gt;=55000,G141&lt;60000),"A127",IF(AND(G141&gt;60000),"S"))))))))))))))</f>
        <v>F</v>
      </c>
      <c r="J141" s="23">
        <f t="shared" si="17"/>
        <v>11953.9172852954</v>
      </c>
      <c r="K141" s="6" t="str">
        <f>IF(AND(J141&gt;=10,J141&lt;5000),"G",IF(AND(J141&gt;=5000,J141&lt;8000),"F",IF(AND(J141&gt;=8000,J141&lt;12000),"F127",IF(AND(J141&gt;=12000,J141&lt;16000),"E",IF(AND(J141&gt;=16000,J141&lt;20000),"E127",IF(AND(J141&gt;=20000,J141&lt;25000),"D",IF(AND(J141&gt;=25000,J141&lt;30000),"D127",IF(AND(J141&gt;=30000,J141&lt;35000),"C",IF(AND(J141&gt;=35000,J141&lt;40000),"C127",IF(AND(J141&gt;=40000,J141&lt;45000),"B",IF(AND(J141&gt;=45000,J141&lt;50000),"B127",IF(AND(J141&gt;=50000,J141&lt;55000),"A",IF(AND(J141&gt;=55000,J141&lt;60000),"A127",IF(AND(J141&gt;60000),"S"))))))))))))))</f>
        <v>F127</v>
      </c>
    </row>
    <row r="142" ht="18.75" customHeight="1" spans="1:11">
      <c r="A142" s="43" t="s">
        <v>465</v>
      </c>
      <c r="B142" s="44">
        <v>4013</v>
      </c>
      <c r="C142" s="45">
        <v>4254.28631946175</v>
      </c>
      <c r="D142" s="45">
        <v>7079.65205526181</v>
      </c>
      <c r="E142" s="45">
        <f t="shared" si="13"/>
        <v>2825.36573580006</v>
      </c>
      <c r="F142" s="45">
        <f t="shared" si="14"/>
        <v>1.66412214026947</v>
      </c>
      <c r="G142" s="23">
        <f t="shared" si="15"/>
        <v>7079.65205526181</v>
      </c>
      <c r="H142" s="23">
        <f t="shared" si="16"/>
        <v>28410643.6977656</v>
      </c>
      <c r="I142" s="6" t="str">
        <f>IF(AND(G142&gt;=10,G142&lt;5000),"G",IF(AND(G142&gt;=5000,G142&lt;8000),"F",IF(AND(G142&gt;=8000,G142&lt;12000),"F128",IF(AND(G142&gt;=12000,G142&lt;16000),"E",IF(AND(G142&gt;=16000,G142&lt;20000),"E128",IF(AND(G142&gt;=20000,G142&lt;25000),"D",IF(AND(G142&gt;=25000,G142&lt;30000),"D128",IF(AND(G142&gt;=30000,G142&lt;35000),"C",IF(AND(G142&gt;=35000,G142&lt;40000),"C128",IF(AND(G142&gt;=40000,G142&lt;45000),"B",IF(AND(G142&gt;=45000,G142&lt;50000),"B128",IF(AND(G142&gt;=50000,G142&lt;55000),"A",IF(AND(G142&gt;=55000,G142&lt;60000),"A128",IF(AND(G142&gt;60000),"S"))))))))))))))</f>
        <v>F</v>
      </c>
      <c r="J142" s="23">
        <f t="shared" si="17"/>
        <v>11964.6119733925</v>
      </c>
      <c r="K142" s="6" t="str">
        <f>IF(AND(J142&gt;=10,J142&lt;5000),"G",IF(AND(J142&gt;=5000,J142&lt;8000),"F",IF(AND(J142&gt;=8000,J142&lt;12000),"F128",IF(AND(J142&gt;=12000,J142&lt;16000),"E",IF(AND(J142&gt;=16000,J142&lt;20000),"E128",IF(AND(J142&gt;=20000,J142&lt;25000),"D",IF(AND(J142&gt;=25000,J142&lt;30000),"D128",IF(AND(J142&gt;=30000,J142&lt;35000),"C",IF(AND(J142&gt;=35000,J142&lt;40000),"C128",IF(AND(J142&gt;=40000,J142&lt;45000),"B",IF(AND(J142&gt;=45000,J142&lt;50000),"B128",IF(AND(J142&gt;=50000,J142&lt;55000),"A",IF(AND(J142&gt;=55000,J142&lt;60000),"A128",IF(AND(J142&gt;60000),"S"))))))))))))))</f>
        <v>F128</v>
      </c>
    </row>
    <row r="143" ht="18.75" customHeight="1" spans="1:11">
      <c r="A143" s="43" t="s">
        <v>432</v>
      </c>
      <c r="B143" s="44">
        <v>3898</v>
      </c>
      <c r="C143" s="45">
        <v>7148.38891739353</v>
      </c>
      <c r="D143" s="45">
        <v>3728.24367088608</v>
      </c>
      <c r="E143" s="45">
        <f t="shared" ref="E143:E206" si="18">D143-C143</f>
        <v>-3420.14524650746</v>
      </c>
      <c r="F143" s="45">
        <f t="shared" ref="F143:F206" si="19">D143/C143</f>
        <v>0.521550200187692</v>
      </c>
      <c r="G143" s="23">
        <f t="shared" ref="G143:G206" si="20">MAX(C143,D143)</f>
        <v>7148.38891739353</v>
      </c>
      <c r="H143" s="23">
        <f t="shared" ref="H143:H206" si="21">G143*B143</f>
        <v>27864420</v>
      </c>
      <c r="I143" s="6" t="str">
        <f>IF(AND(G143&gt;=10,G143&lt;5000),"G",IF(AND(G143&gt;=5000,G143&lt;8000),"F",IF(AND(G143&gt;=8000,G143&lt;12000),"F129",IF(AND(G143&gt;=12000,G143&lt;16000),"E",IF(AND(G143&gt;=16000,G143&lt;20000),"E129",IF(AND(G143&gt;=20000,G143&lt;25000),"D",IF(AND(G143&gt;=25000,G143&lt;30000),"D129",IF(AND(G143&gt;=30000,G143&lt;35000),"C",IF(AND(G143&gt;=35000,G143&lt;40000),"C129",IF(AND(G143&gt;=40000,G143&lt;45000),"B",IF(AND(G143&gt;=45000,G143&lt;50000),"B129",IF(AND(G143&gt;=50000,G143&lt;55000),"A",IF(AND(G143&gt;=55000,G143&lt;60000),"A129",IF(AND(G143&gt;60000),"S"))))))))))))))</f>
        <v>F</v>
      </c>
      <c r="J143" s="23">
        <f t="shared" ref="J143:J206" si="22">PRODUCT(G143,1.69)</f>
        <v>12080.7772703951</v>
      </c>
      <c r="K143" s="6" t="str">
        <f>IF(AND(J143&gt;=10,J143&lt;5000),"G",IF(AND(J143&gt;=5000,J143&lt;8000),"F",IF(AND(J143&gt;=8000,J143&lt;12000),"F129",IF(AND(J143&gt;=12000,J143&lt;16000),"E",IF(AND(J143&gt;=16000,J143&lt;20000),"E129",IF(AND(J143&gt;=20000,J143&lt;25000),"D",IF(AND(J143&gt;=25000,J143&lt;30000),"D129",IF(AND(J143&gt;=30000,J143&lt;35000),"C",IF(AND(J143&gt;=35000,J143&lt;40000),"C129",IF(AND(J143&gt;=40000,J143&lt;45000),"B",IF(AND(J143&gt;=45000,J143&lt;50000),"B129",IF(AND(J143&gt;=50000,J143&lt;55000),"A",IF(AND(J143&gt;=55000,J143&lt;60000),"A129",IF(AND(J143&gt;60000),"S"))))))))))))))</f>
        <v>E</v>
      </c>
    </row>
    <row r="144" ht="18.75" customHeight="1" spans="1:11">
      <c r="A144" s="43" t="s">
        <v>256</v>
      </c>
      <c r="B144" s="44">
        <v>141</v>
      </c>
      <c r="C144" s="45">
        <v>7148.93617021277</v>
      </c>
      <c r="D144" s="45">
        <v>4855.99310146594</v>
      </c>
      <c r="E144" s="45">
        <f t="shared" si="18"/>
        <v>-2292.94306874683</v>
      </c>
      <c r="F144" s="45">
        <f t="shared" si="19"/>
        <v>0.67926093978839</v>
      </c>
      <c r="G144" s="23">
        <f t="shared" si="20"/>
        <v>7148.93617021277</v>
      </c>
      <c r="H144" s="23">
        <f t="shared" si="21"/>
        <v>1008000</v>
      </c>
      <c r="I144" s="6" t="str">
        <f>IF(AND(G144&gt;=10,G144&lt;5000),"G",IF(AND(G144&gt;=5000,G144&lt;8000),"F",IF(AND(G144&gt;=8000,G144&lt;12000),"F130",IF(AND(G144&gt;=12000,G144&lt;16000),"E",IF(AND(G144&gt;=16000,G144&lt;20000),"E130",IF(AND(G144&gt;=20000,G144&lt;25000),"D",IF(AND(G144&gt;=25000,G144&lt;30000),"D130",IF(AND(G144&gt;=30000,G144&lt;35000),"C",IF(AND(G144&gt;=35000,G144&lt;40000),"C130",IF(AND(G144&gt;=40000,G144&lt;45000),"B",IF(AND(G144&gt;=45000,G144&lt;50000),"B130",IF(AND(G144&gt;=50000,G144&lt;55000),"A",IF(AND(G144&gt;=55000,G144&lt;60000),"A130",IF(AND(G144&gt;60000),"S"))))))))))))))</f>
        <v>F</v>
      </c>
      <c r="J144" s="23">
        <f t="shared" si="22"/>
        <v>12081.7021276596</v>
      </c>
      <c r="K144" s="6" t="str">
        <f>IF(AND(J144&gt;=10,J144&lt;5000),"G",IF(AND(J144&gt;=5000,J144&lt;8000),"F",IF(AND(J144&gt;=8000,J144&lt;12000),"F130",IF(AND(J144&gt;=12000,J144&lt;16000),"E",IF(AND(J144&gt;=16000,J144&lt;20000),"E130",IF(AND(J144&gt;=20000,J144&lt;25000),"D",IF(AND(J144&gt;=25000,J144&lt;30000),"D130",IF(AND(J144&gt;=30000,J144&lt;35000),"C",IF(AND(J144&gt;=35000,J144&lt;40000),"C130",IF(AND(J144&gt;=40000,J144&lt;45000),"B",IF(AND(J144&gt;=45000,J144&lt;50000),"B130",IF(AND(J144&gt;=50000,J144&lt;55000),"A",IF(AND(J144&gt;=55000,J144&lt;60000),"A130",IF(AND(J144&gt;60000),"S"))))))))))))))</f>
        <v>E</v>
      </c>
    </row>
    <row r="145" ht="18.75" customHeight="1" spans="1:11">
      <c r="A145" s="43" t="s">
        <v>470</v>
      </c>
      <c r="B145" s="44">
        <v>1008</v>
      </c>
      <c r="C145" s="45">
        <v>7150.50595238095</v>
      </c>
      <c r="D145" s="44">
        <v>4730</v>
      </c>
      <c r="E145" s="45">
        <f t="shared" si="18"/>
        <v>-2420.50595238095</v>
      </c>
      <c r="F145" s="45">
        <f t="shared" si="19"/>
        <v>0.661491652688579</v>
      </c>
      <c r="G145" s="23">
        <f t="shared" si="20"/>
        <v>7150.50595238095</v>
      </c>
      <c r="H145" s="23">
        <f t="shared" si="21"/>
        <v>7207710</v>
      </c>
      <c r="I145" s="6" t="str">
        <f>IF(AND(G145&gt;=10,G145&lt;5000),"G",IF(AND(G145&gt;=5000,G145&lt;8000),"F",IF(AND(G145&gt;=8000,G145&lt;12000),"F131",IF(AND(G145&gt;=12000,G145&lt;16000),"E",IF(AND(G145&gt;=16000,G145&lt;20000),"E131",IF(AND(G145&gt;=20000,G145&lt;25000),"D",IF(AND(G145&gt;=25000,G145&lt;30000),"D131",IF(AND(G145&gt;=30000,G145&lt;35000),"C",IF(AND(G145&gt;=35000,G145&lt;40000),"C131",IF(AND(G145&gt;=40000,G145&lt;45000),"B",IF(AND(G145&gt;=45000,G145&lt;50000),"B131",IF(AND(G145&gt;=50000,G145&lt;55000),"A",IF(AND(G145&gt;=55000,G145&lt;60000),"A131",IF(AND(G145&gt;60000),"S"))))))))))))))</f>
        <v>F</v>
      </c>
      <c r="J145" s="23">
        <f t="shared" si="22"/>
        <v>12084.3550595238</v>
      </c>
      <c r="K145" s="6" t="str">
        <f>IF(AND(J145&gt;=10,J145&lt;5000),"G",IF(AND(J145&gt;=5000,J145&lt;8000),"F",IF(AND(J145&gt;=8000,J145&lt;12000),"F131",IF(AND(J145&gt;=12000,J145&lt;16000),"E",IF(AND(J145&gt;=16000,J145&lt;20000),"E131",IF(AND(J145&gt;=20000,J145&lt;25000),"D",IF(AND(J145&gt;=25000,J145&lt;30000),"D131",IF(AND(J145&gt;=30000,J145&lt;35000),"C",IF(AND(J145&gt;=35000,J145&lt;40000),"C131",IF(AND(J145&gt;=40000,J145&lt;45000),"B",IF(AND(J145&gt;=45000,J145&lt;50000),"B131",IF(AND(J145&gt;=50000,J145&lt;55000),"A",IF(AND(J145&gt;=55000,J145&lt;60000),"A131",IF(AND(J145&gt;60000),"S"))))))))))))))</f>
        <v>E</v>
      </c>
    </row>
    <row r="146" ht="18.75" customHeight="1" spans="1:11">
      <c r="A146" s="43" t="s">
        <v>384</v>
      </c>
      <c r="B146" s="44">
        <v>2050</v>
      </c>
      <c r="C146" s="45">
        <v>6224.51219512195</v>
      </c>
      <c r="D146" s="45">
        <v>7160.03305785124</v>
      </c>
      <c r="E146" s="45">
        <f t="shared" si="18"/>
        <v>935.520862729288</v>
      </c>
      <c r="F146" s="45">
        <f t="shared" si="19"/>
        <v>1.15029625348994</v>
      </c>
      <c r="G146" s="23">
        <f t="shared" si="20"/>
        <v>7160.03305785124</v>
      </c>
      <c r="H146" s="23">
        <f t="shared" si="21"/>
        <v>14678067.768595</v>
      </c>
      <c r="I146" s="6" t="str">
        <f>IF(AND(G146&gt;=10,G146&lt;5000),"G",IF(AND(G146&gt;=5000,G146&lt;8000),"F",IF(AND(G146&gt;=8000,G146&lt;12000),"F132",IF(AND(G146&gt;=12000,G146&lt;16000),"E",IF(AND(G146&gt;=16000,G146&lt;20000),"E132",IF(AND(G146&gt;=20000,G146&lt;25000),"D",IF(AND(G146&gt;=25000,G146&lt;30000),"D132",IF(AND(G146&gt;=30000,G146&lt;35000),"C",IF(AND(G146&gt;=35000,G146&lt;40000),"C132",IF(AND(G146&gt;=40000,G146&lt;45000),"B",IF(AND(G146&gt;=45000,G146&lt;50000),"B132",IF(AND(G146&gt;=50000,G146&lt;55000),"A",IF(AND(G146&gt;=55000,G146&lt;60000),"A132",IF(AND(G146&gt;60000),"S"))))))))))))))</f>
        <v>F</v>
      </c>
      <c r="J146" s="23">
        <f t="shared" si="22"/>
        <v>12100.4558677686</v>
      </c>
      <c r="K146" s="6" t="str">
        <f>IF(AND(J146&gt;=10,J146&lt;5000),"G",IF(AND(J146&gt;=5000,J146&lt;8000),"F",IF(AND(J146&gt;=8000,J146&lt;12000),"F132",IF(AND(J146&gt;=12000,J146&lt;16000),"E",IF(AND(J146&gt;=16000,J146&lt;20000),"E132",IF(AND(J146&gt;=20000,J146&lt;25000),"D",IF(AND(J146&gt;=25000,J146&lt;30000),"D132",IF(AND(J146&gt;=30000,J146&lt;35000),"C",IF(AND(J146&gt;=35000,J146&lt;40000),"C132",IF(AND(J146&gt;=40000,J146&lt;45000),"B",IF(AND(J146&gt;=45000,J146&lt;50000),"B132",IF(AND(J146&gt;=50000,J146&lt;55000),"A",IF(AND(J146&gt;=55000,J146&lt;60000),"A132",IF(AND(J146&gt;60000),"S"))))))))))))))</f>
        <v>E</v>
      </c>
    </row>
    <row r="147" ht="18.75" customHeight="1" spans="1:11">
      <c r="A147" s="43" t="s">
        <v>454</v>
      </c>
      <c r="B147" s="44">
        <v>227</v>
      </c>
      <c r="C147" s="45">
        <v>7190.66079295154</v>
      </c>
      <c r="D147" s="45">
        <v>1873.24840764331</v>
      </c>
      <c r="E147" s="45">
        <f t="shared" si="18"/>
        <v>-5317.41238530823</v>
      </c>
      <c r="F147" s="45">
        <f t="shared" si="19"/>
        <v>0.260511302310285</v>
      </c>
      <c r="G147" s="23">
        <f t="shared" si="20"/>
        <v>7190.66079295154</v>
      </c>
      <c r="H147" s="23">
        <f t="shared" si="21"/>
        <v>1632280</v>
      </c>
      <c r="I147" s="6" t="str">
        <f>IF(AND(G147&gt;=10,G147&lt;5000),"G",IF(AND(G147&gt;=5000,G147&lt;8000),"F",IF(AND(G147&gt;=8000,G147&lt;12000),"F133",IF(AND(G147&gt;=12000,G147&lt;16000),"E",IF(AND(G147&gt;=16000,G147&lt;20000),"E133",IF(AND(G147&gt;=20000,G147&lt;25000),"D",IF(AND(G147&gt;=25000,G147&lt;30000),"D133",IF(AND(G147&gt;=30000,G147&lt;35000),"C",IF(AND(G147&gt;=35000,G147&lt;40000),"C133",IF(AND(G147&gt;=40000,G147&lt;45000),"B",IF(AND(G147&gt;=45000,G147&lt;50000),"B133",IF(AND(G147&gt;=50000,G147&lt;55000),"A",IF(AND(G147&gt;=55000,G147&lt;60000),"A133",IF(AND(G147&gt;60000),"S"))))))))))))))</f>
        <v>F</v>
      </c>
      <c r="J147" s="23">
        <f t="shared" si="22"/>
        <v>12152.2167400881</v>
      </c>
      <c r="K147" s="6" t="str">
        <f>IF(AND(J147&gt;=10,J147&lt;5000),"G",IF(AND(J147&gt;=5000,J147&lt;8000),"F",IF(AND(J147&gt;=8000,J147&lt;12000),"F133",IF(AND(J147&gt;=12000,J147&lt;16000),"E",IF(AND(J147&gt;=16000,J147&lt;20000),"E133",IF(AND(J147&gt;=20000,J147&lt;25000),"D",IF(AND(J147&gt;=25000,J147&lt;30000),"D133",IF(AND(J147&gt;=30000,J147&lt;35000),"C",IF(AND(J147&gt;=35000,J147&lt;40000),"C133",IF(AND(J147&gt;=40000,J147&lt;45000),"B",IF(AND(J147&gt;=45000,J147&lt;50000),"B133",IF(AND(J147&gt;=50000,J147&lt;55000),"A",IF(AND(J147&gt;=55000,J147&lt;60000),"A133",IF(AND(J147&gt;60000),"S"))))))))))))))</f>
        <v>E</v>
      </c>
    </row>
    <row r="148" ht="18.75" customHeight="1" spans="1:11">
      <c r="A148" s="43" t="s">
        <v>271</v>
      </c>
      <c r="B148" s="44">
        <v>123</v>
      </c>
      <c r="C148" s="45">
        <v>7231.30081300813</v>
      </c>
      <c r="D148" s="45">
        <v>7231.30081300813</v>
      </c>
      <c r="E148" s="44">
        <f t="shared" si="18"/>
        <v>0</v>
      </c>
      <c r="F148" s="44">
        <f t="shared" si="19"/>
        <v>1</v>
      </c>
      <c r="G148" s="23">
        <f t="shared" si="20"/>
        <v>7231.30081300813</v>
      </c>
      <c r="H148" s="23">
        <f t="shared" si="21"/>
        <v>889450</v>
      </c>
      <c r="I148" s="6" t="str">
        <f>IF(AND(G148&gt;=10,G148&lt;5000),"G",IF(AND(G148&gt;=5000,G148&lt;8000),"F",IF(AND(G148&gt;=8000,G148&lt;12000),"F134",IF(AND(G148&gt;=12000,G148&lt;16000),"E",IF(AND(G148&gt;=16000,G148&lt;20000),"E134",IF(AND(G148&gt;=20000,G148&lt;25000),"D",IF(AND(G148&gt;=25000,G148&lt;30000),"D134",IF(AND(G148&gt;=30000,G148&lt;35000),"C",IF(AND(G148&gt;=35000,G148&lt;40000),"C134",IF(AND(G148&gt;=40000,G148&lt;45000),"B",IF(AND(G148&gt;=45000,G148&lt;50000),"B134",IF(AND(G148&gt;=50000,G148&lt;55000),"A",IF(AND(G148&gt;=55000,G148&lt;60000),"A134",IF(AND(G148&gt;60000),"S"))))))))))))))</f>
        <v>F</v>
      </c>
      <c r="J148" s="23">
        <f t="shared" si="22"/>
        <v>12220.8983739837</v>
      </c>
      <c r="K148" s="6" t="str">
        <f>IF(AND(J148&gt;=10,J148&lt;5000),"G",IF(AND(J148&gt;=5000,J148&lt;8000),"F",IF(AND(J148&gt;=8000,J148&lt;12000),"F134",IF(AND(J148&gt;=12000,J148&lt;16000),"E",IF(AND(J148&gt;=16000,J148&lt;20000),"E134",IF(AND(J148&gt;=20000,J148&lt;25000),"D",IF(AND(J148&gt;=25000,J148&lt;30000),"D134",IF(AND(J148&gt;=30000,J148&lt;35000),"C",IF(AND(J148&gt;=35000,J148&lt;40000),"C134",IF(AND(J148&gt;=40000,J148&lt;45000),"B",IF(AND(J148&gt;=45000,J148&lt;50000),"B134",IF(AND(J148&gt;=50000,J148&lt;55000),"A",IF(AND(J148&gt;=55000,J148&lt;60000),"A134",IF(AND(J148&gt;60000),"S"))))))))))))))</f>
        <v>E</v>
      </c>
    </row>
    <row r="149" ht="18.75" customHeight="1" spans="1:11">
      <c r="A149" s="43" t="s">
        <v>120</v>
      </c>
      <c r="B149" s="44">
        <v>1421</v>
      </c>
      <c r="C149" s="45">
        <v>5795.28501055595</v>
      </c>
      <c r="D149" s="45">
        <v>7232.88100208768</v>
      </c>
      <c r="E149" s="45">
        <f t="shared" si="18"/>
        <v>1437.59599153174</v>
      </c>
      <c r="F149" s="45">
        <f t="shared" si="19"/>
        <v>1.24806303553892</v>
      </c>
      <c r="G149" s="23">
        <f t="shared" si="20"/>
        <v>7232.88100208768</v>
      </c>
      <c r="H149" s="23">
        <f t="shared" si="21"/>
        <v>10277923.9039666</v>
      </c>
      <c r="I149" s="6" t="str">
        <f>IF(AND(G149&gt;=10,G149&lt;5000),"G",IF(AND(G149&gt;=5000,G149&lt;8000),"F",IF(AND(G149&gt;=8000,G149&lt;12000),"F135",IF(AND(G149&gt;=12000,G149&lt;16000),"E",IF(AND(G149&gt;=16000,G149&lt;20000),"E135",IF(AND(G149&gt;=20000,G149&lt;25000),"D",IF(AND(G149&gt;=25000,G149&lt;30000),"D135",IF(AND(G149&gt;=30000,G149&lt;35000),"C",IF(AND(G149&gt;=35000,G149&lt;40000),"C135",IF(AND(G149&gt;=40000,G149&lt;45000),"B",IF(AND(G149&gt;=45000,G149&lt;50000),"B135",IF(AND(G149&gt;=50000,G149&lt;55000),"A",IF(AND(G149&gt;=55000,G149&lt;60000),"A135",IF(AND(G149&gt;60000),"S"))))))))))))))</f>
        <v>F</v>
      </c>
      <c r="J149" s="23">
        <f t="shared" si="22"/>
        <v>12223.5688935282</v>
      </c>
      <c r="K149" s="6" t="str">
        <f>IF(AND(J149&gt;=10,J149&lt;5000),"G",IF(AND(J149&gt;=5000,J149&lt;8000),"F",IF(AND(J149&gt;=8000,J149&lt;12000),"F135",IF(AND(J149&gt;=12000,J149&lt;16000),"E",IF(AND(J149&gt;=16000,J149&lt;20000),"E135",IF(AND(J149&gt;=20000,J149&lt;25000),"D",IF(AND(J149&gt;=25000,J149&lt;30000),"D135",IF(AND(J149&gt;=30000,J149&lt;35000),"C",IF(AND(J149&gt;=35000,J149&lt;40000),"C135",IF(AND(J149&gt;=40000,J149&lt;45000),"B",IF(AND(J149&gt;=45000,J149&lt;50000),"B135",IF(AND(J149&gt;=50000,J149&lt;55000),"A",IF(AND(J149&gt;=55000,J149&lt;60000),"A135",IF(AND(J149&gt;60000),"S"))))))))))))))</f>
        <v>E</v>
      </c>
    </row>
    <row r="150" ht="18.75" customHeight="1" spans="1:11">
      <c r="A150" s="43" t="s">
        <v>330</v>
      </c>
      <c r="B150" s="44">
        <v>1218</v>
      </c>
      <c r="C150" s="45">
        <v>6302.43842364532</v>
      </c>
      <c r="D150" s="45">
        <v>7266.34659276166</v>
      </c>
      <c r="E150" s="45">
        <f t="shared" si="18"/>
        <v>963.908169116336</v>
      </c>
      <c r="F150" s="45">
        <f t="shared" si="19"/>
        <v>1.15294210023536</v>
      </c>
      <c r="G150" s="23">
        <f t="shared" si="20"/>
        <v>7266.34659276166</v>
      </c>
      <c r="H150" s="23">
        <f t="shared" si="21"/>
        <v>8850410.1499837</v>
      </c>
      <c r="I150" s="6" t="str">
        <f>IF(AND(G150&gt;=10,G150&lt;5000),"G",IF(AND(G150&gt;=5000,G150&lt;8000),"F",IF(AND(G150&gt;=8000,G150&lt;12000),"F136",IF(AND(G150&gt;=12000,G150&lt;16000),"E",IF(AND(G150&gt;=16000,G150&lt;20000),"E136",IF(AND(G150&gt;=20000,G150&lt;25000),"D",IF(AND(G150&gt;=25000,G150&lt;30000),"D136",IF(AND(G150&gt;=30000,G150&lt;35000),"C",IF(AND(G150&gt;=35000,G150&lt;40000),"C136",IF(AND(G150&gt;=40000,G150&lt;45000),"B",IF(AND(G150&gt;=45000,G150&lt;50000),"B136",IF(AND(G150&gt;=50000,G150&lt;55000),"A",IF(AND(G150&gt;=55000,G150&lt;60000),"A136",IF(AND(G150&gt;60000),"S"))))))))))))))</f>
        <v>F</v>
      </c>
      <c r="J150" s="23">
        <f t="shared" si="22"/>
        <v>12280.1257417672</v>
      </c>
      <c r="K150" s="6" t="str">
        <f>IF(AND(J150&gt;=10,J150&lt;5000),"G",IF(AND(J150&gt;=5000,J150&lt;8000),"F",IF(AND(J150&gt;=8000,J150&lt;12000),"F136",IF(AND(J150&gt;=12000,J150&lt;16000),"E",IF(AND(J150&gt;=16000,J150&lt;20000),"E136",IF(AND(J150&gt;=20000,J150&lt;25000),"D",IF(AND(J150&gt;=25000,J150&lt;30000),"D136",IF(AND(J150&gt;=30000,J150&lt;35000),"C",IF(AND(J150&gt;=35000,J150&lt;40000),"C136",IF(AND(J150&gt;=40000,J150&lt;45000),"B",IF(AND(J150&gt;=45000,J150&lt;50000),"B136",IF(AND(J150&gt;=50000,J150&lt;55000),"A",IF(AND(J150&gt;=55000,J150&lt;60000),"A136",IF(AND(J150&gt;60000),"S"))))))))))))))</f>
        <v>E</v>
      </c>
    </row>
    <row r="151" ht="18.75" customHeight="1" spans="1:11">
      <c r="A151" s="43" t="s">
        <v>410</v>
      </c>
      <c r="B151" s="44">
        <v>24473</v>
      </c>
      <c r="C151" s="45">
        <v>5502.00898949863</v>
      </c>
      <c r="D151" s="45">
        <v>7266.88080144895</v>
      </c>
      <c r="E151" s="45">
        <f t="shared" si="18"/>
        <v>1764.87181195032</v>
      </c>
      <c r="F151" s="45">
        <f t="shared" si="19"/>
        <v>1.32076861657602</v>
      </c>
      <c r="G151" s="23">
        <f t="shared" si="20"/>
        <v>7266.88080144895</v>
      </c>
      <c r="H151" s="23">
        <f t="shared" si="21"/>
        <v>177842373.85386</v>
      </c>
      <c r="I151" s="6" t="str">
        <f>IF(AND(G151&gt;=10,G151&lt;5000),"G",IF(AND(G151&gt;=5000,G151&lt;8000),"F",IF(AND(G151&gt;=8000,G151&lt;12000),"F137",IF(AND(G151&gt;=12000,G151&lt;16000),"E",IF(AND(G151&gt;=16000,G151&lt;20000),"E137",IF(AND(G151&gt;=20000,G151&lt;25000),"D",IF(AND(G151&gt;=25000,G151&lt;30000),"D137",IF(AND(G151&gt;=30000,G151&lt;35000),"C",IF(AND(G151&gt;=35000,G151&lt;40000),"C137",IF(AND(G151&gt;=40000,G151&lt;45000),"B",IF(AND(G151&gt;=45000,G151&lt;50000),"B137",IF(AND(G151&gt;=50000,G151&lt;55000),"A",IF(AND(G151&gt;=55000,G151&lt;60000),"A137",IF(AND(G151&gt;60000),"S"))))))))))))))</f>
        <v>F</v>
      </c>
      <c r="J151" s="23">
        <f t="shared" si="22"/>
        <v>12281.0285544487</v>
      </c>
      <c r="K151" s="6" t="str">
        <f>IF(AND(J151&gt;=10,J151&lt;5000),"G",IF(AND(J151&gt;=5000,J151&lt;8000),"F",IF(AND(J151&gt;=8000,J151&lt;12000),"F137",IF(AND(J151&gt;=12000,J151&lt;16000),"E",IF(AND(J151&gt;=16000,J151&lt;20000),"E137",IF(AND(J151&gt;=20000,J151&lt;25000),"D",IF(AND(J151&gt;=25000,J151&lt;30000),"D137",IF(AND(J151&gt;=30000,J151&lt;35000),"C",IF(AND(J151&gt;=35000,J151&lt;40000),"C137",IF(AND(J151&gt;=40000,J151&lt;45000),"B",IF(AND(J151&gt;=45000,J151&lt;50000),"B137",IF(AND(J151&gt;=50000,J151&lt;55000),"A",IF(AND(J151&gt;=55000,J151&lt;60000),"A137",IF(AND(J151&gt;60000),"S"))))))))))))))</f>
        <v>E</v>
      </c>
    </row>
    <row r="152" ht="18.75" customHeight="1" spans="1:11">
      <c r="A152" s="43" t="s">
        <v>284</v>
      </c>
      <c r="B152" s="44">
        <v>3929</v>
      </c>
      <c r="C152" s="45">
        <v>6954.23771952151</v>
      </c>
      <c r="D152" s="45">
        <v>7268.06336228922</v>
      </c>
      <c r="E152" s="45">
        <f t="shared" si="18"/>
        <v>313.825642767712</v>
      </c>
      <c r="F152" s="45">
        <f t="shared" si="19"/>
        <v>1.0451272526803</v>
      </c>
      <c r="G152" s="23">
        <f t="shared" si="20"/>
        <v>7268.06336228922</v>
      </c>
      <c r="H152" s="23">
        <f t="shared" si="21"/>
        <v>28556220.9504343</v>
      </c>
      <c r="I152" s="6" t="str">
        <f>IF(AND(G152&gt;=10,G152&lt;5000),"G",IF(AND(G152&gt;=5000,G152&lt;8000),"F",IF(AND(G152&gt;=8000,G152&lt;12000),"F138",IF(AND(G152&gt;=12000,G152&lt;16000),"E",IF(AND(G152&gt;=16000,G152&lt;20000),"E138",IF(AND(G152&gt;=20000,G152&lt;25000),"D",IF(AND(G152&gt;=25000,G152&lt;30000),"D138",IF(AND(G152&gt;=30000,G152&lt;35000),"C",IF(AND(G152&gt;=35000,G152&lt;40000),"C138",IF(AND(G152&gt;=40000,G152&lt;45000),"B",IF(AND(G152&gt;=45000,G152&lt;50000),"B138",IF(AND(G152&gt;=50000,G152&lt;55000),"A",IF(AND(G152&gt;=55000,G152&lt;60000),"A138",IF(AND(G152&gt;60000),"S"))))))))))))))</f>
        <v>F</v>
      </c>
      <c r="J152" s="23">
        <f t="shared" si="22"/>
        <v>12283.0270822688</v>
      </c>
      <c r="K152" s="6" t="str">
        <f>IF(AND(J152&gt;=10,J152&lt;5000),"G",IF(AND(J152&gt;=5000,J152&lt;8000),"F",IF(AND(J152&gt;=8000,J152&lt;12000),"F138",IF(AND(J152&gt;=12000,J152&lt;16000),"E",IF(AND(J152&gt;=16000,J152&lt;20000),"E138",IF(AND(J152&gt;=20000,J152&lt;25000),"D",IF(AND(J152&gt;=25000,J152&lt;30000),"D138",IF(AND(J152&gt;=30000,J152&lt;35000),"C",IF(AND(J152&gt;=35000,J152&lt;40000),"C138",IF(AND(J152&gt;=40000,J152&lt;45000),"B",IF(AND(J152&gt;=45000,J152&lt;50000),"B138",IF(AND(J152&gt;=50000,J152&lt;55000),"A",IF(AND(J152&gt;=55000,J152&lt;60000),"A138",IF(AND(J152&gt;60000),"S"))))))))))))))</f>
        <v>E</v>
      </c>
    </row>
    <row r="153" ht="18.75" customHeight="1" spans="1:11">
      <c r="A153" s="43" t="s">
        <v>262</v>
      </c>
      <c r="B153" s="44">
        <v>16934</v>
      </c>
      <c r="C153" s="45">
        <v>7353.00980276367</v>
      </c>
      <c r="D153" s="45">
        <v>4703.02345593338</v>
      </c>
      <c r="E153" s="45">
        <f t="shared" si="18"/>
        <v>-2649.98634683029</v>
      </c>
      <c r="F153" s="45">
        <f t="shared" si="19"/>
        <v>0.639605220458937</v>
      </c>
      <c r="G153" s="23">
        <f t="shared" si="20"/>
        <v>7353.00980276367</v>
      </c>
      <c r="H153" s="23">
        <f t="shared" si="21"/>
        <v>124515868</v>
      </c>
      <c r="I153" s="6" t="str">
        <f>IF(AND(G153&gt;=10,G153&lt;5000),"G",IF(AND(G153&gt;=5000,G153&lt;8000),"F",IF(AND(G153&gt;=8000,G153&lt;12000),"F139",IF(AND(G153&gt;=12000,G153&lt;16000),"E",IF(AND(G153&gt;=16000,G153&lt;20000),"E139",IF(AND(G153&gt;=20000,G153&lt;25000),"D",IF(AND(G153&gt;=25000,G153&lt;30000),"D139",IF(AND(G153&gt;=30000,G153&lt;35000),"C",IF(AND(G153&gt;=35000,G153&lt;40000),"C139",IF(AND(G153&gt;=40000,G153&lt;45000),"B",IF(AND(G153&gt;=45000,G153&lt;50000),"B139",IF(AND(G153&gt;=50000,G153&lt;55000),"A",IF(AND(G153&gt;=55000,G153&lt;60000),"A139",IF(AND(G153&gt;60000),"S"))))))))))))))</f>
        <v>F</v>
      </c>
      <c r="J153" s="23">
        <f t="shared" si="22"/>
        <v>12426.5865666706</v>
      </c>
      <c r="K153" s="6" t="str">
        <f>IF(AND(J153&gt;=10,J153&lt;5000),"G",IF(AND(J153&gt;=5000,J153&lt;8000),"F",IF(AND(J153&gt;=8000,J153&lt;12000),"F139",IF(AND(J153&gt;=12000,J153&lt;16000),"E",IF(AND(J153&gt;=16000,J153&lt;20000),"E139",IF(AND(J153&gt;=20000,J153&lt;25000),"D",IF(AND(J153&gt;=25000,J153&lt;30000),"D139",IF(AND(J153&gt;=30000,J153&lt;35000),"C",IF(AND(J153&gt;=35000,J153&lt;40000),"C139",IF(AND(J153&gt;=40000,J153&lt;45000),"B",IF(AND(J153&gt;=45000,J153&lt;50000),"B139",IF(AND(J153&gt;=50000,J153&lt;55000),"A",IF(AND(J153&gt;=55000,J153&lt;60000),"A139",IF(AND(J153&gt;60000),"S"))))))))))))))</f>
        <v>E</v>
      </c>
    </row>
    <row r="154" ht="18.75" customHeight="1" spans="1:11">
      <c r="A154" s="43" t="s">
        <v>328</v>
      </c>
      <c r="B154" s="44">
        <v>272</v>
      </c>
      <c r="C154" s="45">
        <v>5577.35294117647</v>
      </c>
      <c r="D154" s="45">
        <v>7355.82669322709</v>
      </c>
      <c r="E154" s="45">
        <f t="shared" si="18"/>
        <v>1778.47375205062</v>
      </c>
      <c r="F154" s="45">
        <f t="shared" si="19"/>
        <v>1.3188741632111</v>
      </c>
      <c r="G154" s="23">
        <f t="shared" si="20"/>
        <v>7355.82669322709</v>
      </c>
      <c r="H154" s="23">
        <f t="shared" si="21"/>
        <v>2000784.86055777</v>
      </c>
      <c r="I154" s="6" t="str">
        <f>IF(AND(G154&gt;=10,G154&lt;5000),"G",IF(AND(G154&gt;=5000,G154&lt;8000),"F",IF(AND(G154&gt;=8000,G154&lt;12000),"F140",IF(AND(G154&gt;=12000,G154&lt;16000),"E",IF(AND(G154&gt;=16000,G154&lt;20000),"E140",IF(AND(G154&gt;=20000,G154&lt;25000),"D",IF(AND(G154&gt;=25000,G154&lt;30000),"D140",IF(AND(G154&gt;=30000,G154&lt;35000),"C",IF(AND(G154&gt;=35000,G154&lt;40000),"C140",IF(AND(G154&gt;=40000,G154&lt;45000),"B",IF(AND(G154&gt;=45000,G154&lt;50000),"B140",IF(AND(G154&gt;=50000,G154&lt;55000),"A",IF(AND(G154&gt;=55000,G154&lt;60000),"A140",IF(AND(G154&gt;60000),"S"))))))))))))))</f>
        <v>F</v>
      </c>
      <c r="J154" s="23">
        <f t="shared" si="22"/>
        <v>12431.3471115538</v>
      </c>
      <c r="K154" s="6" t="str">
        <f>IF(AND(J154&gt;=10,J154&lt;5000),"G",IF(AND(J154&gt;=5000,J154&lt;8000),"F",IF(AND(J154&gt;=8000,J154&lt;12000),"F140",IF(AND(J154&gt;=12000,J154&lt;16000),"E",IF(AND(J154&gt;=16000,J154&lt;20000),"E140",IF(AND(J154&gt;=20000,J154&lt;25000),"D",IF(AND(J154&gt;=25000,J154&lt;30000),"D140",IF(AND(J154&gt;=30000,J154&lt;35000),"C",IF(AND(J154&gt;=35000,J154&lt;40000),"C140",IF(AND(J154&gt;=40000,J154&lt;45000),"B",IF(AND(J154&gt;=45000,J154&lt;50000),"B140",IF(AND(J154&gt;=50000,J154&lt;55000),"A",IF(AND(J154&gt;=55000,J154&lt;60000),"A140",IF(AND(J154&gt;60000),"S"))))))))))))))</f>
        <v>E</v>
      </c>
    </row>
    <row r="155" ht="18.75" customHeight="1" spans="1:11">
      <c r="A155" s="43" t="s">
        <v>118</v>
      </c>
      <c r="B155" s="44">
        <v>836</v>
      </c>
      <c r="C155" s="45">
        <v>4633.97129186603</v>
      </c>
      <c r="D155" s="45">
        <v>7394.32176656151</v>
      </c>
      <c r="E155" s="45">
        <f t="shared" si="18"/>
        <v>2760.35047469548</v>
      </c>
      <c r="F155" s="45">
        <f t="shared" si="19"/>
        <v>1.59567707714131</v>
      </c>
      <c r="G155" s="23">
        <f t="shared" si="20"/>
        <v>7394.32176656151</v>
      </c>
      <c r="H155" s="23">
        <f t="shared" si="21"/>
        <v>6181652.99684543</v>
      </c>
      <c r="I155" s="6" t="str">
        <f>IF(AND(G155&gt;=10,G155&lt;5000),"G",IF(AND(G155&gt;=5000,G155&lt;8000),"F",IF(AND(G155&gt;=8000,G155&lt;12000),"F141",IF(AND(G155&gt;=12000,G155&lt;16000),"E",IF(AND(G155&gt;=16000,G155&lt;20000),"E141",IF(AND(G155&gt;=20000,G155&lt;25000),"D",IF(AND(G155&gt;=25000,G155&lt;30000),"D141",IF(AND(G155&gt;=30000,G155&lt;35000),"C",IF(AND(G155&gt;=35000,G155&lt;40000),"C141",IF(AND(G155&gt;=40000,G155&lt;45000),"B",IF(AND(G155&gt;=45000,G155&lt;50000),"B141",IF(AND(G155&gt;=50000,G155&lt;55000),"A",IF(AND(G155&gt;=55000,G155&lt;60000),"A141",IF(AND(G155&gt;60000),"S"))))))))))))))</f>
        <v>F</v>
      </c>
      <c r="J155" s="23">
        <f t="shared" si="22"/>
        <v>12496.403785489</v>
      </c>
      <c r="K155" s="6" t="str">
        <f>IF(AND(J155&gt;=10,J155&lt;5000),"G",IF(AND(J155&gt;=5000,J155&lt;8000),"F",IF(AND(J155&gt;=8000,J155&lt;12000),"F141",IF(AND(J155&gt;=12000,J155&lt;16000),"E",IF(AND(J155&gt;=16000,J155&lt;20000),"E141",IF(AND(J155&gt;=20000,J155&lt;25000),"D",IF(AND(J155&gt;=25000,J155&lt;30000),"D141",IF(AND(J155&gt;=30000,J155&lt;35000),"C",IF(AND(J155&gt;=35000,J155&lt;40000),"C141",IF(AND(J155&gt;=40000,J155&lt;45000),"B",IF(AND(J155&gt;=45000,J155&lt;50000),"B141",IF(AND(J155&gt;=50000,J155&lt;55000),"A",IF(AND(J155&gt;=55000,J155&lt;60000),"A141",IF(AND(J155&gt;60000),"S"))))))))))))))</f>
        <v>E</v>
      </c>
    </row>
    <row r="156" ht="18.75" customHeight="1" spans="1:11">
      <c r="A156" s="43" t="s">
        <v>277</v>
      </c>
      <c r="B156" s="44">
        <v>1188</v>
      </c>
      <c r="C156" s="45">
        <v>6638.21548821549</v>
      </c>
      <c r="D156" s="45">
        <v>7429.24916742355</v>
      </c>
      <c r="E156" s="45">
        <f t="shared" si="18"/>
        <v>791.033679208066</v>
      </c>
      <c r="F156" s="45">
        <f t="shared" si="19"/>
        <v>1.11916360362395</v>
      </c>
      <c r="G156" s="23">
        <f t="shared" si="20"/>
        <v>7429.24916742355</v>
      </c>
      <c r="H156" s="23">
        <f t="shared" si="21"/>
        <v>8825948.01089918</v>
      </c>
      <c r="I156" s="6" t="str">
        <f>IF(AND(G156&gt;=10,G156&lt;5000),"G",IF(AND(G156&gt;=5000,G156&lt;8000),"F",IF(AND(G156&gt;=8000,G156&lt;12000),"F142",IF(AND(G156&gt;=12000,G156&lt;16000),"E",IF(AND(G156&gt;=16000,G156&lt;20000),"E142",IF(AND(G156&gt;=20000,G156&lt;25000),"D",IF(AND(G156&gt;=25000,G156&lt;30000),"D142",IF(AND(G156&gt;=30000,G156&lt;35000),"C",IF(AND(G156&gt;=35000,G156&lt;40000),"C142",IF(AND(G156&gt;=40000,G156&lt;45000),"B",IF(AND(G156&gt;=45000,G156&lt;50000),"B142",IF(AND(G156&gt;=50000,G156&lt;55000),"A",IF(AND(G156&gt;=55000,G156&lt;60000),"A142",IF(AND(G156&gt;60000),"S"))))))))))))))</f>
        <v>F</v>
      </c>
      <c r="J156" s="23">
        <f t="shared" si="22"/>
        <v>12555.4310929458</v>
      </c>
      <c r="K156" s="6" t="str">
        <f>IF(AND(J156&gt;=10,J156&lt;5000),"G",IF(AND(J156&gt;=5000,J156&lt;8000),"F",IF(AND(J156&gt;=8000,J156&lt;12000),"F142",IF(AND(J156&gt;=12000,J156&lt;16000),"E",IF(AND(J156&gt;=16000,J156&lt;20000),"E142",IF(AND(J156&gt;=20000,J156&lt;25000),"D",IF(AND(J156&gt;=25000,J156&lt;30000),"D142",IF(AND(J156&gt;=30000,J156&lt;35000),"C",IF(AND(J156&gt;=35000,J156&lt;40000),"C142",IF(AND(J156&gt;=40000,J156&lt;45000),"B",IF(AND(J156&gt;=45000,J156&lt;50000),"B142",IF(AND(J156&gt;=50000,J156&lt;55000),"A",IF(AND(J156&gt;=55000,J156&lt;60000),"A142",IF(AND(J156&gt;60000),"S"))))))))))))))</f>
        <v>E</v>
      </c>
    </row>
    <row r="157" ht="18.75" customHeight="1" spans="1:11">
      <c r="A157" s="43" t="s">
        <v>323</v>
      </c>
      <c r="B157" s="44">
        <v>36278</v>
      </c>
      <c r="C157" s="45">
        <v>7408.17437565467</v>
      </c>
      <c r="D157" s="45">
        <v>7473.69256650195</v>
      </c>
      <c r="E157" s="45">
        <f t="shared" si="18"/>
        <v>65.5181908472787</v>
      </c>
      <c r="F157" s="45">
        <f t="shared" si="19"/>
        <v>1.00884404004617</v>
      </c>
      <c r="G157" s="23">
        <f t="shared" si="20"/>
        <v>7473.69256650195</v>
      </c>
      <c r="H157" s="23">
        <f t="shared" si="21"/>
        <v>271130618.927558</v>
      </c>
      <c r="I157" s="6" t="str">
        <f>IF(AND(G157&gt;=10,G157&lt;5000),"G",IF(AND(G157&gt;=5000,G157&lt;8000),"F",IF(AND(G157&gt;=8000,G157&lt;12000),"F143",IF(AND(G157&gt;=12000,G157&lt;16000),"E",IF(AND(G157&gt;=16000,G157&lt;20000),"E143",IF(AND(G157&gt;=20000,G157&lt;25000),"D",IF(AND(G157&gt;=25000,G157&lt;30000),"D143",IF(AND(G157&gt;=30000,G157&lt;35000),"C",IF(AND(G157&gt;=35000,G157&lt;40000),"C143",IF(AND(G157&gt;=40000,G157&lt;45000),"B",IF(AND(G157&gt;=45000,G157&lt;50000),"B143",IF(AND(G157&gt;=50000,G157&lt;55000),"A",IF(AND(G157&gt;=55000,G157&lt;60000),"A143",IF(AND(G157&gt;60000),"S"))))))))))))))</f>
        <v>F</v>
      </c>
      <c r="J157" s="23">
        <f t="shared" si="22"/>
        <v>12630.5404373883</v>
      </c>
      <c r="K157" s="6" t="str">
        <f>IF(AND(J157&gt;=10,J157&lt;5000),"G",IF(AND(J157&gt;=5000,J157&lt;8000),"F",IF(AND(J157&gt;=8000,J157&lt;12000),"F143",IF(AND(J157&gt;=12000,J157&lt;16000),"E",IF(AND(J157&gt;=16000,J157&lt;20000),"E143",IF(AND(J157&gt;=20000,J157&lt;25000),"D",IF(AND(J157&gt;=25000,J157&lt;30000),"D143",IF(AND(J157&gt;=30000,J157&lt;35000),"C",IF(AND(J157&gt;=35000,J157&lt;40000),"C143",IF(AND(J157&gt;=40000,J157&lt;45000),"B",IF(AND(J157&gt;=45000,J157&lt;50000),"B143",IF(AND(J157&gt;=50000,J157&lt;55000),"A",IF(AND(J157&gt;=55000,J157&lt;60000),"A143",IF(AND(J157&gt;60000),"S"))))))))))))))</f>
        <v>E</v>
      </c>
    </row>
    <row r="158" ht="18.75" customHeight="1" spans="1:11">
      <c r="A158" s="43" t="s">
        <v>326</v>
      </c>
      <c r="B158" s="44">
        <v>68</v>
      </c>
      <c r="C158" s="44">
        <v>7480</v>
      </c>
      <c r="D158" s="44">
        <v>7480</v>
      </c>
      <c r="E158" s="44">
        <f t="shared" si="18"/>
        <v>0</v>
      </c>
      <c r="F158" s="44">
        <f t="shared" si="19"/>
        <v>1</v>
      </c>
      <c r="G158" s="23">
        <f t="shared" si="20"/>
        <v>7480</v>
      </c>
      <c r="H158" s="23">
        <f t="shared" si="21"/>
        <v>508640</v>
      </c>
      <c r="I158" s="6" t="str">
        <f>IF(AND(G158&gt;=10,G158&lt;5000),"G",IF(AND(G158&gt;=5000,G158&lt;8000),"F",IF(AND(G158&gt;=8000,G158&lt;12000),"F144",IF(AND(G158&gt;=12000,G158&lt;16000),"E",IF(AND(G158&gt;=16000,G158&lt;20000),"E144",IF(AND(G158&gt;=20000,G158&lt;25000),"D",IF(AND(G158&gt;=25000,G158&lt;30000),"D144",IF(AND(G158&gt;=30000,G158&lt;35000),"C",IF(AND(G158&gt;=35000,G158&lt;40000),"C144",IF(AND(G158&gt;=40000,G158&lt;45000),"B",IF(AND(G158&gt;=45000,G158&lt;50000),"B144",IF(AND(G158&gt;=50000,G158&lt;55000),"A",IF(AND(G158&gt;=55000,G158&lt;60000),"A144",IF(AND(G158&gt;60000),"S"))))))))))))))</f>
        <v>F</v>
      </c>
      <c r="J158" s="23">
        <f t="shared" si="22"/>
        <v>12641.2</v>
      </c>
      <c r="K158" s="6" t="str">
        <f>IF(AND(J158&gt;=10,J158&lt;5000),"G",IF(AND(J158&gt;=5000,J158&lt;8000),"F",IF(AND(J158&gt;=8000,J158&lt;12000),"F144",IF(AND(J158&gt;=12000,J158&lt;16000),"E",IF(AND(J158&gt;=16000,J158&lt;20000),"E144",IF(AND(J158&gt;=20000,J158&lt;25000),"D",IF(AND(J158&gt;=25000,J158&lt;30000),"D144",IF(AND(J158&gt;=30000,J158&lt;35000),"C",IF(AND(J158&gt;=35000,J158&lt;40000),"C144",IF(AND(J158&gt;=40000,J158&lt;45000),"B",IF(AND(J158&gt;=45000,J158&lt;50000),"B144",IF(AND(J158&gt;=50000,J158&lt;55000),"A",IF(AND(J158&gt;=55000,J158&lt;60000),"A144",IF(AND(J158&gt;60000),"S"))))))))))))))</f>
        <v>E</v>
      </c>
    </row>
    <row r="159" ht="18.75" customHeight="1" spans="1:11">
      <c r="A159" s="43" t="s">
        <v>338</v>
      </c>
      <c r="B159" s="44">
        <v>4750</v>
      </c>
      <c r="C159" s="45">
        <v>7493.63368421053</v>
      </c>
      <c r="D159" s="45">
        <v>4779.1842598376</v>
      </c>
      <c r="E159" s="45">
        <f t="shared" si="18"/>
        <v>-2714.44942437293</v>
      </c>
      <c r="F159" s="45">
        <f t="shared" si="19"/>
        <v>0.637765930553503</v>
      </c>
      <c r="G159" s="23">
        <f t="shared" si="20"/>
        <v>7493.63368421053</v>
      </c>
      <c r="H159" s="23">
        <f t="shared" si="21"/>
        <v>35594760</v>
      </c>
      <c r="I159" s="6" t="str">
        <f>IF(AND(G159&gt;=10,G159&lt;5000),"G",IF(AND(G159&gt;=5000,G159&lt;8000),"F",IF(AND(G159&gt;=8000,G159&lt;12000),"F145",IF(AND(G159&gt;=12000,G159&lt;16000),"E",IF(AND(G159&gt;=16000,G159&lt;20000),"E145",IF(AND(G159&gt;=20000,G159&lt;25000),"D",IF(AND(G159&gt;=25000,G159&lt;30000),"D145",IF(AND(G159&gt;=30000,G159&lt;35000),"C",IF(AND(G159&gt;=35000,G159&lt;40000),"C145",IF(AND(G159&gt;=40000,G159&lt;45000),"B",IF(AND(G159&gt;=45000,G159&lt;50000),"B145",IF(AND(G159&gt;=50000,G159&lt;55000),"A",IF(AND(G159&gt;=55000,G159&lt;60000),"A145",IF(AND(G159&gt;60000),"S"))))))))))))))</f>
        <v>F</v>
      </c>
      <c r="J159" s="23">
        <f t="shared" si="22"/>
        <v>12664.2409263158</v>
      </c>
      <c r="K159" s="6" t="str">
        <f>IF(AND(J159&gt;=10,J159&lt;5000),"G",IF(AND(J159&gt;=5000,J159&lt;8000),"F",IF(AND(J159&gt;=8000,J159&lt;12000),"F145",IF(AND(J159&gt;=12000,J159&lt;16000),"E",IF(AND(J159&gt;=16000,J159&lt;20000),"E145",IF(AND(J159&gt;=20000,J159&lt;25000),"D",IF(AND(J159&gt;=25000,J159&lt;30000),"D145",IF(AND(J159&gt;=30000,J159&lt;35000),"C",IF(AND(J159&gt;=35000,J159&lt;40000),"C145",IF(AND(J159&gt;=40000,J159&lt;45000),"B",IF(AND(J159&gt;=45000,J159&lt;50000),"B145",IF(AND(J159&gt;=50000,J159&lt;55000),"A",IF(AND(J159&gt;=55000,J159&lt;60000),"A145",IF(AND(J159&gt;60000),"S"))))))))))))))</f>
        <v>E</v>
      </c>
    </row>
    <row r="160" ht="18.75" customHeight="1" spans="1:11">
      <c r="A160" s="43" t="s">
        <v>452</v>
      </c>
      <c r="B160" s="44">
        <v>2248</v>
      </c>
      <c r="C160" s="45">
        <v>7494.66637010676</v>
      </c>
      <c r="D160" s="45">
        <v>6426.2152249135</v>
      </c>
      <c r="E160" s="45">
        <f t="shared" si="18"/>
        <v>-1068.45114519327</v>
      </c>
      <c r="F160" s="45">
        <f t="shared" si="19"/>
        <v>0.857438464578638</v>
      </c>
      <c r="G160" s="23">
        <f t="shared" si="20"/>
        <v>7494.66637010676</v>
      </c>
      <c r="H160" s="23">
        <f t="shared" si="21"/>
        <v>16848010</v>
      </c>
      <c r="I160" s="6" t="str">
        <f>IF(AND(G160&gt;=10,G160&lt;5000),"G",IF(AND(G160&gt;=5000,G160&lt;8000),"F",IF(AND(G160&gt;=8000,G160&lt;12000),"F146",IF(AND(G160&gt;=12000,G160&lt;16000),"E",IF(AND(G160&gt;=16000,G160&lt;20000),"E146",IF(AND(G160&gt;=20000,G160&lt;25000),"D",IF(AND(G160&gt;=25000,G160&lt;30000),"D146",IF(AND(G160&gt;=30000,G160&lt;35000),"C",IF(AND(G160&gt;=35000,G160&lt;40000),"C146",IF(AND(G160&gt;=40000,G160&lt;45000),"B",IF(AND(G160&gt;=45000,G160&lt;50000),"B146",IF(AND(G160&gt;=50000,G160&lt;55000),"A",IF(AND(G160&gt;=55000,G160&lt;60000),"A146",IF(AND(G160&gt;60000),"S"))))))))))))))</f>
        <v>F</v>
      </c>
      <c r="J160" s="23">
        <f t="shared" si="22"/>
        <v>12665.9861654804</v>
      </c>
      <c r="K160" s="6" t="str">
        <f>IF(AND(J160&gt;=10,J160&lt;5000),"G",IF(AND(J160&gt;=5000,J160&lt;8000),"F",IF(AND(J160&gt;=8000,J160&lt;12000),"F146",IF(AND(J160&gt;=12000,J160&lt;16000),"E",IF(AND(J160&gt;=16000,J160&lt;20000),"E146",IF(AND(J160&gt;=20000,J160&lt;25000),"D",IF(AND(J160&gt;=25000,J160&lt;30000),"D146",IF(AND(J160&gt;=30000,J160&lt;35000),"C",IF(AND(J160&gt;=35000,J160&lt;40000),"C146",IF(AND(J160&gt;=40000,J160&lt;45000),"B",IF(AND(J160&gt;=45000,J160&lt;50000),"B146",IF(AND(J160&gt;=50000,J160&lt;55000),"A",IF(AND(J160&gt;=55000,J160&lt;60000),"A146",IF(AND(J160&gt;60000),"S"))))))))))))))</f>
        <v>E</v>
      </c>
    </row>
    <row r="161" ht="18.75" customHeight="1" spans="1:11">
      <c r="A161" s="43" t="s">
        <v>85</v>
      </c>
      <c r="B161" s="44">
        <v>5312</v>
      </c>
      <c r="C161" s="45">
        <v>6470.35015060241</v>
      </c>
      <c r="D161" s="45">
        <v>7505.92449710664</v>
      </c>
      <c r="E161" s="45">
        <f t="shared" si="18"/>
        <v>1035.57434650423</v>
      </c>
      <c r="F161" s="45">
        <f t="shared" si="19"/>
        <v>1.16004919709141</v>
      </c>
      <c r="G161" s="23">
        <f t="shared" si="20"/>
        <v>7505.92449710664</v>
      </c>
      <c r="H161" s="23">
        <f t="shared" si="21"/>
        <v>39871470.9286305</v>
      </c>
      <c r="I161" s="6" t="str">
        <f>IF(AND(G161&gt;=10,G161&lt;5000),"G",IF(AND(G161&gt;=5000,G161&lt;8000),"F",IF(AND(G161&gt;=8000,G161&lt;12000),"F147",IF(AND(G161&gt;=12000,G161&lt;16000),"E",IF(AND(G161&gt;=16000,G161&lt;20000),"E147",IF(AND(G161&gt;=20000,G161&lt;25000),"D",IF(AND(G161&gt;=25000,G161&lt;30000),"D147",IF(AND(G161&gt;=30000,G161&lt;35000),"C",IF(AND(G161&gt;=35000,G161&lt;40000),"C147",IF(AND(G161&gt;=40000,G161&lt;45000),"B",IF(AND(G161&gt;=45000,G161&lt;50000),"B147",IF(AND(G161&gt;=50000,G161&lt;55000),"A",IF(AND(G161&gt;=55000,G161&lt;60000),"A147",IF(AND(G161&gt;60000),"S"))))))))))))))</f>
        <v>F</v>
      </c>
      <c r="J161" s="23">
        <f t="shared" si="22"/>
        <v>12685.0124001102</v>
      </c>
      <c r="K161" s="6" t="str">
        <f>IF(AND(J161&gt;=10,J161&lt;5000),"G",IF(AND(J161&gt;=5000,J161&lt;8000),"F",IF(AND(J161&gt;=8000,J161&lt;12000),"F147",IF(AND(J161&gt;=12000,J161&lt;16000),"E",IF(AND(J161&gt;=16000,J161&lt;20000),"E147",IF(AND(J161&gt;=20000,J161&lt;25000),"D",IF(AND(J161&gt;=25000,J161&lt;30000),"D147",IF(AND(J161&gt;=30000,J161&lt;35000),"C",IF(AND(J161&gt;=35000,J161&lt;40000),"C147",IF(AND(J161&gt;=40000,J161&lt;45000),"B",IF(AND(J161&gt;=45000,J161&lt;50000),"B147",IF(AND(J161&gt;=50000,J161&lt;55000),"A",IF(AND(J161&gt;=55000,J161&lt;60000),"A147",IF(AND(J161&gt;60000),"S"))))))))))))))</f>
        <v>E</v>
      </c>
    </row>
    <row r="162" ht="18.75" customHeight="1" spans="1:11">
      <c r="A162" s="43" t="s">
        <v>346</v>
      </c>
      <c r="B162" s="44">
        <v>439</v>
      </c>
      <c r="C162" s="45">
        <v>7535.53530751708</v>
      </c>
      <c r="D162" s="45">
        <v>3082.43243243243</v>
      </c>
      <c r="E162" s="45">
        <f t="shared" si="18"/>
        <v>-4453.10287508465</v>
      </c>
      <c r="F162" s="45">
        <f t="shared" si="19"/>
        <v>0.40905288166556</v>
      </c>
      <c r="G162" s="23">
        <f t="shared" si="20"/>
        <v>7535.53530751708</v>
      </c>
      <c r="H162" s="23">
        <f t="shared" si="21"/>
        <v>3308100</v>
      </c>
      <c r="I162" s="6" t="str">
        <f>IF(AND(G162&gt;=10,G162&lt;5000),"G",IF(AND(G162&gt;=5000,G162&lt;8000),"F",IF(AND(G162&gt;=8000,G162&lt;12000),"F148",IF(AND(G162&gt;=12000,G162&lt;16000),"E",IF(AND(G162&gt;=16000,G162&lt;20000),"E148",IF(AND(G162&gt;=20000,G162&lt;25000),"D",IF(AND(G162&gt;=25000,G162&lt;30000),"D148",IF(AND(G162&gt;=30000,G162&lt;35000),"C",IF(AND(G162&gt;=35000,G162&lt;40000),"C148",IF(AND(G162&gt;=40000,G162&lt;45000),"B",IF(AND(G162&gt;=45000,G162&lt;50000),"B148",IF(AND(G162&gt;=50000,G162&lt;55000),"A",IF(AND(G162&gt;=55000,G162&lt;60000),"A148",IF(AND(G162&gt;60000),"S"))))))))))))))</f>
        <v>F</v>
      </c>
      <c r="J162" s="23">
        <f t="shared" si="22"/>
        <v>12735.0546697039</v>
      </c>
      <c r="K162" s="6" t="str">
        <f>IF(AND(J162&gt;=10,J162&lt;5000),"G",IF(AND(J162&gt;=5000,J162&lt;8000),"F",IF(AND(J162&gt;=8000,J162&lt;12000),"F148",IF(AND(J162&gt;=12000,J162&lt;16000),"E",IF(AND(J162&gt;=16000,J162&lt;20000),"E148",IF(AND(J162&gt;=20000,J162&lt;25000),"D",IF(AND(J162&gt;=25000,J162&lt;30000),"D148",IF(AND(J162&gt;=30000,J162&lt;35000),"C",IF(AND(J162&gt;=35000,J162&lt;40000),"C148",IF(AND(J162&gt;=40000,J162&lt;45000),"B",IF(AND(J162&gt;=45000,J162&lt;50000),"B148",IF(AND(J162&gt;=50000,J162&lt;55000),"A",IF(AND(J162&gt;=55000,J162&lt;60000),"A148",IF(AND(J162&gt;60000),"S"))))))))))))))</f>
        <v>E</v>
      </c>
    </row>
    <row r="163" ht="18.75" customHeight="1" spans="1:11">
      <c r="A163" s="43" t="s">
        <v>204</v>
      </c>
      <c r="B163" s="44">
        <v>2133</v>
      </c>
      <c r="C163" s="45">
        <v>7592.3488045007</v>
      </c>
      <c r="D163" s="45">
        <v>6865.94441827602</v>
      </c>
      <c r="E163" s="45">
        <f t="shared" si="18"/>
        <v>-726.404386224679</v>
      </c>
      <c r="F163" s="45">
        <f t="shared" si="19"/>
        <v>0.904324155155507</v>
      </c>
      <c r="G163" s="23">
        <f t="shared" si="20"/>
        <v>7592.3488045007</v>
      </c>
      <c r="H163" s="23">
        <f t="shared" si="21"/>
        <v>16194480</v>
      </c>
      <c r="I163" s="6" t="str">
        <f>IF(AND(G163&gt;=10,G163&lt;5000),"G",IF(AND(G163&gt;=5000,G163&lt;8000),"F",IF(AND(G163&gt;=8000,G163&lt;12000),"F149",IF(AND(G163&gt;=12000,G163&lt;16000),"E",IF(AND(G163&gt;=16000,G163&lt;20000),"E149",IF(AND(G163&gt;=20000,G163&lt;25000),"D",IF(AND(G163&gt;=25000,G163&lt;30000),"D149",IF(AND(G163&gt;=30000,G163&lt;35000),"C",IF(AND(G163&gt;=35000,G163&lt;40000),"C149",IF(AND(G163&gt;=40000,G163&lt;45000),"B",IF(AND(G163&gt;=45000,G163&lt;50000),"B149",IF(AND(G163&gt;=50000,G163&lt;55000),"A",IF(AND(G163&gt;=55000,G163&lt;60000),"A149",IF(AND(G163&gt;60000),"S"))))))))))))))</f>
        <v>F</v>
      </c>
      <c r="J163" s="23">
        <f t="shared" si="22"/>
        <v>12831.0694796062</v>
      </c>
      <c r="K163" s="6" t="str">
        <f>IF(AND(J163&gt;=10,J163&lt;5000),"G",IF(AND(J163&gt;=5000,J163&lt;8000),"F",IF(AND(J163&gt;=8000,J163&lt;12000),"F149",IF(AND(J163&gt;=12000,J163&lt;16000),"E",IF(AND(J163&gt;=16000,J163&lt;20000),"E149",IF(AND(J163&gt;=20000,J163&lt;25000),"D",IF(AND(J163&gt;=25000,J163&lt;30000),"D149",IF(AND(J163&gt;=30000,J163&lt;35000),"C",IF(AND(J163&gt;=35000,J163&lt;40000),"C149",IF(AND(J163&gt;=40000,J163&lt;45000),"B",IF(AND(J163&gt;=45000,J163&lt;50000),"B149",IF(AND(J163&gt;=50000,J163&lt;55000),"A",IF(AND(J163&gt;=55000,J163&lt;60000),"A149",IF(AND(J163&gt;60000),"S"))))))))))))))</f>
        <v>E</v>
      </c>
    </row>
    <row r="164" ht="18.75" customHeight="1" spans="1:11">
      <c r="A164" s="43" t="s">
        <v>356</v>
      </c>
      <c r="B164" s="44">
        <v>273</v>
      </c>
      <c r="C164" s="45">
        <v>6694.43956043956</v>
      </c>
      <c r="D164" s="45">
        <v>7605.44217687075</v>
      </c>
      <c r="E164" s="45">
        <f t="shared" si="18"/>
        <v>911.002616431188</v>
      </c>
      <c r="F164" s="45">
        <f t="shared" si="19"/>
        <v>1.13608347766925</v>
      </c>
      <c r="G164" s="23">
        <f t="shared" si="20"/>
        <v>7605.44217687075</v>
      </c>
      <c r="H164" s="23">
        <f t="shared" si="21"/>
        <v>2076285.71428571</v>
      </c>
      <c r="I164" s="6" t="str">
        <f>IF(AND(G164&gt;=10,G164&lt;5000),"G",IF(AND(G164&gt;=5000,G164&lt;8000),"F",IF(AND(G164&gt;=8000,G164&lt;12000),"F150",IF(AND(G164&gt;=12000,G164&lt;16000),"E",IF(AND(G164&gt;=16000,G164&lt;20000),"E150",IF(AND(G164&gt;=20000,G164&lt;25000),"D",IF(AND(G164&gt;=25000,G164&lt;30000),"D150",IF(AND(G164&gt;=30000,G164&lt;35000),"C",IF(AND(G164&gt;=35000,G164&lt;40000),"C150",IF(AND(G164&gt;=40000,G164&lt;45000),"B",IF(AND(G164&gt;=45000,G164&lt;50000),"B150",IF(AND(G164&gt;=50000,G164&lt;55000),"A",IF(AND(G164&gt;=55000,G164&lt;60000),"A150",IF(AND(G164&gt;60000),"S"))))))))))))))</f>
        <v>F</v>
      </c>
      <c r="J164" s="23">
        <f t="shared" si="22"/>
        <v>12853.1972789116</v>
      </c>
      <c r="K164" s="6" t="str">
        <f>IF(AND(J164&gt;=10,J164&lt;5000),"G",IF(AND(J164&gt;=5000,J164&lt;8000),"F",IF(AND(J164&gt;=8000,J164&lt;12000),"F150",IF(AND(J164&gt;=12000,J164&lt;16000),"E",IF(AND(J164&gt;=16000,J164&lt;20000),"E150",IF(AND(J164&gt;=20000,J164&lt;25000),"D",IF(AND(J164&gt;=25000,J164&lt;30000),"D150",IF(AND(J164&gt;=30000,J164&lt;35000),"C",IF(AND(J164&gt;=35000,J164&lt;40000),"C150",IF(AND(J164&gt;=40000,J164&lt;45000),"B",IF(AND(J164&gt;=45000,J164&lt;50000),"B150",IF(AND(J164&gt;=50000,J164&lt;55000),"A",IF(AND(J164&gt;=55000,J164&lt;60000),"A150",IF(AND(J164&gt;60000),"S"))))))))))))))</f>
        <v>E</v>
      </c>
    </row>
    <row r="165" ht="18.75" customHeight="1" spans="1:11">
      <c r="A165" s="43" t="s">
        <v>152</v>
      </c>
      <c r="B165" s="44">
        <v>901</v>
      </c>
      <c r="C165" s="44">
        <v>7620</v>
      </c>
      <c r="D165" s="44">
        <v>7620</v>
      </c>
      <c r="E165" s="44">
        <f t="shared" si="18"/>
        <v>0</v>
      </c>
      <c r="F165" s="44">
        <f t="shared" si="19"/>
        <v>1</v>
      </c>
      <c r="G165" s="23">
        <f t="shared" si="20"/>
        <v>7620</v>
      </c>
      <c r="H165" s="23">
        <f t="shared" si="21"/>
        <v>6865620</v>
      </c>
      <c r="I165" s="6" t="str">
        <f>IF(AND(G165&gt;=10,G165&lt;5000),"G",IF(AND(G165&gt;=5000,G165&lt;8000),"F",IF(AND(G165&gt;=8000,G165&lt;12000),"F151",IF(AND(G165&gt;=12000,G165&lt;16000),"E",IF(AND(G165&gt;=16000,G165&lt;20000),"E151",IF(AND(G165&gt;=20000,G165&lt;25000),"D",IF(AND(G165&gt;=25000,G165&lt;30000),"D151",IF(AND(G165&gt;=30000,G165&lt;35000),"C",IF(AND(G165&gt;=35000,G165&lt;40000),"C151",IF(AND(G165&gt;=40000,G165&lt;45000),"B",IF(AND(G165&gt;=45000,G165&lt;50000),"B151",IF(AND(G165&gt;=50000,G165&lt;55000),"A",IF(AND(G165&gt;=55000,G165&lt;60000),"A151",IF(AND(G165&gt;60000),"S"))))))))))))))</f>
        <v>F</v>
      </c>
      <c r="J165" s="23">
        <f t="shared" si="22"/>
        <v>12877.8</v>
      </c>
      <c r="K165" s="6" t="str">
        <f>IF(AND(J165&gt;=10,J165&lt;5000),"G",IF(AND(J165&gt;=5000,J165&lt;8000),"F",IF(AND(J165&gt;=8000,J165&lt;12000),"F151",IF(AND(J165&gt;=12000,J165&lt;16000),"E",IF(AND(J165&gt;=16000,J165&lt;20000),"E151",IF(AND(J165&gt;=20000,J165&lt;25000),"D",IF(AND(J165&gt;=25000,J165&lt;30000),"D151",IF(AND(J165&gt;=30000,J165&lt;35000),"C",IF(AND(J165&gt;=35000,J165&lt;40000),"C151",IF(AND(J165&gt;=40000,J165&lt;45000),"B",IF(AND(J165&gt;=45000,J165&lt;50000),"B151",IF(AND(J165&gt;=50000,J165&lt;55000),"A",IF(AND(J165&gt;=55000,J165&lt;60000),"A151",IF(AND(J165&gt;60000),"S"))))))))))))))</f>
        <v>E</v>
      </c>
    </row>
    <row r="166" ht="18.75" customHeight="1" spans="1:11">
      <c r="A166" s="43" t="s">
        <v>375</v>
      </c>
      <c r="B166" s="44">
        <v>5536</v>
      </c>
      <c r="C166" s="45">
        <v>7581.20484104046</v>
      </c>
      <c r="D166" s="45">
        <v>7654.17270929466</v>
      </c>
      <c r="E166" s="45">
        <f t="shared" si="18"/>
        <v>72.967868254198</v>
      </c>
      <c r="F166" s="45">
        <f t="shared" si="19"/>
        <v>1.00962483797551</v>
      </c>
      <c r="G166" s="23">
        <f t="shared" si="20"/>
        <v>7654.17270929466</v>
      </c>
      <c r="H166" s="23">
        <f t="shared" si="21"/>
        <v>42373500.1186552</v>
      </c>
      <c r="I166" s="6" t="str">
        <f>IF(AND(G166&gt;=10,G166&lt;5000),"G",IF(AND(G166&gt;=5000,G166&lt;8000),"F",IF(AND(G166&gt;=8000,G166&lt;12000),"F152",IF(AND(G166&gt;=12000,G166&lt;16000),"E",IF(AND(G166&gt;=16000,G166&lt;20000),"E152",IF(AND(G166&gt;=20000,G166&lt;25000),"D",IF(AND(G166&gt;=25000,G166&lt;30000),"D152",IF(AND(G166&gt;=30000,G166&lt;35000),"C",IF(AND(G166&gt;=35000,G166&lt;40000),"C152",IF(AND(G166&gt;=40000,G166&lt;45000),"B",IF(AND(G166&gt;=45000,G166&lt;50000),"B152",IF(AND(G166&gt;=50000,G166&lt;55000),"A",IF(AND(G166&gt;=55000,G166&lt;60000),"A152",IF(AND(G166&gt;60000),"S"))))))))))))))</f>
        <v>F</v>
      </c>
      <c r="J166" s="23">
        <f t="shared" si="22"/>
        <v>12935.551878708</v>
      </c>
      <c r="K166" s="6" t="str">
        <f>IF(AND(J166&gt;=10,J166&lt;5000),"G",IF(AND(J166&gt;=5000,J166&lt;8000),"F",IF(AND(J166&gt;=8000,J166&lt;12000),"F152",IF(AND(J166&gt;=12000,J166&lt;16000),"E",IF(AND(J166&gt;=16000,J166&lt;20000),"E152",IF(AND(J166&gt;=20000,J166&lt;25000),"D",IF(AND(J166&gt;=25000,J166&lt;30000),"D152",IF(AND(J166&gt;=30000,J166&lt;35000),"C",IF(AND(J166&gt;=35000,J166&lt;40000),"C152",IF(AND(J166&gt;=40000,J166&lt;45000),"B",IF(AND(J166&gt;=45000,J166&lt;50000),"B152",IF(AND(J166&gt;=50000,J166&lt;55000),"A",IF(AND(J166&gt;=55000,J166&lt;60000),"A152",IF(AND(J166&gt;60000),"S"))))))))))))))</f>
        <v>E</v>
      </c>
    </row>
    <row r="167" ht="18.75" customHeight="1" spans="1:11">
      <c r="A167" s="43" t="s">
        <v>185</v>
      </c>
      <c r="B167" s="44">
        <v>14481</v>
      </c>
      <c r="C167" s="45">
        <v>3092.34030798978</v>
      </c>
      <c r="D167" s="45">
        <v>7708.48844255909</v>
      </c>
      <c r="E167" s="45">
        <f t="shared" si="18"/>
        <v>4616.14813456931</v>
      </c>
      <c r="F167" s="45">
        <f t="shared" si="19"/>
        <v>2.49276847785556</v>
      </c>
      <c r="G167" s="23">
        <f t="shared" si="20"/>
        <v>7708.48844255909</v>
      </c>
      <c r="H167" s="23">
        <f t="shared" si="21"/>
        <v>111626621.136698</v>
      </c>
      <c r="I167" s="6" t="str">
        <f>IF(AND(G167&gt;=10,G167&lt;5000),"G",IF(AND(G167&gt;=5000,G167&lt;8000),"F",IF(AND(G167&gt;=8000,G167&lt;12000),"F153",IF(AND(G167&gt;=12000,G167&lt;16000),"E",IF(AND(G167&gt;=16000,G167&lt;20000),"E153",IF(AND(G167&gt;=20000,G167&lt;25000),"D",IF(AND(G167&gt;=25000,G167&lt;30000),"D153",IF(AND(G167&gt;=30000,G167&lt;35000),"C",IF(AND(G167&gt;=35000,G167&lt;40000),"C153",IF(AND(G167&gt;=40000,G167&lt;45000),"B",IF(AND(G167&gt;=45000,G167&lt;50000),"B153",IF(AND(G167&gt;=50000,G167&lt;55000),"A",IF(AND(G167&gt;=55000,G167&lt;60000),"A153",IF(AND(G167&gt;60000),"S"))))))))))))))</f>
        <v>F</v>
      </c>
      <c r="J167" s="23">
        <f t="shared" si="22"/>
        <v>13027.3454679249</v>
      </c>
      <c r="K167" s="6" t="str">
        <f>IF(AND(J167&gt;=10,J167&lt;5000),"G",IF(AND(J167&gt;=5000,J167&lt;8000),"F",IF(AND(J167&gt;=8000,J167&lt;12000),"F153",IF(AND(J167&gt;=12000,J167&lt;16000),"E",IF(AND(J167&gt;=16000,J167&lt;20000),"E153",IF(AND(J167&gt;=20000,J167&lt;25000),"D",IF(AND(J167&gt;=25000,J167&lt;30000),"D153",IF(AND(J167&gt;=30000,J167&lt;35000),"C",IF(AND(J167&gt;=35000,J167&lt;40000),"C153",IF(AND(J167&gt;=40000,J167&lt;45000),"B",IF(AND(J167&gt;=45000,J167&lt;50000),"B153",IF(AND(J167&gt;=50000,J167&lt;55000),"A",IF(AND(J167&gt;=55000,J167&lt;60000),"A153",IF(AND(J167&gt;60000),"S"))))))))))))))</f>
        <v>E</v>
      </c>
    </row>
    <row r="168" ht="18.75" customHeight="1" spans="1:11">
      <c r="A168" s="43" t="s">
        <v>396</v>
      </c>
      <c r="B168" s="44">
        <v>845</v>
      </c>
      <c r="C168" s="45">
        <v>7841.26627218935</v>
      </c>
      <c r="D168" s="45">
        <v>7822.82330345711</v>
      </c>
      <c r="E168" s="45">
        <f t="shared" si="18"/>
        <v>-18.4429687322427</v>
      </c>
      <c r="F168" s="45">
        <f t="shared" si="19"/>
        <v>0.997647960406898</v>
      </c>
      <c r="G168" s="23">
        <f t="shared" si="20"/>
        <v>7841.26627218935</v>
      </c>
      <c r="H168" s="23">
        <f t="shared" si="21"/>
        <v>6625870</v>
      </c>
      <c r="I168" s="6" t="str">
        <f>IF(AND(G168&gt;=10,G168&lt;5000),"G",IF(AND(G168&gt;=5000,G168&lt;8000),"F",IF(AND(G168&gt;=8000,G168&lt;12000),"F154",IF(AND(G168&gt;=12000,G168&lt;16000),"E",IF(AND(G168&gt;=16000,G168&lt;20000),"E154",IF(AND(G168&gt;=20000,G168&lt;25000),"D",IF(AND(G168&gt;=25000,G168&lt;30000),"D154",IF(AND(G168&gt;=30000,G168&lt;35000),"C",IF(AND(G168&gt;=35000,G168&lt;40000),"C154",IF(AND(G168&gt;=40000,G168&lt;45000),"B",IF(AND(G168&gt;=45000,G168&lt;50000),"B154",IF(AND(G168&gt;=50000,G168&lt;55000),"A",IF(AND(G168&gt;=55000,G168&lt;60000),"A154",IF(AND(G168&gt;60000),"S"))))))))))))))</f>
        <v>F</v>
      </c>
      <c r="J168" s="23">
        <f t="shared" si="22"/>
        <v>13251.74</v>
      </c>
      <c r="K168" s="6" t="str">
        <f>IF(AND(J168&gt;=10,J168&lt;5000),"G",IF(AND(J168&gt;=5000,J168&lt;8000),"F",IF(AND(J168&gt;=8000,J168&lt;12000),"F154",IF(AND(J168&gt;=12000,J168&lt;16000),"E",IF(AND(J168&gt;=16000,J168&lt;20000),"E154",IF(AND(J168&gt;=20000,J168&lt;25000),"D",IF(AND(J168&gt;=25000,J168&lt;30000),"D154",IF(AND(J168&gt;=30000,J168&lt;35000),"C",IF(AND(J168&gt;=35000,J168&lt;40000),"C154",IF(AND(J168&gt;=40000,J168&lt;45000),"B",IF(AND(J168&gt;=45000,J168&lt;50000),"B154",IF(AND(J168&gt;=50000,J168&lt;55000),"A",IF(AND(J168&gt;=55000,J168&lt;60000),"A154",IF(AND(J168&gt;60000),"S"))))))))))))))</f>
        <v>E</v>
      </c>
    </row>
    <row r="169" ht="18.75" customHeight="1" spans="1:11">
      <c r="A169" s="43" t="s">
        <v>248</v>
      </c>
      <c r="B169" s="44">
        <v>4561</v>
      </c>
      <c r="C169" s="45">
        <v>7068.32712124534</v>
      </c>
      <c r="D169" s="45">
        <v>7888.96515752139</v>
      </c>
      <c r="E169" s="45">
        <f t="shared" si="18"/>
        <v>820.638036276045</v>
      </c>
      <c r="F169" s="45">
        <f t="shared" si="19"/>
        <v>1.116100743811</v>
      </c>
      <c r="G169" s="23">
        <f t="shared" si="20"/>
        <v>7888.96515752139</v>
      </c>
      <c r="H169" s="23">
        <f t="shared" si="21"/>
        <v>35981570.083455</v>
      </c>
      <c r="I169" s="6" t="str">
        <f>IF(AND(G169&gt;=10,G169&lt;5000),"G",IF(AND(G169&gt;=5000,G169&lt;8000),"F",IF(AND(G169&gt;=8000,G169&lt;12000),"F155",IF(AND(G169&gt;=12000,G169&lt;16000),"E",IF(AND(G169&gt;=16000,G169&lt;20000),"E155",IF(AND(G169&gt;=20000,G169&lt;25000),"D",IF(AND(G169&gt;=25000,G169&lt;30000),"D155",IF(AND(G169&gt;=30000,G169&lt;35000),"C",IF(AND(G169&gt;=35000,G169&lt;40000),"C155",IF(AND(G169&gt;=40000,G169&lt;45000),"B",IF(AND(G169&gt;=45000,G169&lt;50000),"B155",IF(AND(G169&gt;=50000,G169&lt;55000),"A",IF(AND(G169&gt;=55000,G169&lt;60000),"A155",IF(AND(G169&gt;60000),"S"))))))))))))))</f>
        <v>F</v>
      </c>
      <c r="J169" s="23">
        <f t="shared" si="22"/>
        <v>13332.3511162111</v>
      </c>
      <c r="K169" s="6" t="str">
        <f>IF(AND(J169&gt;=10,J169&lt;5000),"G",IF(AND(J169&gt;=5000,J169&lt;8000),"F",IF(AND(J169&gt;=8000,J169&lt;12000),"F155",IF(AND(J169&gt;=12000,J169&lt;16000),"E",IF(AND(J169&gt;=16000,J169&lt;20000),"E155",IF(AND(J169&gt;=20000,J169&lt;25000),"D",IF(AND(J169&gt;=25000,J169&lt;30000),"D155",IF(AND(J169&gt;=30000,J169&lt;35000),"C",IF(AND(J169&gt;=35000,J169&lt;40000),"C155",IF(AND(J169&gt;=40000,J169&lt;45000),"B",IF(AND(J169&gt;=45000,J169&lt;50000),"B155",IF(AND(J169&gt;=50000,J169&lt;55000),"A",IF(AND(J169&gt;=55000,J169&lt;60000),"A155",IF(AND(J169&gt;60000),"S"))))))))))))))</f>
        <v>E</v>
      </c>
    </row>
    <row r="170" ht="18.75" customHeight="1" spans="1:11">
      <c r="A170" s="43" t="s">
        <v>92</v>
      </c>
      <c r="B170" s="44">
        <v>570</v>
      </c>
      <c r="C170" s="45">
        <v>7892.98245614035</v>
      </c>
      <c r="D170" s="45">
        <v>5606.98412698413</v>
      </c>
      <c r="E170" s="45">
        <f t="shared" si="18"/>
        <v>-2285.99832915622</v>
      </c>
      <c r="F170" s="45">
        <f t="shared" si="19"/>
        <v>0.710375850718149</v>
      </c>
      <c r="G170" s="23">
        <f t="shared" si="20"/>
        <v>7892.98245614035</v>
      </c>
      <c r="H170" s="23">
        <f t="shared" si="21"/>
        <v>4499000</v>
      </c>
      <c r="I170" s="6" t="str">
        <f>IF(AND(G170&gt;=10,G170&lt;5000),"G",IF(AND(G170&gt;=5000,G170&lt;8000),"F",IF(AND(G170&gt;=8000,G170&lt;12000),"F156",IF(AND(G170&gt;=12000,G170&lt;16000),"E",IF(AND(G170&gt;=16000,G170&lt;20000),"E156",IF(AND(G170&gt;=20000,G170&lt;25000),"D",IF(AND(G170&gt;=25000,G170&lt;30000),"D156",IF(AND(G170&gt;=30000,G170&lt;35000),"C",IF(AND(G170&gt;=35000,G170&lt;40000),"C156",IF(AND(G170&gt;=40000,G170&lt;45000),"B",IF(AND(G170&gt;=45000,G170&lt;50000),"B156",IF(AND(G170&gt;=50000,G170&lt;55000),"A",IF(AND(G170&gt;=55000,G170&lt;60000),"A156",IF(AND(G170&gt;60000),"S"))))))))))))))</f>
        <v>F</v>
      </c>
      <c r="J170" s="23">
        <f t="shared" si="22"/>
        <v>13339.1403508772</v>
      </c>
      <c r="K170" s="6" t="str">
        <f>IF(AND(J170&gt;=10,J170&lt;5000),"G",IF(AND(J170&gt;=5000,J170&lt;8000),"F",IF(AND(J170&gt;=8000,J170&lt;12000),"F156",IF(AND(J170&gt;=12000,J170&lt;16000),"E",IF(AND(J170&gt;=16000,J170&lt;20000),"E156",IF(AND(J170&gt;=20000,J170&lt;25000),"D",IF(AND(J170&gt;=25000,J170&lt;30000),"D156",IF(AND(J170&gt;=30000,J170&lt;35000),"C",IF(AND(J170&gt;=35000,J170&lt;40000),"C156",IF(AND(J170&gt;=40000,J170&lt;45000),"B",IF(AND(J170&gt;=45000,J170&lt;50000),"B156",IF(AND(J170&gt;=50000,J170&lt;55000),"A",IF(AND(J170&gt;=55000,J170&lt;60000),"A156",IF(AND(J170&gt;60000),"S"))))))))))))))</f>
        <v>E</v>
      </c>
    </row>
    <row r="171" ht="18.75" customHeight="1" spans="1:11">
      <c r="A171" s="43" t="s">
        <v>334</v>
      </c>
      <c r="B171" s="44">
        <v>1207</v>
      </c>
      <c r="C171" s="45">
        <v>7947.34051367026</v>
      </c>
      <c r="D171" s="45">
        <v>4068.12877263582</v>
      </c>
      <c r="E171" s="45">
        <f t="shared" si="18"/>
        <v>-3879.21174103444</v>
      </c>
      <c r="F171" s="45">
        <f t="shared" si="19"/>
        <v>0.511885550347089</v>
      </c>
      <c r="G171" s="23">
        <f t="shared" si="20"/>
        <v>7947.34051367026</v>
      </c>
      <c r="H171" s="23">
        <f t="shared" si="21"/>
        <v>9592440</v>
      </c>
      <c r="I171" s="6" t="str">
        <f>IF(AND(G171&gt;=10,G171&lt;5000),"G",IF(AND(G171&gt;=5000,G171&lt;8000),"F",IF(AND(G171&gt;=8000,G171&lt;12000),"F157",IF(AND(G171&gt;=12000,G171&lt;16000),"E",IF(AND(G171&gt;=16000,G171&lt;20000),"E157",IF(AND(G171&gt;=20000,G171&lt;25000),"D",IF(AND(G171&gt;=25000,G171&lt;30000),"D157",IF(AND(G171&gt;=30000,G171&lt;35000),"C",IF(AND(G171&gt;=35000,G171&lt;40000),"C157",IF(AND(G171&gt;=40000,G171&lt;45000),"B",IF(AND(G171&gt;=45000,G171&lt;50000),"B157",IF(AND(G171&gt;=50000,G171&lt;55000),"A",IF(AND(G171&gt;=55000,G171&lt;60000),"A157",IF(AND(G171&gt;60000),"S"))))))))))))))</f>
        <v>F</v>
      </c>
      <c r="J171" s="23">
        <f t="shared" si="22"/>
        <v>13431.0054681027</v>
      </c>
      <c r="K171" s="6" t="str">
        <f>IF(AND(J171&gt;=10,J171&lt;5000),"G",IF(AND(J171&gt;=5000,J171&lt;8000),"F",IF(AND(J171&gt;=8000,J171&lt;12000),"F157",IF(AND(J171&gt;=12000,J171&lt;16000),"E",IF(AND(J171&gt;=16000,J171&lt;20000),"E157",IF(AND(J171&gt;=20000,J171&lt;25000),"D",IF(AND(J171&gt;=25000,J171&lt;30000),"D157",IF(AND(J171&gt;=30000,J171&lt;35000),"C",IF(AND(J171&gt;=35000,J171&lt;40000),"C157",IF(AND(J171&gt;=40000,J171&lt;45000),"B",IF(AND(J171&gt;=45000,J171&lt;50000),"B157",IF(AND(J171&gt;=50000,J171&lt;55000),"A",IF(AND(J171&gt;=55000,J171&lt;60000),"A157",IF(AND(J171&gt;60000),"S"))))))))))))))</f>
        <v>E</v>
      </c>
    </row>
    <row r="172" ht="18.75" customHeight="1" spans="1:11">
      <c r="A172" s="43" t="s">
        <v>95</v>
      </c>
      <c r="B172" s="44">
        <v>4072</v>
      </c>
      <c r="C172" s="45">
        <v>7954.54545454545</v>
      </c>
      <c r="D172" s="45">
        <v>7954.54545454545</v>
      </c>
      <c r="E172" s="44">
        <f t="shared" si="18"/>
        <v>0</v>
      </c>
      <c r="F172" s="44">
        <f t="shared" si="19"/>
        <v>1</v>
      </c>
      <c r="G172" s="23">
        <f t="shared" si="20"/>
        <v>7954.54545454545</v>
      </c>
      <c r="H172" s="23">
        <f t="shared" si="21"/>
        <v>32390909.0909091</v>
      </c>
      <c r="I172" s="6" t="str">
        <f>IF(AND(G172&gt;=10,G172&lt;5000),"G",IF(AND(G172&gt;=5000,G172&lt;8000),"F",IF(AND(G172&gt;=8000,G172&lt;12000),"F158",IF(AND(G172&gt;=12000,G172&lt;16000),"E",IF(AND(G172&gt;=16000,G172&lt;20000),"E158",IF(AND(G172&gt;=20000,G172&lt;25000),"D",IF(AND(G172&gt;=25000,G172&lt;30000),"D158",IF(AND(G172&gt;=30000,G172&lt;35000),"C",IF(AND(G172&gt;=35000,G172&lt;40000),"C158",IF(AND(G172&gt;=40000,G172&lt;45000),"B",IF(AND(G172&gt;=45000,G172&lt;50000),"B158",IF(AND(G172&gt;=50000,G172&lt;55000),"A",IF(AND(G172&gt;=55000,G172&lt;60000),"A158",IF(AND(G172&gt;60000),"S"))))))))))))))</f>
        <v>F</v>
      </c>
      <c r="J172" s="23">
        <f t="shared" si="22"/>
        <v>13443.1818181818</v>
      </c>
      <c r="K172" s="6" t="str">
        <f>IF(AND(J172&gt;=10,J172&lt;5000),"G",IF(AND(J172&gt;=5000,J172&lt;8000),"F",IF(AND(J172&gt;=8000,J172&lt;12000),"F158",IF(AND(J172&gt;=12000,J172&lt;16000),"E",IF(AND(J172&gt;=16000,J172&lt;20000),"E158",IF(AND(J172&gt;=20000,J172&lt;25000),"D",IF(AND(J172&gt;=25000,J172&lt;30000),"D158",IF(AND(J172&gt;=30000,J172&lt;35000),"C",IF(AND(J172&gt;=35000,J172&lt;40000),"C158",IF(AND(J172&gt;=40000,J172&lt;45000),"B",IF(AND(J172&gt;=45000,J172&lt;50000),"B158",IF(AND(J172&gt;=50000,J172&lt;55000),"A",IF(AND(J172&gt;=55000,J172&lt;60000),"A158",IF(AND(J172&gt;60000),"S"))))))))))))))</f>
        <v>E</v>
      </c>
    </row>
    <row r="173" ht="18.75" customHeight="1" spans="1:11">
      <c r="A173" s="43" t="s">
        <v>466</v>
      </c>
      <c r="B173" s="44">
        <v>2072</v>
      </c>
      <c r="C173" s="44">
        <v>7955</v>
      </c>
      <c r="D173" s="44">
        <v>7955</v>
      </c>
      <c r="E173" s="44">
        <f t="shared" si="18"/>
        <v>0</v>
      </c>
      <c r="F173" s="44">
        <f t="shared" si="19"/>
        <v>1</v>
      </c>
      <c r="G173" s="23">
        <f t="shared" si="20"/>
        <v>7955</v>
      </c>
      <c r="H173" s="23">
        <f t="shared" si="21"/>
        <v>16482760</v>
      </c>
      <c r="I173" s="6" t="str">
        <f>IF(AND(G173&gt;=10,G173&lt;5000),"G",IF(AND(G173&gt;=5000,G173&lt;8000),"F",IF(AND(G173&gt;=8000,G173&lt;12000),"F159",IF(AND(G173&gt;=12000,G173&lt;16000),"E",IF(AND(G173&gt;=16000,G173&lt;20000),"E159",IF(AND(G173&gt;=20000,G173&lt;25000),"D",IF(AND(G173&gt;=25000,G173&lt;30000),"D159",IF(AND(G173&gt;=30000,G173&lt;35000),"C",IF(AND(G173&gt;=35000,G173&lt;40000),"C159",IF(AND(G173&gt;=40000,G173&lt;45000),"B",IF(AND(G173&gt;=45000,G173&lt;50000),"B159",IF(AND(G173&gt;=50000,G173&lt;55000),"A",IF(AND(G173&gt;=55000,G173&lt;60000),"A159",IF(AND(G173&gt;60000),"S"))))))))))))))</f>
        <v>F</v>
      </c>
      <c r="J173" s="23">
        <f t="shared" si="22"/>
        <v>13443.95</v>
      </c>
      <c r="K173" s="6" t="str">
        <f>IF(AND(J173&gt;=10,J173&lt;5000),"G",IF(AND(J173&gt;=5000,J173&lt;8000),"F",IF(AND(J173&gt;=8000,J173&lt;12000),"F159",IF(AND(J173&gt;=12000,J173&lt;16000),"E",IF(AND(J173&gt;=16000,J173&lt;20000),"E159",IF(AND(J173&gt;=20000,J173&lt;25000),"D",IF(AND(J173&gt;=25000,J173&lt;30000),"D159",IF(AND(J173&gt;=30000,J173&lt;35000),"C",IF(AND(J173&gt;=35000,J173&lt;40000),"C159",IF(AND(J173&gt;=40000,J173&lt;45000),"B",IF(AND(J173&gt;=45000,J173&lt;50000),"B159",IF(AND(J173&gt;=50000,J173&lt;55000),"A",IF(AND(J173&gt;=55000,J173&lt;60000),"A159",IF(AND(J173&gt;60000),"S"))))))))))))))</f>
        <v>E</v>
      </c>
    </row>
    <row r="174" ht="18.75" customHeight="1" spans="1:11">
      <c r="A174" s="43" t="s">
        <v>253</v>
      </c>
      <c r="B174" s="44">
        <v>1579</v>
      </c>
      <c r="C174" s="45">
        <v>3846.73844205193</v>
      </c>
      <c r="D174" s="45">
        <v>7970.12711864407</v>
      </c>
      <c r="E174" s="45">
        <f t="shared" si="18"/>
        <v>4123.38867659214</v>
      </c>
      <c r="F174" s="45">
        <f t="shared" si="19"/>
        <v>2.0719181297891</v>
      </c>
      <c r="G174" s="23">
        <f t="shared" si="20"/>
        <v>7970.12711864407</v>
      </c>
      <c r="H174" s="23">
        <f t="shared" si="21"/>
        <v>12584830.720339</v>
      </c>
      <c r="I174" s="6" t="str">
        <f>IF(AND(G174&gt;=10,G174&lt;5000),"G",IF(AND(G174&gt;=5000,G174&lt;8000),"F",IF(AND(G174&gt;=8000,G174&lt;12000),"F160",IF(AND(G174&gt;=12000,G174&lt;16000),"E",IF(AND(G174&gt;=16000,G174&lt;20000),"E160",IF(AND(G174&gt;=20000,G174&lt;25000),"D",IF(AND(G174&gt;=25000,G174&lt;30000),"D160",IF(AND(G174&gt;=30000,G174&lt;35000),"C",IF(AND(G174&gt;=35000,G174&lt;40000),"C160",IF(AND(G174&gt;=40000,G174&lt;45000),"B",IF(AND(G174&gt;=45000,G174&lt;50000),"B160",IF(AND(G174&gt;=50000,G174&lt;55000),"A",IF(AND(G174&gt;=55000,G174&lt;60000),"A160",IF(AND(G174&gt;60000),"S"))))))))))))))</f>
        <v>F</v>
      </c>
      <c r="J174" s="23">
        <f t="shared" si="22"/>
        <v>13469.5148305085</v>
      </c>
      <c r="K174" s="6" t="str">
        <f>IF(AND(J174&gt;=10,J174&lt;5000),"G",IF(AND(J174&gt;=5000,J174&lt;8000),"F",IF(AND(J174&gt;=8000,J174&lt;12000),"F160",IF(AND(J174&gt;=12000,J174&lt;16000),"E",IF(AND(J174&gt;=16000,J174&lt;20000),"E160",IF(AND(J174&gt;=20000,J174&lt;25000),"D",IF(AND(J174&gt;=25000,J174&lt;30000),"D160",IF(AND(J174&gt;=30000,J174&lt;35000),"C",IF(AND(J174&gt;=35000,J174&lt;40000),"C160",IF(AND(J174&gt;=40000,J174&lt;45000),"B",IF(AND(J174&gt;=45000,J174&lt;50000),"B160",IF(AND(J174&gt;=50000,J174&lt;55000),"A",IF(AND(J174&gt;=55000,J174&lt;60000),"A160",IF(AND(J174&gt;60000),"S"))))))))))))))</f>
        <v>E</v>
      </c>
    </row>
    <row r="175" ht="18.75" customHeight="1" spans="1:11">
      <c r="A175" s="43" t="s">
        <v>33</v>
      </c>
      <c r="B175" s="44">
        <v>50</v>
      </c>
      <c r="C175" s="44">
        <v>8000</v>
      </c>
      <c r="D175" s="44">
        <v>8000</v>
      </c>
      <c r="E175" s="44">
        <f t="shared" si="18"/>
        <v>0</v>
      </c>
      <c r="F175" s="44">
        <f t="shared" si="19"/>
        <v>1</v>
      </c>
      <c r="G175" s="23">
        <f t="shared" si="20"/>
        <v>8000</v>
      </c>
      <c r="H175" s="23">
        <f t="shared" si="21"/>
        <v>400000</v>
      </c>
      <c r="I175" s="86" t="str">
        <f>IF(AND(G175&gt;=10,G175&lt;5000),"G",IF(AND(G175&gt;=5000,G175&lt;8000),"F",IF(AND(G175&gt;=8000,G175&lt;12000),"F161",IF(AND(G175&gt;=12000,G175&lt;16000),"E",IF(AND(G175&gt;=16000,G175&lt;20000),"E161",IF(AND(G175&gt;=20000,G175&lt;25000),"D",IF(AND(G175&gt;=25000,G175&lt;30000),"D161",IF(AND(G175&gt;=30000,G175&lt;35000),"C",IF(AND(G175&gt;=35000,G175&lt;40000),"C161",IF(AND(G175&gt;=40000,G175&lt;45000),"B",IF(AND(G175&gt;=45000,G175&lt;50000),"B161",IF(AND(G175&gt;=50000,G175&lt;55000),"A",IF(AND(G175&gt;=55000,G175&lt;60000),"A161",IF(AND(G175&gt;60000),"S"))))))))))))))</f>
        <v>F161</v>
      </c>
      <c r="J175" s="23">
        <f t="shared" si="22"/>
        <v>13520</v>
      </c>
      <c r="K175" s="86" t="str">
        <f>IF(AND(J175&gt;=10,J175&lt;5000),"G",IF(AND(J175&gt;=5000,J175&lt;8000),"F",IF(AND(J175&gt;=8000,J175&lt;12000),"F161",IF(AND(J175&gt;=12000,J175&lt;16000),"E",IF(AND(J175&gt;=16000,J175&lt;20000),"E161",IF(AND(J175&gt;=20000,J175&lt;25000),"D",IF(AND(J175&gt;=25000,J175&lt;30000),"D161",IF(AND(J175&gt;=30000,J175&lt;35000),"C",IF(AND(J175&gt;=35000,J175&lt;40000),"C161",IF(AND(J175&gt;=40000,J175&lt;45000),"B",IF(AND(J175&gt;=45000,J175&lt;50000),"B161",IF(AND(J175&gt;=50000,J175&lt;55000),"A",IF(AND(J175&gt;=55000,J175&lt;60000),"A161",IF(AND(J175&gt;60000),"S"))))))))))))))</f>
        <v>E</v>
      </c>
    </row>
    <row r="176" ht="18.75" customHeight="1" spans="1:11">
      <c r="A176" s="43" t="s">
        <v>232</v>
      </c>
      <c r="B176" s="44">
        <v>783</v>
      </c>
      <c r="C176" s="45">
        <v>8066.74329501916</v>
      </c>
      <c r="D176" s="45">
        <v>4155.67251461988</v>
      </c>
      <c r="E176" s="45">
        <f t="shared" si="18"/>
        <v>-3911.07078039927</v>
      </c>
      <c r="F176" s="45">
        <f t="shared" si="19"/>
        <v>0.515161120496523</v>
      </c>
      <c r="G176" s="23">
        <f t="shared" si="20"/>
        <v>8066.74329501916</v>
      </c>
      <c r="H176" s="23">
        <f t="shared" si="21"/>
        <v>6316260</v>
      </c>
      <c r="I176" s="6" t="str">
        <f>IF(AND(G176&gt;=10,G176&lt;5000),"G",IF(AND(G176&gt;=5000,G176&lt;8000),"F",IF(AND(G176&gt;=8000,G176&lt;12000),"F162",IF(AND(G176&gt;=12000,G176&lt;16000),"E",IF(AND(G176&gt;=16000,G176&lt;20000),"E162",IF(AND(G176&gt;=20000,G176&lt;25000),"D",IF(AND(G176&gt;=25000,G176&lt;30000),"D162",IF(AND(G176&gt;=30000,G176&lt;35000),"C",IF(AND(G176&gt;=35000,G176&lt;40000),"C162",IF(AND(G176&gt;=40000,G176&lt;45000),"B",IF(AND(G176&gt;=45000,G176&lt;50000),"B162",IF(AND(G176&gt;=50000,G176&lt;55000),"A",IF(AND(G176&gt;=55000,G176&lt;60000),"A162",IF(AND(G176&gt;60000),"S"))))))))))))))</f>
        <v>F162</v>
      </c>
      <c r="J176" s="23">
        <f t="shared" si="22"/>
        <v>13632.7961685824</v>
      </c>
      <c r="K176" s="6" t="str">
        <f>IF(AND(J176&gt;=10,J176&lt;5000),"G",IF(AND(J176&gt;=5000,J176&lt;8000),"F",IF(AND(J176&gt;=8000,J176&lt;12000),"F162",IF(AND(J176&gt;=12000,J176&lt;16000),"E",IF(AND(J176&gt;=16000,J176&lt;20000),"E162",IF(AND(J176&gt;=20000,J176&lt;25000),"D",IF(AND(J176&gt;=25000,J176&lt;30000),"D162",IF(AND(J176&gt;=30000,J176&lt;35000),"C",IF(AND(J176&gt;=35000,J176&lt;40000),"C162",IF(AND(J176&gt;=40000,J176&lt;45000),"B",IF(AND(J176&gt;=45000,J176&lt;50000),"B162",IF(AND(J176&gt;=50000,J176&lt;55000),"A",IF(AND(J176&gt;=55000,J176&lt;60000),"A162",IF(AND(J176&gt;60000),"S"))))))))))))))</f>
        <v>E</v>
      </c>
    </row>
    <row r="177" ht="18.75" customHeight="1" spans="1:11">
      <c r="A177" s="43" t="s">
        <v>168</v>
      </c>
      <c r="B177" s="44">
        <v>746</v>
      </c>
      <c r="C177" s="45">
        <v>8133.925737861</v>
      </c>
      <c r="D177" s="45">
        <v>8133.925737861</v>
      </c>
      <c r="E177" s="44">
        <f t="shared" si="18"/>
        <v>0</v>
      </c>
      <c r="F177" s="44">
        <f t="shared" si="19"/>
        <v>1</v>
      </c>
      <c r="G177" s="23">
        <f t="shared" si="20"/>
        <v>8133.925737861</v>
      </c>
      <c r="H177" s="23">
        <f t="shared" si="21"/>
        <v>6067908.6004443</v>
      </c>
      <c r="I177" s="6" t="str">
        <f>IF(AND(G177&gt;=10,G177&lt;5000),"G",IF(AND(G177&gt;=5000,G177&lt;8000),"F",IF(AND(G177&gt;=8000,G177&lt;12000),"F163",IF(AND(G177&gt;=12000,G177&lt;16000),"E",IF(AND(G177&gt;=16000,G177&lt;20000),"E163",IF(AND(G177&gt;=20000,G177&lt;25000),"D",IF(AND(G177&gt;=25000,G177&lt;30000),"D163",IF(AND(G177&gt;=30000,G177&lt;35000),"C",IF(AND(G177&gt;=35000,G177&lt;40000),"C163",IF(AND(G177&gt;=40000,G177&lt;45000),"B",IF(AND(G177&gt;=45000,G177&lt;50000),"B163",IF(AND(G177&gt;=50000,G177&lt;55000),"A",IF(AND(G177&gt;=55000,G177&lt;60000),"A163",IF(AND(G177&gt;60000),"S"))))))))))))))</f>
        <v>F163</v>
      </c>
      <c r="J177" s="23">
        <f t="shared" si="22"/>
        <v>13746.3344969851</v>
      </c>
      <c r="K177" s="6" t="str">
        <f>IF(AND(J177&gt;=10,J177&lt;5000),"G",IF(AND(J177&gt;=5000,J177&lt;8000),"F",IF(AND(J177&gt;=8000,J177&lt;12000),"F163",IF(AND(J177&gt;=12000,J177&lt;16000),"E",IF(AND(J177&gt;=16000,J177&lt;20000),"E163",IF(AND(J177&gt;=20000,J177&lt;25000),"D",IF(AND(J177&gt;=25000,J177&lt;30000),"D163",IF(AND(J177&gt;=30000,J177&lt;35000),"C",IF(AND(J177&gt;=35000,J177&lt;40000),"C163",IF(AND(J177&gt;=40000,J177&lt;45000),"B",IF(AND(J177&gt;=45000,J177&lt;50000),"B163",IF(AND(J177&gt;=50000,J177&lt;55000),"A",IF(AND(J177&gt;=55000,J177&lt;60000),"A163",IF(AND(J177&gt;60000),"S"))))))))))))))</f>
        <v>E</v>
      </c>
    </row>
    <row r="178" ht="18.75" customHeight="1" spans="1:11">
      <c r="A178" s="43" t="s">
        <v>135</v>
      </c>
      <c r="B178" s="44">
        <v>15510</v>
      </c>
      <c r="C178" s="45">
        <v>8151.60767246937</v>
      </c>
      <c r="D178" s="45">
        <v>7696.38344625526</v>
      </c>
      <c r="E178" s="45">
        <f t="shared" si="18"/>
        <v>-455.22422621411</v>
      </c>
      <c r="F178" s="45">
        <f t="shared" si="19"/>
        <v>0.944155282674907</v>
      </c>
      <c r="G178" s="23">
        <f t="shared" si="20"/>
        <v>8151.60767246937</v>
      </c>
      <c r="H178" s="23">
        <f t="shared" si="21"/>
        <v>126431435</v>
      </c>
      <c r="I178" s="6" t="str">
        <f>IF(AND(G178&gt;=10,G178&lt;5000),"G",IF(AND(G178&gt;=5000,G178&lt;8000),"F",IF(AND(G178&gt;=8000,G178&lt;12000),"F164",IF(AND(G178&gt;=12000,G178&lt;16000),"E",IF(AND(G178&gt;=16000,G178&lt;20000),"E164",IF(AND(G178&gt;=20000,G178&lt;25000),"D",IF(AND(G178&gt;=25000,G178&lt;30000),"D164",IF(AND(G178&gt;=30000,G178&lt;35000),"C",IF(AND(G178&gt;=35000,G178&lt;40000),"C164",IF(AND(G178&gt;=40000,G178&lt;45000),"B",IF(AND(G178&gt;=45000,G178&lt;50000),"B164",IF(AND(G178&gt;=50000,G178&lt;55000),"A",IF(AND(G178&gt;=55000,G178&lt;60000),"A164",IF(AND(G178&gt;60000),"S"))))))))))))))</f>
        <v>F164</v>
      </c>
      <c r="J178" s="23">
        <f t="shared" si="22"/>
        <v>13776.2169664732</v>
      </c>
      <c r="K178" s="6" t="str">
        <f>IF(AND(J178&gt;=10,J178&lt;5000),"G",IF(AND(J178&gt;=5000,J178&lt;8000),"F",IF(AND(J178&gt;=8000,J178&lt;12000),"F164",IF(AND(J178&gt;=12000,J178&lt;16000),"E",IF(AND(J178&gt;=16000,J178&lt;20000),"E164",IF(AND(J178&gt;=20000,J178&lt;25000),"D",IF(AND(J178&gt;=25000,J178&lt;30000),"D164",IF(AND(J178&gt;=30000,J178&lt;35000),"C",IF(AND(J178&gt;=35000,J178&lt;40000),"C164",IF(AND(J178&gt;=40000,J178&lt;45000),"B",IF(AND(J178&gt;=45000,J178&lt;50000),"B164",IF(AND(J178&gt;=50000,J178&lt;55000),"A",IF(AND(J178&gt;=55000,J178&lt;60000),"A164",IF(AND(J178&gt;60000),"S"))))))))))))))</f>
        <v>E</v>
      </c>
    </row>
    <row r="179" ht="18.75" customHeight="1" spans="1:11">
      <c r="A179" s="43" t="s">
        <v>164</v>
      </c>
      <c r="B179" s="44">
        <v>526</v>
      </c>
      <c r="C179" s="45">
        <v>7940.53231939163</v>
      </c>
      <c r="D179" s="45">
        <v>8269.96197718631</v>
      </c>
      <c r="E179" s="45">
        <f t="shared" si="18"/>
        <v>329.429657794678</v>
      </c>
      <c r="F179" s="45">
        <f t="shared" si="19"/>
        <v>1.0414870999253</v>
      </c>
      <c r="G179" s="23">
        <f t="shared" si="20"/>
        <v>8269.96197718631</v>
      </c>
      <c r="H179" s="23">
        <f t="shared" si="21"/>
        <v>4350000</v>
      </c>
      <c r="I179" s="6" t="str">
        <f>IF(AND(G179&gt;=10,G179&lt;5000),"G",IF(AND(G179&gt;=5000,G179&lt;8000),"F",IF(AND(G179&gt;=8000,G179&lt;12000),"F165",IF(AND(G179&gt;=12000,G179&lt;16000),"E",IF(AND(G179&gt;=16000,G179&lt;20000),"E165",IF(AND(G179&gt;=20000,G179&lt;25000),"D",IF(AND(G179&gt;=25000,G179&lt;30000),"D165",IF(AND(G179&gt;=30000,G179&lt;35000),"C",IF(AND(G179&gt;=35000,G179&lt;40000),"C165",IF(AND(G179&gt;=40000,G179&lt;45000),"B",IF(AND(G179&gt;=45000,G179&lt;50000),"B165",IF(AND(G179&gt;=50000,G179&lt;55000),"A",IF(AND(G179&gt;=55000,G179&lt;60000),"A165",IF(AND(G179&gt;60000),"S"))))))))))))))</f>
        <v>F165</v>
      </c>
      <c r="J179" s="23">
        <f t="shared" si="22"/>
        <v>13976.2357414449</v>
      </c>
      <c r="K179" s="6" t="str">
        <f>IF(AND(J179&gt;=10,J179&lt;5000),"G",IF(AND(J179&gt;=5000,J179&lt;8000),"F",IF(AND(J179&gt;=8000,J179&lt;12000),"F165",IF(AND(J179&gt;=12000,J179&lt;16000),"E",IF(AND(J179&gt;=16000,J179&lt;20000),"E165",IF(AND(J179&gt;=20000,J179&lt;25000),"D",IF(AND(J179&gt;=25000,J179&lt;30000),"D165",IF(AND(J179&gt;=30000,J179&lt;35000),"C",IF(AND(J179&gt;=35000,J179&lt;40000),"C165",IF(AND(J179&gt;=40000,J179&lt;45000),"B",IF(AND(J179&gt;=45000,J179&lt;50000),"B165",IF(AND(J179&gt;=50000,J179&lt;55000),"A",IF(AND(J179&gt;=55000,J179&lt;60000),"A165",IF(AND(J179&gt;60000),"S"))))))))))))))</f>
        <v>E</v>
      </c>
    </row>
    <row r="180" ht="18.75" customHeight="1" spans="1:11">
      <c r="A180" s="43" t="s">
        <v>297</v>
      </c>
      <c r="B180" s="44">
        <v>1703</v>
      </c>
      <c r="C180" s="45">
        <v>8279.33059307105</v>
      </c>
      <c r="D180" s="44">
        <v>8279</v>
      </c>
      <c r="E180" s="45">
        <f t="shared" si="18"/>
        <v>-0.330593071050316</v>
      </c>
      <c r="F180" s="45">
        <f t="shared" si="19"/>
        <v>0.999960070072413</v>
      </c>
      <c r="G180" s="23">
        <f t="shared" si="20"/>
        <v>8279.33059307105</v>
      </c>
      <c r="H180" s="23">
        <f t="shared" si="21"/>
        <v>14099700</v>
      </c>
      <c r="I180" s="6" t="str">
        <f>IF(AND(G180&gt;=10,G180&lt;5000),"G",IF(AND(G180&gt;=5000,G180&lt;8000),"F",IF(AND(G180&gt;=8000,G180&lt;12000),"F166",IF(AND(G180&gt;=12000,G180&lt;16000),"E",IF(AND(G180&gt;=16000,G180&lt;20000),"E166",IF(AND(G180&gt;=20000,G180&lt;25000),"D",IF(AND(G180&gt;=25000,G180&lt;30000),"D166",IF(AND(G180&gt;=30000,G180&lt;35000),"C",IF(AND(G180&gt;=35000,G180&lt;40000),"C166",IF(AND(G180&gt;=40000,G180&lt;45000),"B",IF(AND(G180&gt;=45000,G180&lt;50000),"B166",IF(AND(G180&gt;=50000,G180&lt;55000),"A",IF(AND(G180&gt;=55000,G180&lt;60000),"A166",IF(AND(G180&gt;60000),"S"))))))))))))))</f>
        <v>F166</v>
      </c>
      <c r="J180" s="23">
        <f t="shared" si="22"/>
        <v>13992.0687022901</v>
      </c>
      <c r="K180" s="6" t="str">
        <f>IF(AND(J180&gt;=10,J180&lt;5000),"G",IF(AND(J180&gt;=5000,J180&lt;8000),"F",IF(AND(J180&gt;=8000,J180&lt;12000),"F166",IF(AND(J180&gt;=12000,J180&lt;16000),"E",IF(AND(J180&gt;=16000,J180&lt;20000),"E166",IF(AND(J180&gt;=20000,J180&lt;25000),"D",IF(AND(J180&gt;=25000,J180&lt;30000),"D166",IF(AND(J180&gt;=30000,J180&lt;35000),"C",IF(AND(J180&gt;=35000,J180&lt;40000),"C166",IF(AND(J180&gt;=40000,J180&lt;45000),"B",IF(AND(J180&gt;=45000,J180&lt;50000),"B166",IF(AND(J180&gt;=50000,J180&lt;55000),"A",IF(AND(J180&gt;=55000,J180&lt;60000),"A166",IF(AND(J180&gt;60000),"S"))))))))))))))</f>
        <v>E</v>
      </c>
    </row>
    <row r="181" ht="18.75" customHeight="1" spans="1:11">
      <c r="A181" s="43" t="s">
        <v>180</v>
      </c>
      <c r="B181" s="44">
        <v>71</v>
      </c>
      <c r="C181" s="44">
        <v>8290</v>
      </c>
      <c r="D181" s="44">
        <v>8290</v>
      </c>
      <c r="E181" s="44">
        <f t="shared" si="18"/>
        <v>0</v>
      </c>
      <c r="F181" s="44">
        <f t="shared" si="19"/>
        <v>1</v>
      </c>
      <c r="G181" s="23">
        <f t="shared" si="20"/>
        <v>8290</v>
      </c>
      <c r="H181" s="23">
        <f t="shared" si="21"/>
        <v>588590</v>
      </c>
      <c r="I181" s="6" t="str">
        <f>IF(AND(G181&gt;=10,G181&lt;5000),"G",IF(AND(G181&gt;=5000,G181&lt;8000),"F",IF(AND(G181&gt;=8000,G181&lt;12000),"F167",IF(AND(G181&gt;=12000,G181&lt;16000),"E",IF(AND(G181&gt;=16000,G181&lt;20000),"E167",IF(AND(G181&gt;=20000,G181&lt;25000),"D",IF(AND(G181&gt;=25000,G181&lt;30000),"D167",IF(AND(G181&gt;=30000,G181&lt;35000),"C",IF(AND(G181&gt;=35000,G181&lt;40000),"C167",IF(AND(G181&gt;=40000,G181&lt;45000),"B",IF(AND(G181&gt;=45000,G181&lt;50000),"B167",IF(AND(G181&gt;=50000,G181&lt;55000),"A",IF(AND(G181&gt;=55000,G181&lt;60000),"A167",IF(AND(G181&gt;60000),"S"))))))))))))))</f>
        <v>F167</v>
      </c>
      <c r="J181" s="23">
        <f t="shared" si="22"/>
        <v>14010.1</v>
      </c>
      <c r="K181" s="6" t="str">
        <f>IF(AND(J181&gt;=10,J181&lt;5000),"G",IF(AND(J181&gt;=5000,J181&lt;8000),"F",IF(AND(J181&gt;=8000,J181&lt;12000),"F167",IF(AND(J181&gt;=12000,J181&lt;16000),"E",IF(AND(J181&gt;=16000,J181&lt;20000),"E167",IF(AND(J181&gt;=20000,J181&lt;25000),"D",IF(AND(J181&gt;=25000,J181&lt;30000),"D167",IF(AND(J181&gt;=30000,J181&lt;35000),"C",IF(AND(J181&gt;=35000,J181&lt;40000),"C167",IF(AND(J181&gt;=40000,J181&lt;45000),"B",IF(AND(J181&gt;=45000,J181&lt;50000),"B167",IF(AND(J181&gt;=50000,J181&lt;55000),"A",IF(AND(J181&gt;=55000,J181&lt;60000),"A167",IF(AND(J181&gt;60000),"S"))))))))))))))</f>
        <v>E</v>
      </c>
    </row>
    <row r="182" ht="18.75" customHeight="1" spans="1:11">
      <c r="A182" s="43" t="s">
        <v>321</v>
      </c>
      <c r="B182" s="44">
        <v>1586</v>
      </c>
      <c r="C182" s="45">
        <v>8294.71626733922</v>
      </c>
      <c r="D182" s="45">
        <v>8294.71626733922</v>
      </c>
      <c r="E182" s="44">
        <f t="shared" si="18"/>
        <v>0</v>
      </c>
      <c r="F182" s="44">
        <f t="shared" si="19"/>
        <v>1</v>
      </c>
      <c r="G182" s="23">
        <f t="shared" si="20"/>
        <v>8294.71626733922</v>
      </c>
      <c r="H182" s="23">
        <f t="shared" si="21"/>
        <v>13155420</v>
      </c>
      <c r="I182" s="6" t="str">
        <f>IF(AND(G182&gt;=10,G182&lt;5000),"G",IF(AND(G182&gt;=5000,G182&lt;8000),"F",IF(AND(G182&gt;=8000,G182&lt;12000),"F168",IF(AND(G182&gt;=12000,G182&lt;16000),"E",IF(AND(G182&gt;=16000,G182&lt;20000),"E168",IF(AND(G182&gt;=20000,G182&lt;25000),"D",IF(AND(G182&gt;=25000,G182&lt;30000),"D168",IF(AND(G182&gt;=30000,G182&lt;35000),"C",IF(AND(G182&gt;=35000,G182&lt;40000),"C168",IF(AND(G182&gt;=40000,G182&lt;45000),"B",IF(AND(G182&gt;=45000,G182&lt;50000),"B168",IF(AND(G182&gt;=50000,G182&lt;55000),"A",IF(AND(G182&gt;=55000,G182&lt;60000),"A168",IF(AND(G182&gt;60000),"S"))))))))))))))</f>
        <v>F168</v>
      </c>
      <c r="J182" s="23">
        <f t="shared" si="22"/>
        <v>14018.0704918033</v>
      </c>
      <c r="K182" s="6" t="str">
        <f>IF(AND(J182&gt;=10,J182&lt;5000),"G",IF(AND(J182&gt;=5000,J182&lt;8000),"F",IF(AND(J182&gt;=8000,J182&lt;12000),"F168",IF(AND(J182&gt;=12000,J182&lt;16000),"E",IF(AND(J182&gt;=16000,J182&lt;20000),"E168",IF(AND(J182&gt;=20000,J182&lt;25000),"D",IF(AND(J182&gt;=25000,J182&lt;30000),"D168",IF(AND(J182&gt;=30000,J182&lt;35000),"C",IF(AND(J182&gt;=35000,J182&lt;40000),"C168",IF(AND(J182&gt;=40000,J182&lt;45000),"B",IF(AND(J182&gt;=45000,J182&lt;50000),"B168",IF(AND(J182&gt;=50000,J182&lt;55000),"A",IF(AND(J182&gt;=55000,J182&lt;60000),"A168",IF(AND(J182&gt;60000),"S"))))))))))))))</f>
        <v>E</v>
      </c>
    </row>
    <row r="183" ht="18.75" customHeight="1" spans="1:11">
      <c r="A183" s="43" t="s">
        <v>266</v>
      </c>
      <c r="B183" s="44">
        <v>8456</v>
      </c>
      <c r="C183" s="45">
        <v>4284.24254966887</v>
      </c>
      <c r="D183" s="45">
        <v>8342.11347595942</v>
      </c>
      <c r="E183" s="45">
        <f t="shared" si="18"/>
        <v>4057.87092629054</v>
      </c>
      <c r="F183" s="45">
        <f t="shared" si="19"/>
        <v>1.94716180964221</v>
      </c>
      <c r="G183" s="23">
        <f t="shared" si="20"/>
        <v>8342.11347595942</v>
      </c>
      <c r="H183" s="23">
        <f t="shared" si="21"/>
        <v>70540911.5527128</v>
      </c>
      <c r="I183" s="6" t="str">
        <f>IF(AND(G183&gt;=10,G183&lt;5000),"G",IF(AND(G183&gt;=5000,G183&lt;8000),"F",IF(AND(G183&gt;=8000,G183&lt;12000),"F169",IF(AND(G183&gt;=12000,G183&lt;16000),"E",IF(AND(G183&gt;=16000,G183&lt;20000),"E169",IF(AND(G183&gt;=20000,G183&lt;25000),"D",IF(AND(G183&gt;=25000,G183&lt;30000),"D169",IF(AND(G183&gt;=30000,G183&lt;35000),"C",IF(AND(G183&gt;=35000,G183&lt;40000),"C169",IF(AND(G183&gt;=40000,G183&lt;45000),"B",IF(AND(G183&gt;=45000,G183&lt;50000),"B169",IF(AND(G183&gt;=50000,G183&lt;55000),"A",IF(AND(G183&gt;=55000,G183&lt;60000),"A169",IF(AND(G183&gt;60000),"S"))))))))))))))</f>
        <v>F169</v>
      </c>
      <c r="J183" s="23">
        <f t="shared" si="22"/>
        <v>14098.1717743714</v>
      </c>
      <c r="K183" s="6" t="str">
        <f>IF(AND(J183&gt;=10,J183&lt;5000),"G",IF(AND(J183&gt;=5000,J183&lt;8000),"F",IF(AND(J183&gt;=8000,J183&lt;12000),"F169",IF(AND(J183&gt;=12000,J183&lt;16000),"E",IF(AND(J183&gt;=16000,J183&lt;20000),"E169",IF(AND(J183&gt;=20000,J183&lt;25000),"D",IF(AND(J183&gt;=25000,J183&lt;30000),"D169",IF(AND(J183&gt;=30000,J183&lt;35000),"C",IF(AND(J183&gt;=35000,J183&lt;40000),"C169",IF(AND(J183&gt;=40000,J183&lt;45000),"B",IF(AND(J183&gt;=45000,J183&lt;50000),"B169",IF(AND(J183&gt;=50000,J183&lt;55000),"A",IF(AND(J183&gt;=55000,J183&lt;60000),"A169",IF(AND(J183&gt;60000),"S"))))))))))))))</f>
        <v>E</v>
      </c>
    </row>
    <row r="184" ht="18.75" customHeight="1" spans="1:11">
      <c r="A184" s="43" t="s">
        <v>409</v>
      </c>
      <c r="B184" s="44">
        <v>26716</v>
      </c>
      <c r="C184" s="45">
        <v>8376.35050157209</v>
      </c>
      <c r="D184" s="45">
        <v>7174.52338548955</v>
      </c>
      <c r="E184" s="45">
        <f t="shared" si="18"/>
        <v>-1201.82711608254</v>
      </c>
      <c r="F184" s="45">
        <f t="shared" si="19"/>
        <v>0.85652139128407</v>
      </c>
      <c r="G184" s="23">
        <f t="shared" si="20"/>
        <v>8376.35050157209</v>
      </c>
      <c r="H184" s="23">
        <f t="shared" si="21"/>
        <v>223782580</v>
      </c>
      <c r="I184" s="6" t="str">
        <f>IF(AND(G184&gt;=10,G184&lt;5000),"G",IF(AND(G184&gt;=5000,G184&lt;8000),"F",IF(AND(G184&gt;=8000,G184&lt;12000),"F170",IF(AND(G184&gt;=12000,G184&lt;16000),"E",IF(AND(G184&gt;=16000,G184&lt;20000),"E170",IF(AND(G184&gt;=20000,G184&lt;25000),"D",IF(AND(G184&gt;=25000,G184&lt;30000),"D170",IF(AND(G184&gt;=30000,G184&lt;35000),"C",IF(AND(G184&gt;=35000,G184&lt;40000),"C170",IF(AND(G184&gt;=40000,G184&lt;45000),"B",IF(AND(G184&gt;=45000,G184&lt;50000),"B170",IF(AND(G184&gt;=50000,G184&lt;55000),"A",IF(AND(G184&gt;=55000,G184&lt;60000),"A170",IF(AND(G184&gt;60000),"S"))))))))))))))</f>
        <v>F170</v>
      </c>
      <c r="J184" s="23">
        <f t="shared" si="22"/>
        <v>14156.0323476568</v>
      </c>
      <c r="K184" s="6" t="str">
        <f>IF(AND(J184&gt;=10,J184&lt;5000),"G",IF(AND(J184&gt;=5000,J184&lt;8000),"F",IF(AND(J184&gt;=8000,J184&lt;12000),"F170",IF(AND(J184&gt;=12000,J184&lt;16000),"E",IF(AND(J184&gt;=16000,J184&lt;20000),"E170",IF(AND(J184&gt;=20000,J184&lt;25000),"D",IF(AND(J184&gt;=25000,J184&lt;30000),"D170",IF(AND(J184&gt;=30000,J184&lt;35000),"C",IF(AND(J184&gt;=35000,J184&lt;40000),"C170",IF(AND(J184&gt;=40000,J184&lt;45000),"B",IF(AND(J184&gt;=45000,J184&lt;50000),"B170",IF(AND(J184&gt;=50000,J184&lt;55000),"A",IF(AND(J184&gt;=55000,J184&lt;60000),"A170",IF(AND(J184&gt;60000),"S"))))))))))))))</f>
        <v>E</v>
      </c>
    </row>
    <row r="185" ht="18.75" customHeight="1" spans="1:11">
      <c r="A185" s="43" t="s">
        <v>361</v>
      </c>
      <c r="B185" s="44">
        <v>857</v>
      </c>
      <c r="C185" s="45">
        <v>8391.27187864644</v>
      </c>
      <c r="D185" s="45">
        <v>4274.92341356674</v>
      </c>
      <c r="E185" s="45">
        <f t="shared" si="18"/>
        <v>-4116.3484650797</v>
      </c>
      <c r="F185" s="45">
        <f t="shared" si="19"/>
        <v>0.509448802921674</v>
      </c>
      <c r="G185" s="23">
        <f t="shared" si="20"/>
        <v>8391.27187864644</v>
      </c>
      <c r="H185" s="23">
        <f t="shared" si="21"/>
        <v>7191320</v>
      </c>
      <c r="I185" s="6" t="str">
        <f>IF(AND(G185&gt;=10,G185&lt;5000),"G",IF(AND(G185&gt;=5000,G185&lt;8000),"F",IF(AND(G185&gt;=8000,G185&lt;12000),"F171",IF(AND(G185&gt;=12000,G185&lt;16000),"E",IF(AND(G185&gt;=16000,G185&lt;20000),"E171",IF(AND(G185&gt;=20000,G185&lt;25000),"D",IF(AND(G185&gt;=25000,G185&lt;30000),"D171",IF(AND(G185&gt;=30000,G185&lt;35000),"C",IF(AND(G185&gt;=35000,G185&lt;40000),"C171",IF(AND(G185&gt;=40000,G185&lt;45000),"B",IF(AND(G185&gt;=45000,G185&lt;50000),"B171",IF(AND(G185&gt;=50000,G185&lt;55000),"A",IF(AND(G185&gt;=55000,G185&lt;60000),"A171",IF(AND(G185&gt;60000),"S"))))))))))))))</f>
        <v>F171</v>
      </c>
      <c r="J185" s="23">
        <f t="shared" si="22"/>
        <v>14181.2494749125</v>
      </c>
      <c r="K185" s="6" t="str">
        <f>IF(AND(J185&gt;=10,J185&lt;5000),"G",IF(AND(J185&gt;=5000,J185&lt;8000),"F",IF(AND(J185&gt;=8000,J185&lt;12000),"F171",IF(AND(J185&gt;=12000,J185&lt;16000),"E",IF(AND(J185&gt;=16000,J185&lt;20000),"E171",IF(AND(J185&gt;=20000,J185&lt;25000),"D",IF(AND(J185&gt;=25000,J185&lt;30000),"D171",IF(AND(J185&gt;=30000,J185&lt;35000),"C",IF(AND(J185&gt;=35000,J185&lt;40000),"C171",IF(AND(J185&gt;=40000,J185&lt;45000),"B",IF(AND(J185&gt;=45000,J185&lt;50000),"B171",IF(AND(J185&gt;=50000,J185&lt;55000),"A",IF(AND(J185&gt;=55000,J185&lt;60000),"A171",IF(AND(J185&gt;60000),"S"))))))))))))))</f>
        <v>E</v>
      </c>
    </row>
    <row r="186" ht="18.75" customHeight="1" spans="1:11">
      <c r="A186" s="43" t="s">
        <v>439</v>
      </c>
      <c r="B186" s="44">
        <v>63</v>
      </c>
      <c r="C186" s="44">
        <v>6800</v>
      </c>
      <c r="D186" s="45">
        <v>8398.70742358079</v>
      </c>
      <c r="E186" s="45">
        <f t="shared" si="18"/>
        <v>1598.70742358079</v>
      </c>
      <c r="F186" s="45">
        <f t="shared" si="19"/>
        <v>1.23510403287953</v>
      </c>
      <c r="G186" s="23">
        <f t="shared" si="20"/>
        <v>8398.70742358079</v>
      </c>
      <c r="H186" s="23">
        <f t="shared" si="21"/>
        <v>529118.56768559</v>
      </c>
      <c r="I186" s="6" t="str">
        <f>IF(AND(G186&gt;=10,G186&lt;5000),"G",IF(AND(G186&gt;=5000,G186&lt;8000),"F",IF(AND(G186&gt;=8000,G186&lt;12000),"F172",IF(AND(G186&gt;=12000,G186&lt;16000),"E",IF(AND(G186&gt;=16000,G186&lt;20000),"E172",IF(AND(G186&gt;=20000,G186&lt;25000),"D",IF(AND(G186&gt;=25000,G186&lt;30000),"D172",IF(AND(G186&gt;=30000,G186&lt;35000),"C",IF(AND(G186&gt;=35000,G186&lt;40000),"C172",IF(AND(G186&gt;=40000,G186&lt;45000),"B",IF(AND(G186&gt;=45000,G186&lt;50000),"B172",IF(AND(G186&gt;=50000,G186&lt;55000),"A",IF(AND(G186&gt;=55000,G186&lt;60000),"A172",IF(AND(G186&gt;60000),"S"))))))))))))))</f>
        <v>F172</v>
      </c>
      <c r="J186" s="23">
        <f t="shared" si="22"/>
        <v>14193.8155458515</v>
      </c>
      <c r="K186" s="6" t="str">
        <f>IF(AND(J186&gt;=10,J186&lt;5000),"G",IF(AND(J186&gt;=5000,J186&lt;8000),"F",IF(AND(J186&gt;=8000,J186&lt;12000),"F172",IF(AND(J186&gt;=12000,J186&lt;16000),"E",IF(AND(J186&gt;=16000,J186&lt;20000),"E172",IF(AND(J186&gt;=20000,J186&lt;25000),"D",IF(AND(J186&gt;=25000,J186&lt;30000),"D172",IF(AND(J186&gt;=30000,J186&lt;35000),"C",IF(AND(J186&gt;=35000,J186&lt;40000),"C172",IF(AND(J186&gt;=40000,J186&lt;45000),"B",IF(AND(J186&gt;=45000,J186&lt;50000),"B172",IF(AND(J186&gt;=50000,J186&lt;55000),"A",IF(AND(J186&gt;=55000,J186&lt;60000),"A172",IF(AND(J186&gt;60000),"S"))))))))))))))</f>
        <v>E</v>
      </c>
    </row>
    <row r="187" ht="18.75" customHeight="1" spans="1:11">
      <c r="A187" s="43" t="s">
        <v>188</v>
      </c>
      <c r="B187" s="44">
        <v>2155</v>
      </c>
      <c r="C187" s="45">
        <v>8406.49651972158</v>
      </c>
      <c r="D187" s="45">
        <v>7534.29351316635</v>
      </c>
      <c r="E187" s="45">
        <f t="shared" si="18"/>
        <v>-872.203006555232</v>
      </c>
      <c r="F187" s="45">
        <f t="shared" si="19"/>
        <v>0.896246551163252</v>
      </c>
      <c r="G187" s="23">
        <f t="shared" si="20"/>
        <v>8406.49651972158</v>
      </c>
      <c r="H187" s="23">
        <f t="shared" si="21"/>
        <v>18116000</v>
      </c>
      <c r="I187" s="6" t="str">
        <f>IF(AND(G187&gt;=10,G187&lt;5000),"G",IF(AND(G187&gt;=5000,G187&lt;8000),"F",IF(AND(G187&gt;=8000,G187&lt;12000),"F173",IF(AND(G187&gt;=12000,G187&lt;16000),"E",IF(AND(G187&gt;=16000,G187&lt;20000),"E173",IF(AND(G187&gt;=20000,G187&lt;25000),"D",IF(AND(G187&gt;=25000,G187&lt;30000),"D173",IF(AND(G187&gt;=30000,G187&lt;35000),"C",IF(AND(G187&gt;=35000,G187&lt;40000),"C173",IF(AND(G187&gt;=40000,G187&lt;45000),"B",IF(AND(G187&gt;=45000,G187&lt;50000),"B173",IF(AND(G187&gt;=50000,G187&lt;55000),"A",IF(AND(G187&gt;=55000,G187&lt;60000),"A173",IF(AND(G187&gt;60000),"S"))))))))))))))</f>
        <v>F173</v>
      </c>
      <c r="J187" s="23">
        <f t="shared" si="22"/>
        <v>14206.9791183295</v>
      </c>
      <c r="K187" s="6" t="str">
        <f>IF(AND(J187&gt;=10,J187&lt;5000),"G",IF(AND(J187&gt;=5000,J187&lt;8000),"F",IF(AND(J187&gt;=8000,J187&lt;12000),"F173",IF(AND(J187&gt;=12000,J187&lt;16000),"E",IF(AND(J187&gt;=16000,J187&lt;20000),"E173",IF(AND(J187&gt;=20000,J187&lt;25000),"D",IF(AND(J187&gt;=25000,J187&lt;30000),"D173",IF(AND(J187&gt;=30000,J187&lt;35000),"C",IF(AND(J187&gt;=35000,J187&lt;40000),"C173",IF(AND(J187&gt;=40000,J187&lt;45000),"B",IF(AND(J187&gt;=45000,J187&lt;50000),"B173",IF(AND(J187&gt;=50000,J187&lt;55000),"A",IF(AND(J187&gt;=55000,J187&lt;60000),"A173",IF(AND(J187&gt;60000),"S"))))))))))))))</f>
        <v>E</v>
      </c>
    </row>
    <row r="188" ht="18.75" customHeight="1" spans="1:11">
      <c r="A188" s="43" t="s">
        <v>117</v>
      </c>
      <c r="B188" s="44">
        <v>130</v>
      </c>
      <c r="C188" s="45">
        <v>8461.53846153846</v>
      </c>
      <c r="D188" s="45">
        <v>5380.16826923077</v>
      </c>
      <c r="E188" s="45">
        <f t="shared" si="18"/>
        <v>-3081.37019230769</v>
      </c>
      <c r="F188" s="45">
        <f t="shared" si="19"/>
        <v>0.635838068181818</v>
      </c>
      <c r="G188" s="23">
        <f t="shared" si="20"/>
        <v>8461.53846153846</v>
      </c>
      <c r="H188" s="23">
        <f t="shared" si="21"/>
        <v>1100000</v>
      </c>
      <c r="I188" s="6" t="str">
        <f>IF(AND(G188&gt;=10,G188&lt;5000),"G",IF(AND(G188&gt;=5000,G188&lt;8000),"F",IF(AND(G188&gt;=8000,G188&lt;12000),"F174",IF(AND(G188&gt;=12000,G188&lt;16000),"E",IF(AND(G188&gt;=16000,G188&lt;20000),"E174",IF(AND(G188&gt;=20000,G188&lt;25000),"D",IF(AND(G188&gt;=25000,G188&lt;30000),"D174",IF(AND(G188&gt;=30000,G188&lt;35000),"C",IF(AND(G188&gt;=35000,G188&lt;40000),"C174",IF(AND(G188&gt;=40000,G188&lt;45000),"B",IF(AND(G188&gt;=45000,G188&lt;50000),"B174",IF(AND(G188&gt;=50000,G188&lt;55000),"A",IF(AND(G188&gt;=55000,G188&lt;60000),"A174",IF(AND(G188&gt;60000),"S"))))))))))))))</f>
        <v>F174</v>
      </c>
      <c r="J188" s="23">
        <f t="shared" si="22"/>
        <v>14300</v>
      </c>
      <c r="K188" s="6" t="str">
        <f>IF(AND(J188&gt;=10,J188&lt;5000),"G",IF(AND(J188&gt;=5000,J188&lt;8000),"F",IF(AND(J188&gt;=8000,J188&lt;12000),"F174",IF(AND(J188&gt;=12000,J188&lt;16000),"E",IF(AND(J188&gt;=16000,J188&lt;20000),"E174",IF(AND(J188&gt;=20000,J188&lt;25000),"D",IF(AND(J188&gt;=25000,J188&lt;30000),"D174",IF(AND(J188&gt;=30000,J188&lt;35000),"C",IF(AND(J188&gt;=35000,J188&lt;40000),"C174",IF(AND(J188&gt;=40000,J188&lt;45000),"B",IF(AND(J188&gt;=45000,J188&lt;50000),"B174",IF(AND(J188&gt;=50000,J188&lt;55000),"A",IF(AND(J188&gt;=55000,J188&lt;60000),"A174",IF(AND(J188&gt;60000),"S"))))))))))))))</f>
        <v>E</v>
      </c>
    </row>
    <row r="189" ht="18.75" customHeight="1" spans="1:11">
      <c r="A189" s="43" t="s">
        <v>76</v>
      </c>
      <c r="B189" s="44">
        <v>84</v>
      </c>
      <c r="C189" s="45">
        <v>8504.2735042735</v>
      </c>
      <c r="D189" s="45">
        <v>8504.2735042735</v>
      </c>
      <c r="E189" s="44">
        <f t="shared" si="18"/>
        <v>0</v>
      </c>
      <c r="F189" s="44">
        <f t="shared" si="19"/>
        <v>1</v>
      </c>
      <c r="G189" s="23">
        <f t="shared" si="20"/>
        <v>8504.2735042735</v>
      </c>
      <c r="H189" s="23">
        <f t="shared" si="21"/>
        <v>714358.974358974</v>
      </c>
      <c r="I189" s="6" t="str">
        <f>IF(AND(G189&gt;=10,G189&lt;5000),"G",IF(AND(G189&gt;=5000,G189&lt;8000),"F",IF(AND(G189&gt;=8000,G189&lt;12000),"F175",IF(AND(G189&gt;=12000,G189&lt;16000),"E",IF(AND(G189&gt;=16000,G189&lt;20000),"E175",IF(AND(G189&gt;=20000,G189&lt;25000),"D",IF(AND(G189&gt;=25000,G189&lt;30000),"D175",IF(AND(G189&gt;=30000,G189&lt;35000),"C",IF(AND(G189&gt;=35000,G189&lt;40000),"C175",IF(AND(G189&gt;=40000,G189&lt;45000),"B",IF(AND(G189&gt;=45000,G189&lt;50000),"B175",IF(AND(G189&gt;=50000,G189&lt;55000),"A",IF(AND(G189&gt;=55000,G189&lt;60000),"A175",IF(AND(G189&gt;60000),"S"))))))))))))))</f>
        <v>F175</v>
      </c>
      <c r="J189" s="23">
        <f t="shared" si="22"/>
        <v>14372.2222222222</v>
      </c>
      <c r="K189" s="6" t="str">
        <f>IF(AND(J189&gt;=10,J189&lt;5000),"G",IF(AND(J189&gt;=5000,J189&lt;8000),"F",IF(AND(J189&gt;=8000,J189&lt;12000),"F175",IF(AND(J189&gt;=12000,J189&lt;16000),"E",IF(AND(J189&gt;=16000,J189&lt;20000),"E175",IF(AND(J189&gt;=20000,J189&lt;25000),"D",IF(AND(J189&gt;=25000,J189&lt;30000),"D175",IF(AND(J189&gt;=30000,J189&lt;35000),"C",IF(AND(J189&gt;=35000,J189&lt;40000),"C175",IF(AND(J189&gt;=40000,J189&lt;45000),"B",IF(AND(J189&gt;=45000,J189&lt;50000),"B175",IF(AND(J189&gt;=50000,J189&lt;55000),"A",IF(AND(J189&gt;=55000,J189&lt;60000),"A175",IF(AND(J189&gt;60000),"S"))))))))))))))</f>
        <v>E</v>
      </c>
    </row>
    <row r="190" ht="18.75" customHeight="1" spans="1:11">
      <c r="A190" s="43" t="s">
        <v>157</v>
      </c>
      <c r="B190" s="44">
        <v>739</v>
      </c>
      <c r="C190" s="45">
        <v>3604.66847090663</v>
      </c>
      <c r="D190" s="45">
        <v>8506.87296416938</v>
      </c>
      <c r="E190" s="45">
        <f t="shared" si="18"/>
        <v>4902.20449326275</v>
      </c>
      <c r="F190" s="45">
        <f t="shared" si="19"/>
        <v>2.35995987781638</v>
      </c>
      <c r="G190" s="23">
        <f t="shared" si="20"/>
        <v>8506.87296416938</v>
      </c>
      <c r="H190" s="23">
        <f t="shared" si="21"/>
        <v>6286579.12052117</v>
      </c>
      <c r="I190" s="6" t="str">
        <f>IF(AND(G190&gt;=10,G190&lt;5000),"G",IF(AND(G190&gt;=5000,G190&lt;8000),"F",IF(AND(G190&gt;=8000,G190&lt;12000),"F176",IF(AND(G190&gt;=12000,G190&lt;16000),"E",IF(AND(G190&gt;=16000,G190&lt;20000),"E176",IF(AND(G190&gt;=20000,G190&lt;25000),"D",IF(AND(G190&gt;=25000,G190&lt;30000),"D176",IF(AND(G190&gt;=30000,G190&lt;35000),"C",IF(AND(G190&gt;=35000,G190&lt;40000),"C176",IF(AND(G190&gt;=40000,G190&lt;45000),"B",IF(AND(G190&gt;=45000,G190&lt;50000),"B176",IF(AND(G190&gt;=50000,G190&lt;55000),"A",IF(AND(G190&gt;=55000,G190&lt;60000),"A176",IF(AND(G190&gt;60000),"S"))))))))))))))</f>
        <v>F176</v>
      </c>
      <c r="J190" s="23">
        <f t="shared" si="22"/>
        <v>14376.6153094463</v>
      </c>
      <c r="K190" s="6" t="str">
        <f>IF(AND(J190&gt;=10,J190&lt;5000),"G",IF(AND(J190&gt;=5000,J190&lt;8000),"F",IF(AND(J190&gt;=8000,J190&lt;12000),"F176",IF(AND(J190&gt;=12000,J190&lt;16000),"E",IF(AND(J190&gt;=16000,J190&lt;20000),"E176",IF(AND(J190&gt;=20000,J190&lt;25000),"D",IF(AND(J190&gt;=25000,J190&lt;30000),"D176",IF(AND(J190&gt;=30000,J190&lt;35000),"C",IF(AND(J190&gt;=35000,J190&lt;40000),"C176",IF(AND(J190&gt;=40000,J190&lt;45000),"B",IF(AND(J190&gt;=45000,J190&lt;50000),"B176",IF(AND(J190&gt;=50000,J190&lt;55000),"A",IF(AND(J190&gt;=55000,J190&lt;60000),"A176",IF(AND(J190&gt;60000),"S"))))))))))))))</f>
        <v>E</v>
      </c>
    </row>
    <row r="191" ht="18.75" customHeight="1" spans="1:11">
      <c r="A191" s="43" t="s">
        <v>176</v>
      </c>
      <c r="B191" s="44">
        <v>11318</v>
      </c>
      <c r="C191" s="45">
        <v>8507.93161335925</v>
      </c>
      <c r="D191" s="45">
        <v>5826.47475642161</v>
      </c>
      <c r="E191" s="45">
        <f t="shared" si="18"/>
        <v>-2681.45685693764</v>
      </c>
      <c r="F191" s="45">
        <f t="shared" si="19"/>
        <v>0.684828583632809</v>
      </c>
      <c r="G191" s="23">
        <f t="shared" si="20"/>
        <v>8507.93161335925</v>
      </c>
      <c r="H191" s="23">
        <f t="shared" si="21"/>
        <v>96292770</v>
      </c>
      <c r="I191" s="6" t="str">
        <f>IF(AND(G191&gt;=10,G191&lt;5000),"G",IF(AND(G191&gt;=5000,G191&lt;8000),"F",IF(AND(G191&gt;=8000,G191&lt;12000),"F177",IF(AND(G191&gt;=12000,G191&lt;16000),"E",IF(AND(G191&gt;=16000,G191&lt;20000),"E177",IF(AND(G191&gt;=20000,G191&lt;25000),"D",IF(AND(G191&gt;=25000,G191&lt;30000),"D177",IF(AND(G191&gt;=30000,G191&lt;35000),"C",IF(AND(G191&gt;=35000,G191&lt;40000),"C177",IF(AND(G191&gt;=40000,G191&lt;45000),"B",IF(AND(G191&gt;=45000,G191&lt;50000),"B177",IF(AND(G191&gt;=50000,G191&lt;55000),"A",IF(AND(G191&gt;=55000,G191&lt;60000),"A177",IF(AND(G191&gt;60000),"S"))))))))))))))</f>
        <v>F177</v>
      </c>
      <c r="J191" s="23">
        <f t="shared" si="22"/>
        <v>14378.4044265771</v>
      </c>
      <c r="K191" s="6" t="str">
        <f>IF(AND(J191&gt;=10,J191&lt;5000),"G",IF(AND(J191&gt;=5000,J191&lt;8000),"F",IF(AND(J191&gt;=8000,J191&lt;12000),"F177",IF(AND(J191&gt;=12000,J191&lt;16000),"E",IF(AND(J191&gt;=16000,J191&lt;20000),"E177",IF(AND(J191&gt;=20000,J191&lt;25000),"D",IF(AND(J191&gt;=25000,J191&lt;30000),"D177",IF(AND(J191&gt;=30000,J191&lt;35000),"C",IF(AND(J191&gt;=35000,J191&lt;40000),"C177",IF(AND(J191&gt;=40000,J191&lt;45000),"B",IF(AND(J191&gt;=45000,J191&lt;50000),"B177",IF(AND(J191&gt;=50000,J191&lt;55000),"A",IF(AND(J191&gt;=55000,J191&lt;60000),"A177",IF(AND(J191&gt;60000),"S"))))))))))))))</f>
        <v>E</v>
      </c>
    </row>
    <row r="192" ht="18.75" customHeight="1" spans="1:11">
      <c r="A192" s="43" t="s">
        <v>335</v>
      </c>
      <c r="B192" s="44">
        <v>5877</v>
      </c>
      <c r="C192" s="45">
        <v>8540.71294878339</v>
      </c>
      <c r="D192" s="45">
        <v>7503.24082363474</v>
      </c>
      <c r="E192" s="45">
        <f t="shared" si="18"/>
        <v>-1037.47212514866</v>
      </c>
      <c r="F192" s="45">
        <f t="shared" si="19"/>
        <v>0.878526285642647</v>
      </c>
      <c r="G192" s="23">
        <f t="shared" si="20"/>
        <v>8540.71294878339</v>
      </c>
      <c r="H192" s="23">
        <f t="shared" si="21"/>
        <v>50193770</v>
      </c>
      <c r="I192" s="6" t="str">
        <f>IF(AND(G192&gt;=10,G192&lt;5000),"G",IF(AND(G192&gt;=5000,G192&lt;8000),"F",IF(AND(G192&gt;=8000,G192&lt;12000),"F178",IF(AND(G192&gt;=12000,G192&lt;16000),"E",IF(AND(G192&gt;=16000,G192&lt;20000),"E178",IF(AND(G192&gt;=20000,G192&lt;25000),"D",IF(AND(G192&gt;=25000,G192&lt;30000),"D178",IF(AND(G192&gt;=30000,G192&lt;35000),"C",IF(AND(G192&gt;=35000,G192&lt;40000),"C178",IF(AND(G192&gt;=40000,G192&lt;45000),"B",IF(AND(G192&gt;=45000,G192&lt;50000),"B178",IF(AND(G192&gt;=50000,G192&lt;55000),"A",IF(AND(G192&gt;=55000,G192&lt;60000),"A178",IF(AND(G192&gt;60000),"S"))))))))))))))</f>
        <v>F178</v>
      </c>
      <c r="J192" s="23">
        <f t="shared" si="22"/>
        <v>14433.8048834439</v>
      </c>
      <c r="K192" s="6" t="str">
        <f>IF(AND(J192&gt;=10,J192&lt;5000),"G",IF(AND(J192&gt;=5000,J192&lt;8000),"F",IF(AND(J192&gt;=8000,J192&lt;12000),"F178",IF(AND(J192&gt;=12000,J192&lt;16000),"E",IF(AND(J192&gt;=16000,J192&lt;20000),"E178",IF(AND(J192&gt;=20000,J192&lt;25000),"D",IF(AND(J192&gt;=25000,J192&lt;30000),"D178",IF(AND(J192&gt;=30000,J192&lt;35000),"C",IF(AND(J192&gt;=35000,J192&lt;40000),"C178",IF(AND(J192&gt;=40000,J192&lt;45000),"B",IF(AND(J192&gt;=45000,J192&lt;50000),"B178",IF(AND(J192&gt;=50000,J192&lt;55000),"A",IF(AND(J192&gt;=55000,J192&lt;60000),"A178",IF(AND(J192&gt;60000),"S"))))))))))))))</f>
        <v>E</v>
      </c>
    </row>
    <row r="193" ht="18.75" customHeight="1" spans="1:11">
      <c r="A193" s="43" t="s">
        <v>276</v>
      </c>
      <c r="B193" s="44">
        <v>326</v>
      </c>
      <c r="C193" s="44">
        <v>8600</v>
      </c>
      <c r="D193" s="45">
        <v>6288.93141153082</v>
      </c>
      <c r="E193" s="45">
        <f t="shared" si="18"/>
        <v>-2311.06858846918</v>
      </c>
      <c r="F193" s="45">
        <f t="shared" si="19"/>
        <v>0.731271094364048</v>
      </c>
      <c r="G193" s="23">
        <f t="shared" si="20"/>
        <v>8600</v>
      </c>
      <c r="H193" s="23">
        <f t="shared" si="21"/>
        <v>2803600</v>
      </c>
      <c r="I193" s="6" t="str">
        <f>IF(AND(G193&gt;=10,G193&lt;5000),"G",IF(AND(G193&gt;=5000,G193&lt;8000),"F",IF(AND(G193&gt;=8000,G193&lt;12000),"F179",IF(AND(G193&gt;=12000,G193&lt;16000),"E",IF(AND(G193&gt;=16000,G193&lt;20000),"E179",IF(AND(G193&gt;=20000,G193&lt;25000),"D",IF(AND(G193&gt;=25000,G193&lt;30000),"D179",IF(AND(G193&gt;=30000,G193&lt;35000),"C",IF(AND(G193&gt;=35000,G193&lt;40000),"C179",IF(AND(G193&gt;=40000,G193&lt;45000),"B",IF(AND(G193&gt;=45000,G193&lt;50000),"B179",IF(AND(G193&gt;=50000,G193&lt;55000),"A",IF(AND(G193&gt;=55000,G193&lt;60000),"A179",IF(AND(G193&gt;60000),"S"))))))))))))))</f>
        <v>F179</v>
      </c>
      <c r="J193" s="23">
        <f t="shared" si="22"/>
        <v>14534</v>
      </c>
      <c r="K193" s="6" t="str">
        <f>IF(AND(J193&gt;=10,J193&lt;5000),"G",IF(AND(J193&gt;=5000,J193&lt;8000),"F",IF(AND(J193&gt;=8000,J193&lt;12000),"F179",IF(AND(J193&gt;=12000,J193&lt;16000),"E",IF(AND(J193&gt;=16000,J193&lt;20000),"E179",IF(AND(J193&gt;=20000,J193&lt;25000),"D",IF(AND(J193&gt;=25000,J193&lt;30000),"D179",IF(AND(J193&gt;=30000,J193&lt;35000),"C",IF(AND(J193&gt;=35000,J193&lt;40000),"C179",IF(AND(J193&gt;=40000,J193&lt;45000),"B",IF(AND(J193&gt;=45000,J193&lt;50000),"B179",IF(AND(J193&gt;=50000,J193&lt;55000),"A",IF(AND(J193&gt;=55000,J193&lt;60000),"A179",IF(AND(J193&gt;60000),"S"))))))))))))))</f>
        <v>E</v>
      </c>
    </row>
    <row r="194" ht="18.75" customHeight="1" spans="1:11">
      <c r="A194" s="43" t="s">
        <v>104</v>
      </c>
      <c r="B194" s="44">
        <v>45</v>
      </c>
      <c r="C194" s="44">
        <v>8600</v>
      </c>
      <c r="D194" s="45">
        <v>7054.6875</v>
      </c>
      <c r="E194" s="45">
        <f t="shared" si="18"/>
        <v>-1545.3125</v>
      </c>
      <c r="F194" s="45">
        <f t="shared" si="19"/>
        <v>0.8203125</v>
      </c>
      <c r="G194" s="23">
        <f t="shared" si="20"/>
        <v>8600</v>
      </c>
      <c r="H194" s="23">
        <f t="shared" si="21"/>
        <v>387000</v>
      </c>
      <c r="I194" s="6" t="str">
        <f>IF(AND(G194&gt;=10,G194&lt;5000),"G",IF(AND(G194&gt;=5000,G194&lt;8000),"F",IF(AND(G194&gt;=8000,G194&lt;12000),"F180",IF(AND(G194&gt;=12000,G194&lt;16000),"E",IF(AND(G194&gt;=16000,G194&lt;20000),"E180",IF(AND(G194&gt;=20000,G194&lt;25000),"D",IF(AND(G194&gt;=25000,G194&lt;30000),"D180",IF(AND(G194&gt;=30000,G194&lt;35000),"C",IF(AND(G194&gt;=35000,G194&lt;40000),"C180",IF(AND(G194&gt;=40000,G194&lt;45000),"B",IF(AND(G194&gt;=45000,G194&lt;50000),"B180",IF(AND(G194&gt;=50000,G194&lt;55000),"A",IF(AND(G194&gt;=55000,G194&lt;60000),"A180",IF(AND(G194&gt;60000),"S"))))))))))))))</f>
        <v>F180</v>
      </c>
      <c r="J194" s="23">
        <f t="shared" si="22"/>
        <v>14534</v>
      </c>
      <c r="K194" s="6" t="str">
        <f>IF(AND(J194&gt;=10,J194&lt;5000),"G",IF(AND(J194&gt;=5000,J194&lt;8000),"F",IF(AND(J194&gt;=8000,J194&lt;12000),"F180",IF(AND(J194&gt;=12000,J194&lt;16000),"E",IF(AND(J194&gt;=16000,J194&lt;20000),"E180",IF(AND(J194&gt;=20000,J194&lt;25000),"D",IF(AND(J194&gt;=25000,J194&lt;30000),"D180",IF(AND(J194&gt;=30000,J194&lt;35000),"C",IF(AND(J194&gt;=35000,J194&lt;40000),"C180",IF(AND(J194&gt;=40000,J194&lt;45000),"B",IF(AND(J194&gt;=45000,J194&lt;50000),"B180",IF(AND(J194&gt;=50000,J194&lt;55000),"A",IF(AND(J194&gt;=55000,J194&lt;60000),"A180",IF(AND(J194&gt;60000),"S"))))))))))))))</f>
        <v>E</v>
      </c>
    </row>
    <row r="195" ht="18.75" customHeight="1" spans="1:11">
      <c r="A195" s="43" t="s">
        <v>96</v>
      </c>
      <c r="B195" s="44">
        <v>156</v>
      </c>
      <c r="C195" s="44">
        <v>8600</v>
      </c>
      <c r="D195" s="44">
        <v>8600</v>
      </c>
      <c r="E195" s="44">
        <f t="shared" si="18"/>
        <v>0</v>
      </c>
      <c r="F195" s="44">
        <f t="shared" si="19"/>
        <v>1</v>
      </c>
      <c r="G195" s="23">
        <f t="shared" si="20"/>
        <v>8600</v>
      </c>
      <c r="H195" s="23">
        <f t="shared" si="21"/>
        <v>1341600</v>
      </c>
      <c r="I195" s="6" t="str">
        <f>IF(AND(G195&gt;=10,G195&lt;5000),"G",IF(AND(G195&gt;=5000,G195&lt;8000),"F",IF(AND(G195&gt;=8000,G195&lt;12000),"F181",IF(AND(G195&gt;=12000,G195&lt;16000),"E",IF(AND(G195&gt;=16000,G195&lt;20000),"E181",IF(AND(G195&gt;=20000,G195&lt;25000),"D",IF(AND(G195&gt;=25000,G195&lt;30000),"D181",IF(AND(G195&gt;=30000,G195&lt;35000),"C",IF(AND(G195&gt;=35000,G195&lt;40000),"C181",IF(AND(G195&gt;=40000,G195&lt;45000),"B",IF(AND(G195&gt;=45000,G195&lt;50000),"B181",IF(AND(G195&gt;=50000,G195&lt;55000),"A",IF(AND(G195&gt;=55000,G195&lt;60000),"A181",IF(AND(G195&gt;60000),"S"))))))))))))))</f>
        <v>F181</v>
      </c>
      <c r="J195" s="23">
        <f t="shared" si="22"/>
        <v>14534</v>
      </c>
      <c r="K195" s="6" t="str">
        <f>IF(AND(J195&gt;=10,J195&lt;5000),"G",IF(AND(J195&gt;=5000,J195&lt;8000),"F",IF(AND(J195&gt;=8000,J195&lt;12000),"F181",IF(AND(J195&gt;=12000,J195&lt;16000),"E",IF(AND(J195&gt;=16000,J195&lt;20000),"E181",IF(AND(J195&gt;=20000,J195&lt;25000),"D",IF(AND(J195&gt;=25000,J195&lt;30000),"D181",IF(AND(J195&gt;=30000,J195&lt;35000),"C",IF(AND(J195&gt;=35000,J195&lt;40000),"C181",IF(AND(J195&gt;=40000,J195&lt;45000),"B",IF(AND(J195&gt;=45000,J195&lt;50000),"B181",IF(AND(J195&gt;=50000,J195&lt;55000),"A",IF(AND(J195&gt;=55000,J195&lt;60000),"A181",IF(AND(J195&gt;60000),"S"))))))))))))))</f>
        <v>E</v>
      </c>
    </row>
    <row r="196" ht="18.75" customHeight="1" spans="1:11">
      <c r="A196" s="43" t="s">
        <v>303</v>
      </c>
      <c r="B196" s="44">
        <v>3655</v>
      </c>
      <c r="C196" s="44">
        <v>5740</v>
      </c>
      <c r="D196" s="45">
        <v>8617.34303534304</v>
      </c>
      <c r="E196" s="45">
        <f t="shared" si="18"/>
        <v>2877.34303534304</v>
      </c>
      <c r="F196" s="45">
        <f t="shared" si="19"/>
        <v>1.50127927445001</v>
      </c>
      <c r="G196" s="23">
        <f t="shared" si="20"/>
        <v>8617.34303534304</v>
      </c>
      <c r="H196" s="23">
        <f t="shared" si="21"/>
        <v>31496388.7941788</v>
      </c>
      <c r="I196" s="6" t="str">
        <f>IF(AND(G196&gt;=10,G196&lt;5000),"G",IF(AND(G196&gt;=5000,G196&lt;8000),"F",IF(AND(G196&gt;=8000,G196&lt;12000),"F182",IF(AND(G196&gt;=12000,G196&lt;16000),"E",IF(AND(G196&gt;=16000,G196&lt;20000),"E182",IF(AND(G196&gt;=20000,G196&lt;25000),"D",IF(AND(G196&gt;=25000,G196&lt;30000),"D182",IF(AND(G196&gt;=30000,G196&lt;35000),"C",IF(AND(G196&gt;=35000,G196&lt;40000),"C182",IF(AND(G196&gt;=40000,G196&lt;45000),"B",IF(AND(G196&gt;=45000,G196&lt;50000),"B182",IF(AND(G196&gt;=50000,G196&lt;55000),"A",IF(AND(G196&gt;=55000,G196&lt;60000),"A182",IF(AND(G196&gt;60000),"S"))))))))))))))</f>
        <v>F182</v>
      </c>
      <c r="J196" s="23">
        <f t="shared" si="22"/>
        <v>14563.3097297297</v>
      </c>
      <c r="K196" s="6" t="str">
        <f>IF(AND(J196&gt;=10,J196&lt;5000),"G",IF(AND(J196&gt;=5000,J196&lt;8000),"F",IF(AND(J196&gt;=8000,J196&lt;12000),"F182",IF(AND(J196&gt;=12000,J196&lt;16000),"E",IF(AND(J196&gt;=16000,J196&lt;20000),"E182",IF(AND(J196&gt;=20000,J196&lt;25000),"D",IF(AND(J196&gt;=25000,J196&lt;30000),"D182",IF(AND(J196&gt;=30000,J196&lt;35000),"C",IF(AND(J196&gt;=35000,J196&lt;40000),"C182",IF(AND(J196&gt;=40000,J196&lt;45000),"B",IF(AND(J196&gt;=45000,J196&lt;50000),"B182",IF(AND(J196&gt;=50000,J196&lt;55000),"A",IF(AND(J196&gt;=55000,J196&lt;60000),"A182",IF(AND(J196&gt;60000),"S"))))))))))))))</f>
        <v>E</v>
      </c>
    </row>
    <row r="197" ht="18.75" customHeight="1" spans="1:30">
      <c r="A197" s="88" t="s">
        <v>246</v>
      </c>
      <c r="B197" s="89">
        <v>5279</v>
      </c>
      <c r="C197" s="90">
        <v>3617.52225800341</v>
      </c>
      <c r="D197" s="90">
        <v>8657.20021557532</v>
      </c>
      <c r="E197" s="90">
        <f t="shared" si="18"/>
        <v>5039.67795757191</v>
      </c>
      <c r="F197" s="90">
        <f t="shared" si="19"/>
        <v>2.39312977174421</v>
      </c>
      <c r="G197" s="91">
        <f t="shared" si="20"/>
        <v>8657.20021557532</v>
      </c>
      <c r="H197" s="91">
        <f t="shared" si="21"/>
        <v>45701359.9380221</v>
      </c>
      <c r="I197" s="96" t="str">
        <f>IF(AND(G197&gt;=10,G197&lt;5000),"G",IF(AND(G197&gt;=5000,G197&lt;8000),"F",IF(AND(G197&gt;=8000,G197&lt;12000),"F183",IF(AND(G197&gt;=12000,G197&lt;16000),"E",IF(AND(G197&gt;=16000,G197&lt;20000),"E183",IF(AND(G197&gt;=20000,G197&lt;25000),"D",IF(AND(G197&gt;=25000,G197&lt;30000),"D183",IF(AND(G197&gt;=30000,G197&lt;35000),"C",IF(AND(G197&gt;=35000,G197&lt;40000),"C183",IF(AND(G197&gt;=40000,G197&lt;45000),"B",IF(AND(G197&gt;=45000,G197&lt;50000),"B183",IF(AND(G197&gt;=50000,G197&lt;55000),"A",IF(AND(G197&gt;=55000,G197&lt;60000),"A183",IF(AND(G197&gt;60000),"S"))))))))))))))</f>
        <v>F183</v>
      </c>
      <c r="J197" s="91">
        <f t="shared" si="22"/>
        <v>14630.6683643223</v>
      </c>
      <c r="K197" s="96" t="str">
        <f>IF(AND(J197&gt;=10,J197&lt;5000),"G",IF(AND(J197&gt;=5000,J197&lt;8000),"F",IF(AND(J197&gt;=8000,J197&lt;12000),"F183",IF(AND(J197&gt;=12000,J197&lt;16000),"E",IF(AND(J197&gt;=16000,J197&lt;20000),"E183",IF(AND(J197&gt;=20000,J197&lt;25000),"D",IF(AND(J197&gt;=25000,J197&lt;30000),"D183",IF(AND(J197&gt;=30000,J197&lt;35000),"C",IF(AND(J197&gt;=35000,J197&lt;40000),"C183",IF(AND(J197&gt;=40000,J197&lt;45000),"B",IF(AND(J197&gt;=45000,J197&lt;50000),"B183",IF(AND(J197&gt;=50000,J197&lt;55000),"A",IF(AND(J197&gt;=55000,J197&lt;60000),"A183",IF(AND(J197&gt;60000),"S"))))))))))))))</f>
        <v>E</v>
      </c>
      <c r="L197" s="97"/>
      <c r="M197" s="98"/>
      <c r="N197" s="98"/>
      <c r="O197" s="98"/>
      <c r="P197" s="98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</row>
    <row r="198" ht="18.75" customHeight="1" spans="1:11">
      <c r="A198" s="43" t="s">
        <v>312</v>
      </c>
      <c r="B198" s="44">
        <v>250</v>
      </c>
      <c r="C198" s="45">
        <v>8703.84</v>
      </c>
      <c r="D198" s="45">
        <v>8703.84</v>
      </c>
      <c r="E198" s="44">
        <f t="shared" si="18"/>
        <v>0</v>
      </c>
      <c r="F198" s="44">
        <f t="shared" si="19"/>
        <v>1</v>
      </c>
      <c r="G198" s="23">
        <f t="shared" si="20"/>
        <v>8703.84</v>
      </c>
      <c r="H198" s="23">
        <f t="shared" si="21"/>
        <v>2175960</v>
      </c>
      <c r="I198" s="6" t="str">
        <f>IF(AND(G198&gt;=10,G198&lt;5000),"G",IF(AND(G198&gt;=5000,G198&lt;8000),"F",IF(AND(G198&gt;=8000,G198&lt;12000),"F184",IF(AND(G198&gt;=12000,G198&lt;16000),"E",IF(AND(G198&gt;=16000,G198&lt;20000),"E184",IF(AND(G198&gt;=20000,G198&lt;25000),"D",IF(AND(G198&gt;=25000,G198&lt;30000),"D184",IF(AND(G198&gt;=30000,G198&lt;35000),"C",IF(AND(G198&gt;=35000,G198&lt;40000),"C184",IF(AND(G198&gt;=40000,G198&lt;45000),"B",IF(AND(G198&gt;=45000,G198&lt;50000),"B184",IF(AND(G198&gt;=50000,G198&lt;55000),"A",IF(AND(G198&gt;=55000,G198&lt;60000),"A184",IF(AND(G198&gt;60000),"S"))))))))))))))</f>
        <v>F184</v>
      </c>
      <c r="J198" s="23">
        <f t="shared" si="22"/>
        <v>14709.4896</v>
      </c>
      <c r="K198" s="6" t="str">
        <f>IF(AND(J198&gt;=10,J198&lt;5000),"G",IF(AND(J198&gt;=5000,J198&lt;8000),"F",IF(AND(J198&gt;=8000,J198&lt;12000),"F184",IF(AND(J198&gt;=12000,J198&lt;16000),"E",IF(AND(J198&gt;=16000,J198&lt;20000),"E184",IF(AND(J198&gt;=20000,J198&lt;25000),"D",IF(AND(J198&gt;=25000,J198&lt;30000),"D184",IF(AND(J198&gt;=30000,J198&lt;35000),"C",IF(AND(J198&gt;=35000,J198&lt;40000),"C184",IF(AND(J198&gt;=40000,J198&lt;45000),"B",IF(AND(J198&gt;=45000,J198&lt;50000),"B184",IF(AND(J198&gt;=50000,J198&lt;55000),"A",IF(AND(J198&gt;=55000,J198&lt;60000),"A184",IF(AND(J198&gt;60000),"S"))))))))))))))</f>
        <v>E</v>
      </c>
    </row>
    <row r="199" ht="18.75" customHeight="1" spans="1:11">
      <c r="A199" s="43" t="s">
        <v>407</v>
      </c>
      <c r="B199" s="44">
        <v>907</v>
      </c>
      <c r="C199" s="44">
        <v>8720</v>
      </c>
      <c r="D199" s="44">
        <v>8720</v>
      </c>
      <c r="E199" s="44">
        <f t="shared" si="18"/>
        <v>0</v>
      </c>
      <c r="F199" s="44">
        <f t="shared" si="19"/>
        <v>1</v>
      </c>
      <c r="G199" s="23">
        <f t="shared" si="20"/>
        <v>8720</v>
      </c>
      <c r="H199" s="23">
        <f t="shared" si="21"/>
        <v>7909040</v>
      </c>
      <c r="I199" s="6" t="str">
        <f>IF(AND(G199&gt;=10,G199&lt;5000),"G",IF(AND(G199&gt;=5000,G199&lt;8000),"F",IF(AND(G199&gt;=8000,G199&lt;12000),"F185",IF(AND(G199&gt;=12000,G199&lt;16000),"E",IF(AND(G199&gt;=16000,G199&lt;20000),"E185",IF(AND(G199&gt;=20000,G199&lt;25000),"D",IF(AND(G199&gt;=25000,G199&lt;30000),"D185",IF(AND(G199&gt;=30000,G199&lt;35000),"C",IF(AND(G199&gt;=35000,G199&lt;40000),"C185",IF(AND(G199&gt;=40000,G199&lt;45000),"B",IF(AND(G199&gt;=45000,G199&lt;50000),"B185",IF(AND(G199&gt;=50000,G199&lt;55000),"A",IF(AND(G199&gt;=55000,G199&lt;60000),"A185",IF(AND(G199&gt;60000),"S"))))))))))))))</f>
        <v>F185</v>
      </c>
      <c r="J199" s="23">
        <f t="shared" si="22"/>
        <v>14736.8</v>
      </c>
      <c r="K199" s="6" t="str">
        <f>IF(AND(J199&gt;=10,J199&lt;5000),"G",IF(AND(J199&gt;=5000,J199&lt;8000),"F",IF(AND(J199&gt;=8000,J199&lt;12000),"F185",IF(AND(J199&gt;=12000,J199&lt;16000),"E",IF(AND(J199&gt;=16000,J199&lt;20000),"E185",IF(AND(J199&gt;=20000,J199&lt;25000),"D",IF(AND(J199&gt;=25000,J199&lt;30000),"D185",IF(AND(J199&gt;=30000,J199&lt;35000),"C",IF(AND(J199&gt;=35000,J199&lt;40000),"C185",IF(AND(J199&gt;=40000,J199&lt;45000),"B",IF(AND(J199&gt;=45000,J199&lt;50000),"B185",IF(AND(J199&gt;=50000,J199&lt;55000),"A",IF(AND(J199&gt;=55000,J199&lt;60000),"A185",IF(AND(J199&gt;60000),"S"))))))))))))))</f>
        <v>E</v>
      </c>
    </row>
    <row r="200" ht="18.75" customHeight="1" spans="1:11">
      <c r="A200" s="43" t="s">
        <v>196</v>
      </c>
      <c r="B200" s="44">
        <v>2777</v>
      </c>
      <c r="C200" s="45">
        <v>4265.71840115232</v>
      </c>
      <c r="D200" s="45">
        <v>8751.38952164009</v>
      </c>
      <c r="E200" s="45">
        <f t="shared" si="18"/>
        <v>4485.67112048777</v>
      </c>
      <c r="F200" s="45">
        <f t="shared" si="19"/>
        <v>2.05156287843005</v>
      </c>
      <c r="G200" s="23">
        <f t="shared" si="20"/>
        <v>8751.38952164009</v>
      </c>
      <c r="H200" s="23">
        <f t="shared" si="21"/>
        <v>24302608.7015945</v>
      </c>
      <c r="I200" s="6" t="str">
        <f>IF(AND(G200&gt;=10,G200&lt;5000),"G",IF(AND(G200&gt;=5000,G200&lt;8000),"F",IF(AND(G200&gt;=8000,G200&lt;12000),"F186",IF(AND(G200&gt;=12000,G200&lt;16000),"E",IF(AND(G200&gt;=16000,G200&lt;20000),"E186",IF(AND(G200&gt;=20000,G200&lt;25000),"D",IF(AND(G200&gt;=25000,G200&lt;30000),"D186",IF(AND(G200&gt;=30000,G200&lt;35000),"C",IF(AND(G200&gt;=35000,G200&lt;40000),"C186",IF(AND(G200&gt;=40000,G200&lt;45000),"B",IF(AND(G200&gt;=45000,G200&lt;50000),"B186",IF(AND(G200&gt;=50000,G200&lt;55000),"A",IF(AND(G200&gt;=55000,G200&lt;60000),"A186",IF(AND(G200&gt;60000),"S"))))))))))))))</f>
        <v>F186</v>
      </c>
      <c r="J200" s="23">
        <f t="shared" si="22"/>
        <v>14789.8482915718</v>
      </c>
      <c r="K200" s="6" t="str">
        <f>IF(AND(J200&gt;=10,J200&lt;5000),"G",IF(AND(J200&gt;=5000,J200&lt;8000),"F",IF(AND(J200&gt;=8000,J200&lt;12000),"F186",IF(AND(J200&gt;=12000,J200&lt;16000),"E",IF(AND(J200&gt;=16000,J200&lt;20000),"E186",IF(AND(J200&gt;=20000,J200&lt;25000),"D",IF(AND(J200&gt;=25000,J200&lt;30000),"D186",IF(AND(J200&gt;=30000,J200&lt;35000),"C",IF(AND(J200&gt;=35000,J200&lt;40000),"C186",IF(AND(J200&gt;=40000,J200&lt;45000),"B",IF(AND(J200&gt;=45000,J200&lt;50000),"B186",IF(AND(J200&gt;=50000,J200&lt;55000),"A",IF(AND(J200&gt;=55000,J200&lt;60000),"A186",IF(AND(J200&gt;60000),"S"))))))))))))))</f>
        <v>E</v>
      </c>
    </row>
    <row r="201" ht="18.75" customHeight="1" spans="1:11">
      <c r="A201" s="43" t="s">
        <v>49</v>
      </c>
      <c r="B201" s="44">
        <v>137</v>
      </c>
      <c r="C201" s="45">
        <v>8792.70072992701</v>
      </c>
      <c r="D201" s="45">
        <v>3814.75667189953</v>
      </c>
      <c r="E201" s="45">
        <f t="shared" si="18"/>
        <v>-4977.94405802748</v>
      </c>
      <c r="F201" s="45">
        <f t="shared" si="19"/>
        <v>0.433854942761278</v>
      </c>
      <c r="G201" s="23">
        <f t="shared" si="20"/>
        <v>8792.70072992701</v>
      </c>
      <c r="H201" s="23">
        <f t="shared" si="21"/>
        <v>1204600</v>
      </c>
      <c r="I201" s="86" t="str">
        <f>IF(AND(G201&gt;=10,G201&lt;5000),"G",IF(AND(G201&gt;=5000,G201&lt;8000),"F",IF(AND(G201&gt;=8000,G201&lt;12000),"F187",IF(AND(G201&gt;=12000,G201&lt;16000),"E",IF(AND(G201&gt;=16000,G201&lt;20000),"E187",IF(AND(G201&gt;=20000,G201&lt;25000),"D",IF(AND(G201&gt;=25000,G201&lt;30000),"D187",IF(AND(G201&gt;=30000,G201&lt;35000),"C",IF(AND(G201&gt;=35000,G201&lt;40000),"C187",IF(AND(G201&gt;=40000,G201&lt;45000),"B",IF(AND(G201&gt;=45000,G201&lt;50000),"B187",IF(AND(G201&gt;=50000,G201&lt;55000),"A",IF(AND(G201&gt;=55000,G201&lt;60000),"A187",IF(AND(G201&gt;60000),"S"))))))))))))))</f>
        <v>F187</v>
      </c>
      <c r="J201" s="23">
        <f t="shared" si="22"/>
        <v>14859.6642335766</v>
      </c>
      <c r="K201" s="86" t="str">
        <f>IF(AND(J201&gt;=10,J201&lt;5000),"G",IF(AND(J201&gt;=5000,J201&lt;8000),"F",IF(AND(J201&gt;=8000,J201&lt;12000),"F187",IF(AND(J201&gt;=12000,J201&lt;16000),"E",IF(AND(J201&gt;=16000,J201&lt;20000),"E187",IF(AND(J201&gt;=20000,J201&lt;25000),"D",IF(AND(J201&gt;=25000,J201&lt;30000),"D187",IF(AND(J201&gt;=30000,J201&lt;35000),"C",IF(AND(J201&gt;=35000,J201&lt;40000),"C187",IF(AND(J201&gt;=40000,J201&lt;45000),"B",IF(AND(J201&gt;=45000,J201&lt;50000),"B187",IF(AND(J201&gt;=50000,J201&lt;55000),"A",IF(AND(J201&gt;=55000,J201&lt;60000),"A187",IF(AND(J201&gt;60000),"S"))))))))))))))</f>
        <v>E</v>
      </c>
    </row>
    <row r="202" ht="18.75" customHeight="1" spans="1:11">
      <c r="A202" s="43" t="s">
        <v>250</v>
      </c>
      <c r="B202" s="44">
        <v>1822</v>
      </c>
      <c r="C202" s="45">
        <v>8806.08122941822</v>
      </c>
      <c r="D202" s="45">
        <v>4239.61980990495</v>
      </c>
      <c r="E202" s="45">
        <f t="shared" si="18"/>
        <v>-4566.46141951327</v>
      </c>
      <c r="F202" s="45">
        <f t="shared" si="19"/>
        <v>0.481442278290799</v>
      </c>
      <c r="G202" s="23">
        <f t="shared" si="20"/>
        <v>8806.08122941822</v>
      </c>
      <c r="H202" s="23">
        <f t="shared" si="21"/>
        <v>16044680</v>
      </c>
      <c r="I202" s="6" t="str">
        <f>IF(AND(G202&gt;=10,G202&lt;5000),"G",IF(AND(G202&gt;=5000,G202&lt;8000),"F",IF(AND(G202&gt;=8000,G202&lt;12000),"F188",IF(AND(G202&gt;=12000,G202&lt;16000),"E",IF(AND(G202&gt;=16000,G202&lt;20000),"E188",IF(AND(G202&gt;=20000,G202&lt;25000),"D",IF(AND(G202&gt;=25000,G202&lt;30000),"D188",IF(AND(G202&gt;=30000,G202&lt;35000),"C",IF(AND(G202&gt;=35000,G202&lt;40000),"C188",IF(AND(G202&gt;=40000,G202&lt;45000),"B",IF(AND(G202&gt;=45000,G202&lt;50000),"B188",IF(AND(G202&gt;=50000,G202&lt;55000),"A",IF(AND(G202&gt;=55000,G202&lt;60000),"A188",IF(AND(G202&gt;60000),"S"))))))))))))))</f>
        <v>F188</v>
      </c>
      <c r="J202" s="23">
        <f t="shared" si="22"/>
        <v>14882.2772777168</v>
      </c>
      <c r="K202" s="6" t="str">
        <f>IF(AND(J202&gt;=10,J202&lt;5000),"G",IF(AND(J202&gt;=5000,J202&lt;8000),"F",IF(AND(J202&gt;=8000,J202&lt;12000),"F188",IF(AND(J202&gt;=12000,J202&lt;16000),"E",IF(AND(J202&gt;=16000,J202&lt;20000),"E188",IF(AND(J202&gt;=20000,J202&lt;25000),"D",IF(AND(J202&gt;=25000,J202&lt;30000),"D188",IF(AND(J202&gt;=30000,J202&lt;35000),"C",IF(AND(J202&gt;=35000,J202&lt;40000),"C188",IF(AND(J202&gt;=40000,J202&lt;45000),"B",IF(AND(J202&gt;=45000,J202&lt;50000),"B188",IF(AND(J202&gt;=50000,J202&lt;55000),"A",IF(AND(J202&gt;=55000,J202&lt;60000),"A188",IF(AND(J202&gt;60000),"S"))))))))))))))</f>
        <v>E</v>
      </c>
    </row>
    <row r="203" ht="18.75" customHeight="1" spans="1:11">
      <c r="A203" s="43" t="s">
        <v>279</v>
      </c>
      <c r="B203" s="44">
        <v>735</v>
      </c>
      <c r="C203" s="44">
        <v>8890</v>
      </c>
      <c r="D203" s="44">
        <v>8890</v>
      </c>
      <c r="E203" s="44">
        <f t="shared" si="18"/>
        <v>0</v>
      </c>
      <c r="F203" s="44">
        <f t="shared" si="19"/>
        <v>1</v>
      </c>
      <c r="G203" s="23">
        <f t="shared" si="20"/>
        <v>8890</v>
      </c>
      <c r="H203" s="23">
        <f t="shared" si="21"/>
        <v>6534150</v>
      </c>
      <c r="I203" s="6" t="str">
        <f>IF(AND(G203&gt;=10,G203&lt;5000),"G",IF(AND(G203&gt;=5000,G203&lt;8000),"F",IF(AND(G203&gt;=8000,G203&lt;12000),"F189",IF(AND(G203&gt;=12000,G203&lt;16000),"E",IF(AND(G203&gt;=16000,G203&lt;20000),"E189",IF(AND(G203&gt;=20000,G203&lt;25000),"D",IF(AND(G203&gt;=25000,G203&lt;30000),"D189",IF(AND(G203&gt;=30000,G203&lt;35000),"C",IF(AND(G203&gt;=35000,G203&lt;40000),"C189",IF(AND(G203&gt;=40000,G203&lt;45000),"B",IF(AND(G203&gt;=45000,G203&lt;50000),"B189",IF(AND(G203&gt;=50000,G203&lt;55000),"A",IF(AND(G203&gt;=55000,G203&lt;60000),"A189",IF(AND(G203&gt;60000),"S"))))))))))))))</f>
        <v>F189</v>
      </c>
      <c r="J203" s="23">
        <f t="shared" si="22"/>
        <v>15024.1</v>
      </c>
      <c r="K203" s="6" t="str">
        <f>IF(AND(J203&gt;=10,J203&lt;5000),"G",IF(AND(J203&gt;=5000,J203&lt;8000),"F",IF(AND(J203&gt;=8000,J203&lt;12000),"F189",IF(AND(J203&gt;=12000,J203&lt;16000),"E",IF(AND(J203&gt;=16000,J203&lt;20000),"E189",IF(AND(J203&gt;=20000,J203&lt;25000),"D",IF(AND(J203&gt;=25000,J203&lt;30000),"D189",IF(AND(J203&gt;=30000,J203&lt;35000),"C",IF(AND(J203&gt;=35000,J203&lt;40000),"C189",IF(AND(J203&gt;=40000,J203&lt;45000),"B",IF(AND(J203&gt;=45000,J203&lt;50000),"B189",IF(AND(J203&gt;=50000,J203&lt;55000),"A",IF(AND(J203&gt;=55000,J203&lt;60000),"A189",IF(AND(J203&gt;60000),"S"))))))))))))))</f>
        <v>E</v>
      </c>
    </row>
    <row r="204" ht="18.75" customHeight="1" spans="1:11">
      <c r="A204" s="43" t="s">
        <v>141</v>
      </c>
      <c r="B204" s="44">
        <v>4982</v>
      </c>
      <c r="C204" s="45">
        <v>3407.3966278603</v>
      </c>
      <c r="D204" s="45">
        <v>8903.71963562753</v>
      </c>
      <c r="E204" s="45">
        <f t="shared" si="18"/>
        <v>5496.32300776723</v>
      </c>
      <c r="F204" s="45">
        <f t="shared" si="19"/>
        <v>2.61305642050209</v>
      </c>
      <c r="G204" s="23">
        <f t="shared" si="20"/>
        <v>8903.71963562753</v>
      </c>
      <c r="H204" s="23">
        <f t="shared" si="21"/>
        <v>44358331.2246964</v>
      </c>
      <c r="I204" s="6" t="str">
        <f>IF(AND(G204&gt;=10,G204&lt;5000),"G",IF(AND(G204&gt;=5000,G204&lt;8000),"F",IF(AND(G204&gt;=8000,G204&lt;12000),"F190",IF(AND(G204&gt;=12000,G204&lt;16000),"E",IF(AND(G204&gt;=16000,G204&lt;20000),"E190",IF(AND(G204&gt;=20000,G204&lt;25000),"D",IF(AND(G204&gt;=25000,G204&lt;30000),"D190",IF(AND(G204&gt;=30000,G204&lt;35000),"C",IF(AND(G204&gt;=35000,G204&lt;40000),"C190",IF(AND(G204&gt;=40000,G204&lt;45000),"B",IF(AND(G204&gt;=45000,G204&lt;50000),"B190",IF(AND(G204&gt;=50000,G204&lt;55000),"A",IF(AND(G204&gt;=55000,G204&lt;60000),"A190",IF(AND(G204&gt;60000),"S"))))))))))))))</f>
        <v>F190</v>
      </c>
      <c r="J204" s="23">
        <f t="shared" si="22"/>
        <v>15047.2861842105</v>
      </c>
      <c r="K204" s="6" t="str">
        <f>IF(AND(J204&gt;=10,J204&lt;5000),"G",IF(AND(J204&gt;=5000,J204&lt;8000),"F",IF(AND(J204&gt;=8000,J204&lt;12000),"F190",IF(AND(J204&gt;=12000,J204&lt;16000),"E",IF(AND(J204&gt;=16000,J204&lt;20000),"E190",IF(AND(J204&gt;=20000,J204&lt;25000),"D",IF(AND(J204&gt;=25000,J204&lt;30000),"D190",IF(AND(J204&gt;=30000,J204&lt;35000),"C",IF(AND(J204&gt;=35000,J204&lt;40000),"C190",IF(AND(J204&gt;=40000,J204&lt;45000),"B",IF(AND(J204&gt;=45000,J204&lt;50000),"B190",IF(AND(J204&gt;=50000,J204&lt;55000),"A",IF(AND(J204&gt;=55000,J204&lt;60000),"A190",IF(AND(J204&gt;60000),"S"))))))))))))))</f>
        <v>E</v>
      </c>
    </row>
    <row r="205" ht="18.75" customHeight="1" spans="1:11">
      <c r="A205" s="43" t="s">
        <v>136</v>
      </c>
      <c r="B205" s="44">
        <v>23467</v>
      </c>
      <c r="C205" s="45">
        <v>9088.32939873013</v>
      </c>
      <c r="D205" s="45">
        <v>6731.23666343356</v>
      </c>
      <c r="E205" s="45">
        <f t="shared" si="18"/>
        <v>-2357.09273529657</v>
      </c>
      <c r="F205" s="45">
        <f t="shared" si="19"/>
        <v>0.740646203291672</v>
      </c>
      <c r="G205" s="23">
        <f t="shared" si="20"/>
        <v>9088.32939873013</v>
      </c>
      <c r="H205" s="23">
        <f t="shared" si="21"/>
        <v>213275826</v>
      </c>
      <c r="I205" s="6" t="str">
        <f>IF(AND(G205&gt;=10,G205&lt;5000),"G",IF(AND(G205&gt;=5000,G205&lt;8000),"F",IF(AND(G205&gt;=8000,G205&lt;12000),"F191",IF(AND(G205&gt;=12000,G205&lt;16000),"E",IF(AND(G205&gt;=16000,G205&lt;20000),"E191",IF(AND(G205&gt;=20000,G205&lt;25000),"D",IF(AND(G205&gt;=25000,G205&lt;30000),"D191",IF(AND(G205&gt;=30000,G205&lt;35000),"C",IF(AND(G205&gt;=35000,G205&lt;40000),"C191",IF(AND(G205&gt;=40000,G205&lt;45000),"B",IF(AND(G205&gt;=45000,G205&lt;50000),"B191",IF(AND(G205&gt;=50000,G205&lt;55000),"A",IF(AND(G205&gt;=55000,G205&lt;60000),"A191",IF(AND(G205&gt;60000),"S"))))))))))))))</f>
        <v>F191</v>
      </c>
      <c r="J205" s="23">
        <f t="shared" si="22"/>
        <v>15359.2766838539</v>
      </c>
      <c r="K205" s="6" t="str">
        <f>IF(AND(J205&gt;=10,J205&lt;5000),"G",IF(AND(J205&gt;=5000,J205&lt;8000),"F",IF(AND(J205&gt;=8000,J205&lt;12000),"F191",IF(AND(J205&gt;=12000,J205&lt;16000),"E",IF(AND(J205&gt;=16000,J205&lt;20000),"E191",IF(AND(J205&gt;=20000,J205&lt;25000),"D",IF(AND(J205&gt;=25000,J205&lt;30000),"D191",IF(AND(J205&gt;=30000,J205&lt;35000),"C",IF(AND(J205&gt;=35000,J205&lt;40000),"C191",IF(AND(J205&gt;=40000,J205&lt;45000),"B",IF(AND(J205&gt;=45000,J205&lt;50000),"B191",IF(AND(J205&gt;=50000,J205&lt;55000),"A",IF(AND(J205&gt;=55000,J205&lt;60000),"A191",IF(AND(J205&gt;60000),"S"))))))))))))))</f>
        <v>E</v>
      </c>
    </row>
    <row r="206" ht="18.75" customHeight="1" spans="1:11">
      <c r="A206" s="43" t="s">
        <v>177</v>
      </c>
      <c r="B206" s="44">
        <v>1232</v>
      </c>
      <c r="C206" s="45">
        <v>9096.67207792208</v>
      </c>
      <c r="D206" s="45">
        <v>6777.53036437247</v>
      </c>
      <c r="E206" s="45">
        <f t="shared" si="18"/>
        <v>-2319.14171354961</v>
      </c>
      <c r="F206" s="45">
        <f t="shared" si="19"/>
        <v>0.745056027777648</v>
      </c>
      <c r="G206" s="23">
        <f t="shared" si="20"/>
        <v>9096.67207792208</v>
      </c>
      <c r="H206" s="23">
        <f t="shared" si="21"/>
        <v>11207100</v>
      </c>
      <c r="I206" s="6" t="str">
        <f>IF(AND(G206&gt;=10,G206&lt;5000),"G",IF(AND(G206&gt;=5000,G206&lt;8000),"F",IF(AND(G206&gt;=8000,G206&lt;12000),"F192",IF(AND(G206&gt;=12000,G206&lt;16000),"E",IF(AND(G206&gt;=16000,G206&lt;20000),"E192",IF(AND(G206&gt;=20000,G206&lt;25000),"D",IF(AND(G206&gt;=25000,G206&lt;30000),"D192",IF(AND(G206&gt;=30000,G206&lt;35000),"C",IF(AND(G206&gt;=35000,G206&lt;40000),"C192",IF(AND(G206&gt;=40000,G206&lt;45000),"B",IF(AND(G206&gt;=45000,G206&lt;50000),"B192",IF(AND(G206&gt;=50000,G206&lt;55000),"A",IF(AND(G206&gt;=55000,G206&lt;60000),"A192",IF(AND(G206&gt;60000),"S"))))))))))))))</f>
        <v>F192</v>
      </c>
      <c r="J206" s="23">
        <f t="shared" si="22"/>
        <v>15373.3758116883</v>
      </c>
      <c r="K206" s="6" t="str">
        <f>IF(AND(J206&gt;=10,J206&lt;5000),"G",IF(AND(J206&gt;=5000,J206&lt;8000),"F",IF(AND(J206&gt;=8000,J206&lt;12000),"F192",IF(AND(J206&gt;=12000,J206&lt;16000),"E",IF(AND(J206&gt;=16000,J206&lt;20000),"E192",IF(AND(J206&gt;=20000,J206&lt;25000),"D",IF(AND(J206&gt;=25000,J206&lt;30000),"D192",IF(AND(J206&gt;=30000,J206&lt;35000),"C",IF(AND(J206&gt;=35000,J206&lt;40000),"C192",IF(AND(J206&gt;=40000,J206&lt;45000),"B",IF(AND(J206&gt;=45000,J206&lt;50000),"B192",IF(AND(J206&gt;=50000,J206&lt;55000),"A",IF(AND(J206&gt;=55000,J206&lt;60000),"A192",IF(AND(J206&gt;60000),"S"))))))))))))))</f>
        <v>E</v>
      </c>
    </row>
    <row r="207" ht="18.75" customHeight="1" spans="1:11">
      <c r="A207" s="43" t="s">
        <v>89</v>
      </c>
      <c r="B207" s="44">
        <v>7674</v>
      </c>
      <c r="C207" s="45">
        <v>9169.96351316132</v>
      </c>
      <c r="D207" s="45">
        <v>7509.72193184194</v>
      </c>
      <c r="E207" s="45">
        <f t="shared" ref="E207:E270" si="23">D207-C207</f>
        <v>-1660.24158131938</v>
      </c>
      <c r="F207" s="45">
        <f t="shared" ref="F207:F270" si="24">D207/C207</f>
        <v>0.818947853070899</v>
      </c>
      <c r="G207" s="23">
        <f t="shared" ref="G207:G270" si="25">MAX(C207,D207)</f>
        <v>9169.96351316132</v>
      </c>
      <c r="H207" s="23">
        <f t="shared" ref="H207:H270" si="26">G207*B207</f>
        <v>70370300</v>
      </c>
      <c r="I207" s="6" t="str">
        <f>IF(AND(G207&gt;=10,G207&lt;5000),"G",IF(AND(G207&gt;=5000,G207&lt;8000),"F",IF(AND(G207&gt;=8000,G207&lt;12000),"F193",IF(AND(G207&gt;=12000,G207&lt;16000),"E",IF(AND(G207&gt;=16000,G207&lt;20000),"E193",IF(AND(G207&gt;=20000,G207&lt;25000),"D",IF(AND(G207&gt;=25000,G207&lt;30000),"D193",IF(AND(G207&gt;=30000,G207&lt;35000),"C",IF(AND(G207&gt;=35000,G207&lt;40000),"C193",IF(AND(G207&gt;=40000,G207&lt;45000),"B",IF(AND(G207&gt;=45000,G207&lt;50000),"B193",IF(AND(G207&gt;=50000,G207&lt;55000),"A",IF(AND(G207&gt;=55000,G207&lt;60000),"A193",IF(AND(G207&gt;60000),"S"))))))))))))))</f>
        <v>F193</v>
      </c>
      <c r="J207" s="23">
        <f t="shared" ref="J207:J270" si="27">PRODUCT(G207,1.69)</f>
        <v>15497.2383372426</v>
      </c>
      <c r="K207" s="6" t="str">
        <f>IF(AND(J207&gt;=10,J207&lt;5000),"G",IF(AND(J207&gt;=5000,J207&lt;8000),"F",IF(AND(J207&gt;=8000,J207&lt;12000),"F193",IF(AND(J207&gt;=12000,J207&lt;16000),"E",IF(AND(J207&gt;=16000,J207&lt;20000),"E193",IF(AND(J207&gt;=20000,J207&lt;25000),"D",IF(AND(J207&gt;=25000,J207&lt;30000),"D193",IF(AND(J207&gt;=30000,J207&lt;35000),"C",IF(AND(J207&gt;=35000,J207&lt;40000),"C193",IF(AND(J207&gt;=40000,J207&lt;45000),"B",IF(AND(J207&gt;=45000,J207&lt;50000),"B193",IF(AND(J207&gt;=50000,J207&lt;55000),"A",IF(AND(J207&gt;=55000,J207&lt;60000),"A193",IF(AND(J207&gt;60000),"S"))))))))))))))</f>
        <v>E</v>
      </c>
    </row>
    <row r="208" ht="18.75" customHeight="1" spans="1:11">
      <c r="A208" s="43" t="s">
        <v>458</v>
      </c>
      <c r="B208" s="44">
        <v>69</v>
      </c>
      <c r="C208" s="44">
        <v>6450</v>
      </c>
      <c r="D208" s="45">
        <v>9196.98596705308</v>
      </c>
      <c r="E208" s="45">
        <f t="shared" si="23"/>
        <v>2746.98596705308</v>
      </c>
      <c r="F208" s="45">
        <f t="shared" si="24"/>
        <v>1.42588929721753</v>
      </c>
      <c r="G208" s="23">
        <f t="shared" si="25"/>
        <v>9196.98596705308</v>
      </c>
      <c r="H208" s="23">
        <f t="shared" si="26"/>
        <v>634592.031726663</v>
      </c>
      <c r="I208" s="6" t="str">
        <f>IF(AND(G208&gt;=10,G208&lt;5000),"G",IF(AND(G208&gt;=5000,G208&lt;8000),"F",IF(AND(G208&gt;=8000,G208&lt;12000),"F194",IF(AND(G208&gt;=12000,G208&lt;16000),"E",IF(AND(G208&gt;=16000,G208&lt;20000),"E194",IF(AND(G208&gt;=20000,G208&lt;25000),"D",IF(AND(G208&gt;=25000,G208&lt;30000),"D194",IF(AND(G208&gt;=30000,G208&lt;35000),"C",IF(AND(G208&gt;=35000,G208&lt;40000),"C194",IF(AND(G208&gt;=40000,G208&lt;45000),"B",IF(AND(G208&gt;=45000,G208&lt;50000),"B194",IF(AND(G208&gt;=50000,G208&lt;55000),"A",IF(AND(G208&gt;=55000,G208&lt;60000),"A194",IF(AND(G208&gt;60000),"S"))))))))))))))</f>
        <v>F194</v>
      </c>
      <c r="J208" s="23">
        <f t="shared" si="27"/>
        <v>15542.9062843197</v>
      </c>
      <c r="K208" s="6" t="str">
        <f>IF(AND(J208&gt;=10,J208&lt;5000),"G",IF(AND(J208&gt;=5000,J208&lt;8000),"F",IF(AND(J208&gt;=8000,J208&lt;12000),"F194",IF(AND(J208&gt;=12000,J208&lt;16000),"E",IF(AND(J208&gt;=16000,J208&lt;20000),"E194",IF(AND(J208&gt;=20000,J208&lt;25000),"D",IF(AND(J208&gt;=25000,J208&lt;30000),"D194",IF(AND(J208&gt;=30000,J208&lt;35000),"C",IF(AND(J208&gt;=35000,J208&lt;40000),"C194",IF(AND(J208&gt;=40000,J208&lt;45000),"B",IF(AND(J208&gt;=45000,J208&lt;50000),"B194",IF(AND(J208&gt;=50000,J208&lt;55000),"A",IF(AND(J208&gt;=55000,J208&lt;60000),"A194",IF(AND(J208&gt;60000),"S"))))))))))))))</f>
        <v>E</v>
      </c>
    </row>
    <row r="209" ht="18.75" customHeight="1" spans="1:11">
      <c r="A209" s="43" t="s">
        <v>234</v>
      </c>
      <c r="B209" s="44">
        <v>154</v>
      </c>
      <c r="C209" s="45">
        <v>9233.76623376623</v>
      </c>
      <c r="D209" s="45">
        <v>9233.76623376623</v>
      </c>
      <c r="E209" s="44">
        <f t="shared" si="23"/>
        <v>0</v>
      </c>
      <c r="F209" s="44">
        <f t="shared" si="24"/>
        <v>1</v>
      </c>
      <c r="G209" s="23">
        <f t="shared" si="25"/>
        <v>9233.76623376623</v>
      </c>
      <c r="H209" s="23">
        <f t="shared" si="26"/>
        <v>1422000</v>
      </c>
      <c r="I209" s="6" t="str">
        <f>IF(AND(G209&gt;=10,G209&lt;5000),"G",IF(AND(G209&gt;=5000,G209&lt;8000),"F",IF(AND(G209&gt;=8000,G209&lt;12000),"F195",IF(AND(G209&gt;=12000,G209&lt;16000),"E",IF(AND(G209&gt;=16000,G209&lt;20000),"E195",IF(AND(G209&gt;=20000,G209&lt;25000),"D",IF(AND(G209&gt;=25000,G209&lt;30000),"D195",IF(AND(G209&gt;=30000,G209&lt;35000),"C",IF(AND(G209&gt;=35000,G209&lt;40000),"C195",IF(AND(G209&gt;=40000,G209&lt;45000),"B",IF(AND(G209&gt;=45000,G209&lt;50000),"B195",IF(AND(G209&gt;=50000,G209&lt;55000),"A",IF(AND(G209&gt;=55000,G209&lt;60000),"A195",IF(AND(G209&gt;60000),"S"))))))))))))))</f>
        <v>F195</v>
      </c>
      <c r="J209" s="23">
        <f t="shared" si="27"/>
        <v>15605.0649350649</v>
      </c>
      <c r="K209" s="6" t="str">
        <f>IF(AND(J209&gt;=10,J209&lt;5000),"G",IF(AND(J209&gt;=5000,J209&lt;8000),"F",IF(AND(J209&gt;=8000,J209&lt;12000),"F195",IF(AND(J209&gt;=12000,J209&lt;16000),"E",IF(AND(J209&gt;=16000,J209&lt;20000),"E195",IF(AND(J209&gt;=20000,J209&lt;25000),"D",IF(AND(J209&gt;=25000,J209&lt;30000),"D195",IF(AND(J209&gt;=30000,J209&lt;35000),"C",IF(AND(J209&gt;=35000,J209&lt;40000),"C195",IF(AND(J209&gt;=40000,J209&lt;45000),"B",IF(AND(J209&gt;=45000,J209&lt;50000),"B195",IF(AND(J209&gt;=50000,J209&lt;55000),"A",IF(AND(J209&gt;=55000,J209&lt;60000),"A195",IF(AND(J209&gt;60000),"S"))))))))))))))</f>
        <v>E</v>
      </c>
    </row>
    <row r="210" ht="18.75" customHeight="1" spans="1:11">
      <c r="A210" s="43" t="s">
        <v>360</v>
      </c>
      <c r="B210" s="44">
        <v>660</v>
      </c>
      <c r="C210" s="45">
        <v>7593.33333333333</v>
      </c>
      <c r="D210" s="45">
        <v>9321.55210643016</v>
      </c>
      <c r="E210" s="45">
        <f t="shared" si="23"/>
        <v>1728.21877309682</v>
      </c>
      <c r="F210" s="45">
        <f t="shared" si="24"/>
        <v>1.22759685334901</v>
      </c>
      <c r="G210" s="23">
        <f t="shared" si="25"/>
        <v>9321.55210643016</v>
      </c>
      <c r="H210" s="23">
        <f t="shared" si="26"/>
        <v>6152224.3902439</v>
      </c>
      <c r="I210" s="6" t="str">
        <f>IF(AND(G210&gt;=10,G210&lt;5000),"G",IF(AND(G210&gt;=5000,G210&lt;8000),"F",IF(AND(G210&gt;=8000,G210&lt;12000),"F196",IF(AND(G210&gt;=12000,G210&lt;16000),"E",IF(AND(G210&gt;=16000,G210&lt;20000),"E196",IF(AND(G210&gt;=20000,G210&lt;25000),"D",IF(AND(G210&gt;=25000,G210&lt;30000),"D196",IF(AND(G210&gt;=30000,G210&lt;35000),"C",IF(AND(G210&gt;=35000,G210&lt;40000),"C196",IF(AND(G210&gt;=40000,G210&lt;45000),"B",IF(AND(G210&gt;=45000,G210&lt;50000),"B196",IF(AND(G210&gt;=50000,G210&lt;55000),"A",IF(AND(G210&gt;=55000,G210&lt;60000),"A196",IF(AND(G210&gt;60000),"S"))))))))))))))</f>
        <v>F196</v>
      </c>
      <c r="J210" s="23">
        <f t="shared" si="27"/>
        <v>15753.423059867</v>
      </c>
      <c r="K210" s="6" t="str">
        <f>IF(AND(J210&gt;=10,J210&lt;5000),"G",IF(AND(J210&gt;=5000,J210&lt;8000),"F",IF(AND(J210&gt;=8000,J210&lt;12000),"F196",IF(AND(J210&gt;=12000,J210&lt;16000),"E",IF(AND(J210&gt;=16000,J210&lt;20000),"E196",IF(AND(J210&gt;=20000,J210&lt;25000),"D",IF(AND(J210&gt;=25000,J210&lt;30000),"D196",IF(AND(J210&gt;=30000,J210&lt;35000),"C",IF(AND(J210&gt;=35000,J210&lt;40000),"C196",IF(AND(J210&gt;=40000,J210&lt;45000),"B",IF(AND(J210&gt;=45000,J210&lt;50000),"B196",IF(AND(J210&gt;=50000,J210&lt;55000),"A",IF(AND(J210&gt;=55000,J210&lt;60000),"A196",IF(AND(J210&gt;60000),"S"))))))))))))))</f>
        <v>E</v>
      </c>
    </row>
    <row r="211" ht="18.75" customHeight="1" spans="1:11">
      <c r="A211" s="43" t="s">
        <v>415</v>
      </c>
      <c r="B211" s="44">
        <v>4170</v>
      </c>
      <c r="C211" s="45">
        <v>6153.27338129496</v>
      </c>
      <c r="D211" s="45">
        <v>9511.00590128755</v>
      </c>
      <c r="E211" s="45">
        <f t="shared" si="23"/>
        <v>3357.73251999259</v>
      </c>
      <c r="F211" s="45">
        <f t="shared" si="24"/>
        <v>1.54568232417555</v>
      </c>
      <c r="G211" s="23">
        <f t="shared" si="25"/>
        <v>9511.00590128755</v>
      </c>
      <c r="H211" s="23">
        <f t="shared" si="26"/>
        <v>39660894.6083691</v>
      </c>
      <c r="I211" s="6" t="str">
        <f>IF(AND(G211&gt;=10,G211&lt;5000),"G",IF(AND(G211&gt;=5000,G211&lt;8000),"F",IF(AND(G211&gt;=8000,G211&lt;12000),"F197",IF(AND(G211&gt;=12000,G211&lt;16000),"E",IF(AND(G211&gt;=16000,G211&lt;20000),"E197",IF(AND(G211&gt;=20000,G211&lt;25000),"D",IF(AND(G211&gt;=25000,G211&lt;30000),"D197",IF(AND(G211&gt;=30000,G211&lt;35000),"C",IF(AND(G211&gt;=35000,G211&lt;40000),"C197",IF(AND(G211&gt;=40000,G211&lt;45000),"B",IF(AND(G211&gt;=45000,G211&lt;50000),"B197",IF(AND(G211&gt;=50000,G211&lt;55000),"A",IF(AND(G211&gt;=55000,G211&lt;60000),"A197",IF(AND(G211&gt;60000),"S"))))))))))))))</f>
        <v>F197</v>
      </c>
      <c r="J211" s="23">
        <f t="shared" si="27"/>
        <v>16073.599973176</v>
      </c>
      <c r="K211" s="6" t="str">
        <f>IF(AND(J211&gt;=10,J211&lt;5000),"G",IF(AND(J211&gt;=5000,J211&lt;8000),"F",IF(AND(J211&gt;=8000,J211&lt;12000),"F197",IF(AND(J211&gt;=12000,J211&lt;16000),"E",IF(AND(J211&gt;=16000,J211&lt;20000),"E197",IF(AND(J211&gt;=20000,J211&lt;25000),"D",IF(AND(J211&gt;=25000,J211&lt;30000),"D197",IF(AND(J211&gt;=30000,J211&lt;35000),"C",IF(AND(J211&gt;=35000,J211&lt;40000),"C197",IF(AND(J211&gt;=40000,J211&lt;45000),"B",IF(AND(J211&gt;=45000,J211&lt;50000),"B197",IF(AND(J211&gt;=50000,J211&lt;55000),"A",IF(AND(J211&gt;=55000,J211&lt;60000),"A197",IF(AND(J211&gt;60000),"S"))))))))))))))</f>
        <v>E197</v>
      </c>
    </row>
    <row r="212" ht="18.75" customHeight="1" spans="1:11">
      <c r="A212" s="43" t="s">
        <v>318</v>
      </c>
      <c r="B212" s="44">
        <v>2700</v>
      </c>
      <c r="C212" s="45">
        <v>7232.44444444444</v>
      </c>
      <c r="D212" s="45">
        <v>9586.66666666667</v>
      </c>
      <c r="E212" s="45">
        <f t="shared" si="23"/>
        <v>2354.22222222222</v>
      </c>
      <c r="F212" s="45">
        <f t="shared" si="24"/>
        <v>1.32550851103054</v>
      </c>
      <c r="G212" s="23">
        <f t="shared" si="25"/>
        <v>9586.66666666667</v>
      </c>
      <c r="H212" s="23">
        <f t="shared" si="26"/>
        <v>25884000</v>
      </c>
      <c r="I212" s="6" t="str">
        <f>IF(AND(G212&gt;=10,G212&lt;5000),"G",IF(AND(G212&gt;=5000,G212&lt;8000),"F",IF(AND(G212&gt;=8000,G212&lt;12000),"F198",IF(AND(G212&gt;=12000,G212&lt;16000),"E",IF(AND(G212&gt;=16000,G212&lt;20000),"E198",IF(AND(G212&gt;=20000,G212&lt;25000),"D",IF(AND(G212&gt;=25000,G212&lt;30000),"D198",IF(AND(G212&gt;=30000,G212&lt;35000),"C",IF(AND(G212&gt;=35000,G212&lt;40000),"C198",IF(AND(G212&gt;=40000,G212&lt;45000),"B",IF(AND(G212&gt;=45000,G212&lt;50000),"B198",IF(AND(G212&gt;=50000,G212&lt;55000),"A",IF(AND(G212&gt;=55000,G212&lt;60000),"A198",IF(AND(G212&gt;60000),"S"))))))))))))))</f>
        <v>F198</v>
      </c>
      <c r="J212" s="23">
        <f t="shared" si="27"/>
        <v>16201.4666666667</v>
      </c>
      <c r="K212" s="6" t="str">
        <f>IF(AND(J212&gt;=10,J212&lt;5000),"G",IF(AND(J212&gt;=5000,J212&lt;8000),"F",IF(AND(J212&gt;=8000,J212&lt;12000),"F198",IF(AND(J212&gt;=12000,J212&lt;16000),"E",IF(AND(J212&gt;=16000,J212&lt;20000),"E198",IF(AND(J212&gt;=20000,J212&lt;25000),"D",IF(AND(J212&gt;=25000,J212&lt;30000),"D198",IF(AND(J212&gt;=30000,J212&lt;35000),"C",IF(AND(J212&gt;=35000,J212&lt;40000),"C198",IF(AND(J212&gt;=40000,J212&lt;45000),"B",IF(AND(J212&gt;=45000,J212&lt;50000),"B198",IF(AND(J212&gt;=50000,J212&lt;55000),"A",IF(AND(J212&gt;=55000,J212&lt;60000),"A198",IF(AND(J212&gt;60000),"S"))))))))))))))</f>
        <v>E198</v>
      </c>
    </row>
    <row r="213" ht="18.75" customHeight="1" spans="1:11">
      <c r="A213" s="43" t="s">
        <v>414</v>
      </c>
      <c r="B213" s="44">
        <v>1488</v>
      </c>
      <c r="C213" s="45">
        <v>9599.4623655914</v>
      </c>
      <c r="D213" s="45">
        <v>9217.34421768707</v>
      </c>
      <c r="E213" s="45">
        <f t="shared" si="23"/>
        <v>-382.118147904324</v>
      </c>
      <c r="F213" s="45">
        <f t="shared" si="24"/>
        <v>0.960193796969922</v>
      </c>
      <c r="G213" s="23">
        <f t="shared" si="25"/>
        <v>9599.4623655914</v>
      </c>
      <c r="H213" s="23">
        <f t="shared" si="26"/>
        <v>14284000</v>
      </c>
      <c r="I213" s="6" t="str">
        <f>IF(AND(G213&gt;=10,G213&lt;5000),"G",IF(AND(G213&gt;=5000,G213&lt;8000),"F",IF(AND(G213&gt;=8000,G213&lt;12000),"F199",IF(AND(G213&gt;=12000,G213&lt;16000),"E",IF(AND(G213&gt;=16000,G213&lt;20000),"E199",IF(AND(G213&gt;=20000,G213&lt;25000),"D",IF(AND(G213&gt;=25000,G213&lt;30000),"D199",IF(AND(G213&gt;=30000,G213&lt;35000),"C",IF(AND(G213&gt;=35000,G213&lt;40000),"C199",IF(AND(G213&gt;=40000,G213&lt;45000),"B",IF(AND(G213&gt;=45000,G213&lt;50000),"B199",IF(AND(G213&gt;=50000,G213&lt;55000),"A",IF(AND(G213&gt;=55000,G213&lt;60000),"A199",IF(AND(G213&gt;60000),"S"))))))))))))))</f>
        <v>F199</v>
      </c>
      <c r="J213" s="23">
        <f t="shared" si="27"/>
        <v>16223.0913978495</v>
      </c>
      <c r="K213" s="6" t="str">
        <f>IF(AND(J213&gt;=10,J213&lt;5000),"G",IF(AND(J213&gt;=5000,J213&lt;8000),"F",IF(AND(J213&gt;=8000,J213&lt;12000),"F199",IF(AND(J213&gt;=12000,J213&lt;16000),"E",IF(AND(J213&gt;=16000,J213&lt;20000),"E199",IF(AND(J213&gt;=20000,J213&lt;25000),"D",IF(AND(J213&gt;=25000,J213&lt;30000),"D199",IF(AND(J213&gt;=30000,J213&lt;35000),"C",IF(AND(J213&gt;=35000,J213&lt;40000),"C199",IF(AND(J213&gt;=40000,J213&lt;45000),"B",IF(AND(J213&gt;=45000,J213&lt;50000),"B199",IF(AND(J213&gt;=50000,J213&lt;55000),"A",IF(AND(J213&gt;=55000,J213&lt;60000),"A199",IF(AND(J213&gt;60000),"S"))))))))))))))</f>
        <v>E199</v>
      </c>
    </row>
    <row r="214" ht="18.75" customHeight="1" spans="1:11">
      <c r="A214" s="43" t="s">
        <v>305</v>
      </c>
      <c r="B214" s="44">
        <v>484</v>
      </c>
      <c r="C214" s="44">
        <v>3000</v>
      </c>
      <c r="D214" s="45">
        <v>9679.91532599492</v>
      </c>
      <c r="E214" s="45">
        <f t="shared" si="23"/>
        <v>6679.91532599492</v>
      </c>
      <c r="F214" s="45">
        <f t="shared" si="24"/>
        <v>3.22663844199831</v>
      </c>
      <c r="G214" s="23">
        <f t="shared" si="25"/>
        <v>9679.91532599492</v>
      </c>
      <c r="H214" s="23">
        <f t="shared" si="26"/>
        <v>4685079.01778154</v>
      </c>
      <c r="I214" s="6" t="str">
        <f>IF(AND(G214&gt;=10,G214&lt;5000),"G",IF(AND(G214&gt;=5000,G214&lt;8000),"F",IF(AND(G214&gt;=8000,G214&lt;12000),"F200",IF(AND(G214&gt;=12000,G214&lt;16000),"E",IF(AND(G214&gt;=16000,G214&lt;20000),"E200",IF(AND(G214&gt;=20000,G214&lt;25000),"D",IF(AND(G214&gt;=25000,G214&lt;30000),"D200",IF(AND(G214&gt;=30000,G214&lt;35000),"C",IF(AND(G214&gt;=35000,G214&lt;40000),"C200",IF(AND(G214&gt;=40000,G214&lt;45000),"B",IF(AND(G214&gt;=45000,G214&lt;50000),"B200",IF(AND(G214&gt;=50000,G214&lt;55000),"A",IF(AND(G214&gt;=55000,G214&lt;60000),"A200",IF(AND(G214&gt;60000),"S"))))))))))))))</f>
        <v>F200</v>
      </c>
      <c r="J214" s="23">
        <f t="shared" si="27"/>
        <v>16359.0569009314</v>
      </c>
      <c r="K214" s="6" t="str">
        <f>IF(AND(J214&gt;=10,J214&lt;5000),"G",IF(AND(J214&gt;=5000,J214&lt;8000),"F",IF(AND(J214&gt;=8000,J214&lt;12000),"F200",IF(AND(J214&gt;=12000,J214&lt;16000),"E",IF(AND(J214&gt;=16000,J214&lt;20000),"E200",IF(AND(J214&gt;=20000,J214&lt;25000),"D",IF(AND(J214&gt;=25000,J214&lt;30000),"D200",IF(AND(J214&gt;=30000,J214&lt;35000),"C",IF(AND(J214&gt;=35000,J214&lt;40000),"C200",IF(AND(J214&gt;=40000,J214&lt;45000),"B",IF(AND(J214&gt;=45000,J214&lt;50000),"B200",IF(AND(J214&gt;=50000,J214&lt;55000),"A",IF(AND(J214&gt;=55000,J214&lt;60000),"A200",IF(AND(J214&gt;60000),"S"))))))))))))))</f>
        <v>E200</v>
      </c>
    </row>
    <row r="215" ht="18.75" customHeight="1" spans="1:11">
      <c r="A215" s="43" t="s">
        <v>172</v>
      </c>
      <c r="B215" s="44">
        <v>191</v>
      </c>
      <c r="C215" s="45">
        <v>9687.95811518325</v>
      </c>
      <c r="D215" s="45">
        <v>9687.95811518325</v>
      </c>
      <c r="E215" s="44">
        <f t="shared" si="23"/>
        <v>0</v>
      </c>
      <c r="F215" s="44">
        <f t="shared" si="24"/>
        <v>1</v>
      </c>
      <c r="G215" s="23">
        <f t="shared" si="25"/>
        <v>9687.95811518325</v>
      </c>
      <c r="H215" s="23">
        <f t="shared" si="26"/>
        <v>1850400</v>
      </c>
      <c r="I215" s="6" t="str">
        <f>IF(AND(G215&gt;=10,G215&lt;5000),"G",IF(AND(G215&gt;=5000,G215&lt;8000),"F",IF(AND(G215&gt;=8000,G215&lt;12000),"F201",IF(AND(G215&gt;=12000,G215&lt;16000),"E",IF(AND(G215&gt;=16000,G215&lt;20000),"E201",IF(AND(G215&gt;=20000,G215&lt;25000),"D",IF(AND(G215&gt;=25000,G215&lt;30000),"D201",IF(AND(G215&gt;=30000,G215&lt;35000),"C",IF(AND(G215&gt;=35000,G215&lt;40000),"C201",IF(AND(G215&gt;=40000,G215&lt;45000),"B",IF(AND(G215&gt;=45000,G215&lt;50000),"B201",IF(AND(G215&gt;=50000,G215&lt;55000),"A",IF(AND(G215&gt;=55000,G215&lt;60000),"A201",IF(AND(G215&gt;60000),"S"))))))))))))))</f>
        <v>F201</v>
      </c>
      <c r="J215" s="23">
        <f t="shared" si="27"/>
        <v>16372.6492146597</v>
      </c>
      <c r="K215" s="6" t="str">
        <f>IF(AND(J215&gt;=10,J215&lt;5000),"G",IF(AND(J215&gt;=5000,J215&lt;8000),"F",IF(AND(J215&gt;=8000,J215&lt;12000),"F201",IF(AND(J215&gt;=12000,J215&lt;16000),"E",IF(AND(J215&gt;=16000,J215&lt;20000),"E201",IF(AND(J215&gt;=20000,J215&lt;25000),"D",IF(AND(J215&gt;=25000,J215&lt;30000),"D201",IF(AND(J215&gt;=30000,J215&lt;35000),"C",IF(AND(J215&gt;=35000,J215&lt;40000),"C201",IF(AND(J215&gt;=40000,J215&lt;45000),"B",IF(AND(J215&gt;=45000,J215&lt;50000),"B201",IF(AND(J215&gt;=50000,J215&lt;55000),"A",IF(AND(J215&gt;=55000,J215&lt;60000),"A201",IF(AND(J215&gt;60000),"S"))))))))))))))</f>
        <v>E201</v>
      </c>
    </row>
    <row r="216" ht="18.75" customHeight="1" spans="1:11">
      <c r="A216" s="43" t="s">
        <v>336</v>
      </c>
      <c r="B216" s="44">
        <v>5995</v>
      </c>
      <c r="C216" s="45">
        <v>9716.72226855713</v>
      </c>
      <c r="D216" s="45">
        <v>7660.59620596206</v>
      </c>
      <c r="E216" s="45">
        <f t="shared" si="23"/>
        <v>-2056.12606259507</v>
      </c>
      <c r="F216" s="45">
        <f t="shared" si="24"/>
        <v>0.788393039775501</v>
      </c>
      <c r="G216" s="23">
        <f t="shared" si="25"/>
        <v>9716.72226855713</v>
      </c>
      <c r="H216" s="23">
        <f t="shared" si="26"/>
        <v>58251750</v>
      </c>
      <c r="I216" s="6" t="str">
        <f>IF(AND(G216&gt;=10,G216&lt;5000),"G",IF(AND(G216&gt;=5000,G216&lt;8000),"F",IF(AND(G216&gt;=8000,G216&lt;12000),"F202",IF(AND(G216&gt;=12000,G216&lt;16000),"E",IF(AND(G216&gt;=16000,G216&lt;20000),"E202",IF(AND(G216&gt;=20000,G216&lt;25000),"D",IF(AND(G216&gt;=25000,G216&lt;30000),"D202",IF(AND(G216&gt;=30000,G216&lt;35000),"C",IF(AND(G216&gt;=35000,G216&lt;40000),"C202",IF(AND(G216&gt;=40000,G216&lt;45000),"B",IF(AND(G216&gt;=45000,G216&lt;50000),"B202",IF(AND(G216&gt;=50000,G216&lt;55000),"A",IF(AND(G216&gt;=55000,G216&lt;60000),"A202",IF(AND(G216&gt;60000),"S"))))))))))))))</f>
        <v>F202</v>
      </c>
      <c r="J216" s="23">
        <f t="shared" si="27"/>
        <v>16421.2606338616</v>
      </c>
      <c r="K216" s="6" t="str">
        <f>IF(AND(J216&gt;=10,J216&lt;5000),"G",IF(AND(J216&gt;=5000,J216&lt;8000),"F",IF(AND(J216&gt;=8000,J216&lt;12000),"F202",IF(AND(J216&gt;=12000,J216&lt;16000),"E",IF(AND(J216&gt;=16000,J216&lt;20000),"E202",IF(AND(J216&gt;=20000,J216&lt;25000),"D",IF(AND(J216&gt;=25000,J216&lt;30000),"D202",IF(AND(J216&gt;=30000,J216&lt;35000),"C",IF(AND(J216&gt;=35000,J216&lt;40000),"C202",IF(AND(J216&gt;=40000,J216&lt;45000),"B",IF(AND(J216&gt;=45000,J216&lt;50000),"B202",IF(AND(J216&gt;=50000,J216&lt;55000),"A",IF(AND(J216&gt;=55000,J216&lt;60000),"A202",IF(AND(J216&gt;60000),"S"))))))))))))))</f>
        <v>E202</v>
      </c>
    </row>
    <row r="217" ht="18.75" customHeight="1" spans="1:11">
      <c r="A217" s="43" t="s">
        <v>62</v>
      </c>
      <c r="B217" s="44">
        <v>164</v>
      </c>
      <c r="C217" s="45">
        <v>9764.14634146341</v>
      </c>
      <c r="D217" s="45">
        <v>9764.14634146341</v>
      </c>
      <c r="E217" s="44">
        <f t="shared" si="23"/>
        <v>0</v>
      </c>
      <c r="F217" s="44">
        <f t="shared" si="24"/>
        <v>1</v>
      </c>
      <c r="G217" s="23">
        <f t="shared" si="25"/>
        <v>9764.14634146341</v>
      </c>
      <c r="H217" s="23">
        <f t="shared" si="26"/>
        <v>1601320</v>
      </c>
      <c r="I217" s="6" t="str">
        <f>IF(AND(G217&gt;=10,G217&lt;5000),"G",IF(AND(G217&gt;=5000,G217&lt;8000),"F",IF(AND(G217&gt;=8000,G217&lt;12000),"F203",IF(AND(G217&gt;=12000,G217&lt;16000),"E",IF(AND(G217&gt;=16000,G217&lt;20000),"E203",IF(AND(G217&gt;=20000,G217&lt;25000),"D",IF(AND(G217&gt;=25000,G217&lt;30000),"D203",IF(AND(G217&gt;=30000,G217&lt;35000),"C",IF(AND(G217&gt;=35000,G217&lt;40000),"C203",IF(AND(G217&gt;=40000,G217&lt;45000),"B",IF(AND(G217&gt;=45000,G217&lt;50000),"B203",IF(AND(G217&gt;=50000,G217&lt;55000),"A",IF(AND(G217&gt;=55000,G217&lt;60000),"A203",IF(AND(G217&gt;60000),"S"))))))))))))))</f>
        <v>F203</v>
      </c>
      <c r="J217" s="23">
        <f t="shared" si="27"/>
        <v>16501.4073170732</v>
      </c>
      <c r="K217" s="6" t="str">
        <f>IF(AND(J217&gt;=10,J217&lt;5000),"G",IF(AND(J217&gt;=5000,J217&lt;8000),"F",IF(AND(J217&gt;=8000,J217&lt;12000),"F203",IF(AND(J217&gt;=12000,J217&lt;16000),"E",IF(AND(J217&gt;=16000,J217&lt;20000),"E203",IF(AND(J217&gt;=20000,J217&lt;25000),"D",IF(AND(J217&gt;=25000,J217&lt;30000),"D203",IF(AND(J217&gt;=30000,J217&lt;35000),"C",IF(AND(J217&gt;=35000,J217&lt;40000),"C203",IF(AND(J217&gt;=40000,J217&lt;45000),"B",IF(AND(J217&gt;=45000,J217&lt;50000),"B203",IF(AND(J217&gt;=50000,J217&lt;55000),"A",IF(AND(J217&gt;=55000,J217&lt;60000),"A203",IF(AND(J217&gt;60000),"S"))))))))))))))</f>
        <v>E203</v>
      </c>
    </row>
    <row r="218" ht="18.75" customHeight="1" spans="1:11">
      <c r="A218" s="43" t="s">
        <v>327</v>
      </c>
      <c r="B218" s="44">
        <v>1681</v>
      </c>
      <c r="C218" s="45">
        <v>9850.86258179655</v>
      </c>
      <c r="D218" s="44">
        <v>6450</v>
      </c>
      <c r="E218" s="45">
        <f t="shared" si="23"/>
        <v>-3400.86258179655</v>
      </c>
      <c r="F218" s="45">
        <f t="shared" si="24"/>
        <v>0.654764996104908</v>
      </c>
      <c r="G218" s="23">
        <f t="shared" si="25"/>
        <v>9850.86258179655</v>
      </c>
      <c r="H218" s="23">
        <f t="shared" si="26"/>
        <v>16559300</v>
      </c>
      <c r="I218" s="6" t="str">
        <f>IF(AND(G218&gt;=10,G218&lt;5000),"G",IF(AND(G218&gt;=5000,G218&lt;8000),"F",IF(AND(G218&gt;=8000,G218&lt;12000),"F204",IF(AND(G218&gt;=12000,G218&lt;16000),"E",IF(AND(G218&gt;=16000,G218&lt;20000),"E204",IF(AND(G218&gt;=20000,G218&lt;25000),"D",IF(AND(G218&gt;=25000,G218&lt;30000),"D204",IF(AND(G218&gt;=30000,G218&lt;35000),"C",IF(AND(G218&gt;=35000,G218&lt;40000),"C204",IF(AND(G218&gt;=40000,G218&lt;45000),"B",IF(AND(G218&gt;=45000,G218&lt;50000),"B204",IF(AND(G218&gt;=50000,G218&lt;55000),"A",IF(AND(G218&gt;=55000,G218&lt;60000),"A204",IF(AND(G218&gt;60000),"S"))))))))))))))</f>
        <v>F204</v>
      </c>
      <c r="J218" s="23">
        <f t="shared" si="27"/>
        <v>16647.9577632362</v>
      </c>
      <c r="K218" s="6" t="str">
        <f>IF(AND(J218&gt;=10,J218&lt;5000),"G",IF(AND(J218&gt;=5000,J218&lt;8000),"F",IF(AND(J218&gt;=8000,J218&lt;12000),"F204",IF(AND(J218&gt;=12000,J218&lt;16000),"E",IF(AND(J218&gt;=16000,J218&lt;20000),"E204",IF(AND(J218&gt;=20000,J218&lt;25000),"D",IF(AND(J218&gt;=25000,J218&lt;30000),"D204",IF(AND(J218&gt;=30000,J218&lt;35000),"C",IF(AND(J218&gt;=35000,J218&lt;40000),"C204",IF(AND(J218&gt;=40000,J218&lt;45000),"B",IF(AND(J218&gt;=45000,J218&lt;50000),"B204",IF(AND(J218&gt;=50000,J218&lt;55000),"A",IF(AND(J218&gt;=55000,J218&lt;60000),"A204",IF(AND(J218&gt;60000),"S"))))))))))))))</f>
        <v>E204</v>
      </c>
    </row>
    <row r="219" ht="18.75" customHeight="1" spans="1:11">
      <c r="A219" s="43" t="s">
        <v>372</v>
      </c>
      <c r="B219" s="44">
        <v>1821</v>
      </c>
      <c r="C219" s="45">
        <v>2385.55738605162</v>
      </c>
      <c r="D219" s="45">
        <v>9910.47717842324</v>
      </c>
      <c r="E219" s="45">
        <f t="shared" si="23"/>
        <v>7524.91979237162</v>
      </c>
      <c r="F219" s="45">
        <f t="shared" si="24"/>
        <v>4.15436544782779</v>
      </c>
      <c r="G219" s="23">
        <f t="shared" si="25"/>
        <v>9910.47717842324</v>
      </c>
      <c r="H219" s="23">
        <f t="shared" si="26"/>
        <v>18046978.9419087</v>
      </c>
      <c r="I219" s="6" t="str">
        <f>IF(AND(G219&gt;=10,G219&lt;5000),"G",IF(AND(G219&gt;=5000,G219&lt;8000),"F",IF(AND(G219&gt;=8000,G219&lt;12000),"F205",IF(AND(G219&gt;=12000,G219&lt;16000),"E",IF(AND(G219&gt;=16000,G219&lt;20000),"E205",IF(AND(G219&gt;=20000,G219&lt;25000),"D",IF(AND(G219&gt;=25000,G219&lt;30000),"D205",IF(AND(G219&gt;=30000,G219&lt;35000),"C",IF(AND(G219&gt;=35000,G219&lt;40000),"C205",IF(AND(G219&gt;=40000,G219&lt;45000),"B",IF(AND(G219&gt;=45000,G219&lt;50000),"B205",IF(AND(G219&gt;=50000,G219&lt;55000),"A",IF(AND(G219&gt;=55000,G219&lt;60000),"A205",IF(AND(G219&gt;60000),"S"))))))))))))))</f>
        <v>F205</v>
      </c>
      <c r="J219" s="23">
        <f t="shared" si="27"/>
        <v>16748.7064315353</v>
      </c>
      <c r="K219" s="6" t="str">
        <f>IF(AND(J219&gt;=10,J219&lt;5000),"G",IF(AND(J219&gt;=5000,J219&lt;8000),"F",IF(AND(J219&gt;=8000,J219&lt;12000),"F205",IF(AND(J219&gt;=12000,J219&lt;16000),"E",IF(AND(J219&gt;=16000,J219&lt;20000),"E205",IF(AND(J219&gt;=20000,J219&lt;25000),"D",IF(AND(J219&gt;=25000,J219&lt;30000),"D205",IF(AND(J219&gt;=30000,J219&lt;35000),"C",IF(AND(J219&gt;=35000,J219&lt;40000),"C205",IF(AND(J219&gt;=40000,J219&lt;45000),"B",IF(AND(J219&gt;=45000,J219&lt;50000),"B205",IF(AND(J219&gt;=50000,J219&lt;55000),"A",IF(AND(J219&gt;=55000,J219&lt;60000),"A205",IF(AND(J219&gt;60000),"S"))))))))))))))</f>
        <v>E205</v>
      </c>
    </row>
    <row r="220" ht="18.75" customHeight="1" spans="1:11">
      <c r="A220" s="43" t="s">
        <v>310</v>
      </c>
      <c r="B220" s="44">
        <v>322</v>
      </c>
      <c r="C220" s="44">
        <v>10000</v>
      </c>
      <c r="D220" s="44">
        <v>10000</v>
      </c>
      <c r="E220" s="44">
        <f t="shared" si="23"/>
        <v>0</v>
      </c>
      <c r="F220" s="44">
        <f t="shared" si="24"/>
        <v>1</v>
      </c>
      <c r="G220" s="23">
        <f t="shared" si="25"/>
        <v>10000</v>
      </c>
      <c r="H220" s="23">
        <f t="shared" si="26"/>
        <v>3220000</v>
      </c>
      <c r="I220" s="6" t="str">
        <f>IF(AND(G220&gt;=10,G220&lt;5000),"G",IF(AND(G220&gt;=5000,G220&lt;8000),"F",IF(AND(G220&gt;=8000,G220&lt;12000),"F206",IF(AND(G220&gt;=12000,G220&lt;16000),"E",IF(AND(G220&gt;=16000,G220&lt;20000),"E206",IF(AND(G220&gt;=20000,G220&lt;25000),"D",IF(AND(G220&gt;=25000,G220&lt;30000),"D206",IF(AND(G220&gt;=30000,G220&lt;35000),"C",IF(AND(G220&gt;=35000,G220&lt;40000),"C206",IF(AND(G220&gt;=40000,G220&lt;45000),"B",IF(AND(G220&gt;=45000,G220&lt;50000),"B206",IF(AND(G220&gt;=50000,G220&lt;55000),"A",IF(AND(G220&gt;=55000,G220&lt;60000),"A206",IF(AND(G220&gt;60000),"S"))))))))))))))</f>
        <v>F206</v>
      </c>
      <c r="J220" s="23">
        <f t="shared" si="27"/>
        <v>16900</v>
      </c>
      <c r="K220" s="6" t="str">
        <f>IF(AND(J220&gt;=10,J220&lt;5000),"G",IF(AND(J220&gt;=5000,J220&lt;8000),"F",IF(AND(J220&gt;=8000,J220&lt;12000),"F206",IF(AND(J220&gt;=12000,J220&lt;16000),"E",IF(AND(J220&gt;=16000,J220&lt;20000),"E206",IF(AND(J220&gt;=20000,J220&lt;25000),"D",IF(AND(J220&gt;=25000,J220&lt;30000),"D206",IF(AND(J220&gt;=30000,J220&lt;35000),"C",IF(AND(J220&gt;=35000,J220&lt;40000),"C206",IF(AND(J220&gt;=40000,J220&lt;45000),"B",IF(AND(J220&gt;=45000,J220&lt;50000),"B206",IF(AND(J220&gt;=50000,J220&lt;55000),"A",IF(AND(J220&gt;=55000,J220&lt;60000),"A206",IF(AND(J220&gt;60000),"S"))))))))))))))</f>
        <v>E206</v>
      </c>
    </row>
    <row r="221" ht="18.75" customHeight="1" spans="1:11">
      <c r="A221" s="43" t="s">
        <v>290</v>
      </c>
      <c r="B221" s="44">
        <v>214</v>
      </c>
      <c r="C221" s="45">
        <v>10084.6774193548</v>
      </c>
      <c r="D221" s="45">
        <v>10084.6774193548</v>
      </c>
      <c r="E221" s="44">
        <f t="shared" si="23"/>
        <v>0</v>
      </c>
      <c r="F221" s="44">
        <f t="shared" si="24"/>
        <v>1</v>
      </c>
      <c r="G221" s="23">
        <f t="shared" si="25"/>
        <v>10084.6774193548</v>
      </c>
      <c r="H221" s="23">
        <f t="shared" si="26"/>
        <v>2158120.96774194</v>
      </c>
      <c r="I221" s="6" t="str">
        <f>IF(AND(G221&gt;=10,G221&lt;5000),"G",IF(AND(G221&gt;=5000,G221&lt;8000),"F",IF(AND(G221&gt;=8000,G221&lt;12000),"F207",IF(AND(G221&gt;=12000,G221&lt;16000),"E",IF(AND(G221&gt;=16000,G221&lt;20000),"E207",IF(AND(G221&gt;=20000,G221&lt;25000),"D",IF(AND(G221&gt;=25000,G221&lt;30000),"D207",IF(AND(G221&gt;=30000,G221&lt;35000),"C",IF(AND(G221&gt;=35000,G221&lt;40000),"C207",IF(AND(G221&gt;=40000,G221&lt;45000),"B",IF(AND(G221&gt;=45000,G221&lt;50000),"B207",IF(AND(G221&gt;=50000,G221&lt;55000),"A",IF(AND(G221&gt;=55000,G221&lt;60000),"A207",IF(AND(G221&gt;60000),"S"))))))))))))))</f>
        <v>F207</v>
      </c>
      <c r="J221" s="23">
        <f t="shared" si="27"/>
        <v>17043.1048387097</v>
      </c>
      <c r="K221" s="6" t="str">
        <f>IF(AND(J221&gt;=10,J221&lt;5000),"G",IF(AND(J221&gt;=5000,J221&lt;8000),"F",IF(AND(J221&gt;=8000,J221&lt;12000),"F207",IF(AND(J221&gt;=12000,J221&lt;16000),"E",IF(AND(J221&gt;=16000,J221&lt;20000),"E207",IF(AND(J221&gt;=20000,J221&lt;25000),"D",IF(AND(J221&gt;=25000,J221&lt;30000),"D207",IF(AND(J221&gt;=30000,J221&lt;35000),"C",IF(AND(J221&gt;=35000,J221&lt;40000),"C207",IF(AND(J221&gt;=40000,J221&lt;45000),"B",IF(AND(J221&gt;=45000,J221&lt;50000),"B207",IF(AND(J221&gt;=50000,J221&lt;55000),"A",IF(AND(J221&gt;=55000,J221&lt;60000),"A207",IF(AND(J221&gt;60000),"S"))))))))))))))</f>
        <v>E207</v>
      </c>
    </row>
    <row r="222" ht="18.75" customHeight="1" spans="1:11">
      <c r="A222" s="43" t="s">
        <v>231</v>
      </c>
      <c r="B222" s="44">
        <v>892</v>
      </c>
      <c r="C222" s="45">
        <v>10096.9730941704</v>
      </c>
      <c r="D222" s="45">
        <v>5095.70873786408</v>
      </c>
      <c r="E222" s="45">
        <f t="shared" si="23"/>
        <v>-5001.26435630633</v>
      </c>
      <c r="F222" s="45">
        <f t="shared" si="24"/>
        <v>0.504676866060596</v>
      </c>
      <c r="G222" s="23">
        <f t="shared" si="25"/>
        <v>10096.9730941704</v>
      </c>
      <c r="H222" s="23">
        <f t="shared" si="26"/>
        <v>9006500</v>
      </c>
      <c r="I222" s="6" t="str">
        <f>IF(AND(G222&gt;=10,G222&lt;5000),"G",IF(AND(G222&gt;=5000,G222&lt;8000),"F",IF(AND(G222&gt;=8000,G222&lt;12000),"F208",IF(AND(G222&gt;=12000,G222&lt;16000),"E",IF(AND(G222&gt;=16000,G222&lt;20000),"E208",IF(AND(G222&gt;=20000,G222&lt;25000),"D",IF(AND(G222&gt;=25000,G222&lt;30000),"D208",IF(AND(G222&gt;=30000,G222&lt;35000),"C",IF(AND(G222&gt;=35000,G222&lt;40000),"C208",IF(AND(G222&gt;=40000,G222&lt;45000),"B",IF(AND(G222&gt;=45000,G222&lt;50000),"B208",IF(AND(G222&gt;=50000,G222&lt;55000),"A",IF(AND(G222&gt;=55000,G222&lt;60000),"A208",IF(AND(G222&gt;60000),"S"))))))))))))))</f>
        <v>F208</v>
      </c>
      <c r="J222" s="23">
        <f t="shared" si="27"/>
        <v>17063.884529148</v>
      </c>
      <c r="K222" s="6" t="str">
        <f>IF(AND(J222&gt;=10,J222&lt;5000),"G",IF(AND(J222&gt;=5000,J222&lt;8000),"F",IF(AND(J222&gt;=8000,J222&lt;12000),"F208",IF(AND(J222&gt;=12000,J222&lt;16000),"E",IF(AND(J222&gt;=16000,J222&lt;20000),"E208",IF(AND(J222&gt;=20000,J222&lt;25000),"D",IF(AND(J222&gt;=25000,J222&lt;30000),"D208",IF(AND(J222&gt;=30000,J222&lt;35000),"C",IF(AND(J222&gt;=35000,J222&lt;40000),"C208",IF(AND(J222&gt;=40000,J222&lt;45000),"B",IF(AND(J222&gt;=45000,J222&lt;50000),"B208",IF(AND(J222&gt;=50000,J222&lt;55000),"A",IF(AND(J222&gt;=55000,J222&lt;60000),"A208",IF(AND(J222&gt;60000),"S"))))))))))))))</f>
        <v>E208</v>
      </c>
    </row>
    <row r="223" ht="18.75" customHeight="1" spans="1:11">
      <c r="A223" s="43" t="s">
        <v>44</v>
      </c>
      <c r="B223" s="44">
        <v>1626</v>
      </c>
      <c r="C223" s="45">
        <v>8405.90405904059</v>
      </c>
      <c r="D223" s="45">
        <v>10168.1102647806</v>
      </c>
      <c r="E223" s="45">
        <f t="shared" si="23"/>
        <v>1762.20620573997</v>
      </c>
      <c r="F223" s="45">
        <f t="shared" si="24"/>
        <v>1.20963910524826</v>
      </c>
      <c r="G223" s="23">
        <f t="shared" si="25"/>
        <v>10168.1102647806</v>
      </c>
      <c r="H223" s="23">
        <f t="shared" si="26"/>
        <v>16533347.2905332</v>
      </c>
      <c r="I223" s="6" t="str">
        <f>IF(AND(G223&gt;=10,G223&lt;5000),"G",IF(AND(G223&gt;=5000,G223&lt;8000),"F",IF(AND(G223&gt;=8000,G223&lt;12000),"F209",IF(AND(G223&gt;=12000,G223&lt;16000),"E",IF(AND(G223&gt;=16000,G223&lt;20000),"E209",IF(AND(G223&gt;=20000,G223&lt;25000),"D",IF(AND(G223&gt;=25000,G223&lt;30000),"D209",IF(AND(G223&gt;=30000,G223&lt;35000),"C",IF(AND(G223&gt;=35000,G223&lt;40000),"C209",IF(AND(G223&gt;=40000,G223&lt;45000),"B",IF(AND(G223&gt;=45000,G223&lt;50000),"B209",IF(AND(G223&gt;=50000,G223&lt;55000),"A",IF(AND(G223&gt;=55000,G223&lt;60000),"A209",IF(AND(G223&gt;60000),"S"))))))))))))))</f>
        <v>F209</v>
      </c>
      <c r="J223" s="23">
        <f t="shared" si="27"/>
        <v>17184.1063474791</v>
      </c>
      <c r="K223" s="6" t="str">
        <f>IF(AND(J223&gt;=10,J223&lt;5000),"G",IF(AND(J223&gt;=5000,J223&lt;8000),"F",IF(AND(J223&gt;=8000,J223&lt;12000),"F209",IF(AND(J223&gt;=12000,J223&lt;16000),"E",IF(AND(J223&gt;=16000,J223&lt;20000),"E209",IF(AND(J223&gt;=20000,J223&lt;25000),"D",IF(AND(J223&gt;=25000,J223&lt;30000),"D209",IF(AND(J223&gt;=30000,J223&lt;35000),"C",IF(AND(J223&gt;=35000,J223&lt;40000),"C209",IF(AND(J223&gt;=40000,J223&lt;45000),"B",IF(AND(J223&gt;=45000,J223&lt;50000),"B209",IF(AND(J223&gt;=50000,J223&lt;55000),"A",IF(AND(J223&gt;=55000,J223&lt;60000),"A209",IF(AND(J223&gt;60000),"S"))))))))))))))</f>
        <v>E209</v>
      </c>
    </row>
    <row r="224" ht="18.75" customHeight="1" spans="1:11">
      <c r="A224" s="43" t="s">
        <v>116</v>
      </c>
      <c r="B224" s="44">
        <v>82</v>
      </c>
      <c r="C224" s="44">
        <v>10200</v>
      </c>
      <c r="D224" s="44">
        <v>10200</v>
      </c>
      <c r="E224" s="44">
        <f t="shared" si="23"/>
        <v>0</v>
      </c>
      <c r="F224" s="44">
        <f t="shared" si="24"/>
        <v>1</v>
      </c>
      <c r="G224" s="23">
        <f t="shared" si="25"/>
        <v>10200</v>
      </c>
      <c r="H224" s="23">
        <f t="shared" si="26"/>
        <v>836400</v>
      </c>
      <c r="I224" s="6" t="str">
        <f>IF(AND(G224&gt;=10,G224&lt;5000),"G",IF(AND(G224&gt;=5000,G224&lt;8000),"F",IF(AND(G224&gt;=8000,G224&lt;12000),"F210",IF(AND(G224&gt;=12000,G224&lt;16000),"E",IF(AND(G224&gt;=16000,G224&lt;20000),"E210",IF(AND(G224&gt;=20000,G224&lt;25000),"D",IF(AND(G224&gt;=25000,G224&lt;30000),"D210",IF(AND(G224&gt;=30000,G224&lt;35000),"C",IF(AND(G224&gt;=35000,G224&lt;40000),"C210",IF(AND(G224&gt;=40000,G224&lt;45000),"B",IF(AND(G224&gt;=45000,G224&lt;50000),"B210",IF(AND(G224&gt;=50000,G224&lt;55000),"A",IF(AND(G224&gt;=55000,G224&lt;60000),"A210",IF(AND(G224&gt;60000),"S"))))))))))))))</f>
        <v>F210</v>
      </c>
      <c r="J224" s="23">
        <f t="shared" si="27"/>
        <v>17238</v>
      </c>
      <c r="K224" s="6" t="str">
        <f>IF(AND(J224&gt;=10,J224&lt;5000),"G",IF(AND(J224&gt;=5000,J224&lt;8000),"F",IF(AND(J224&gt;=8000,J224&lt;12000),"F210",IF(AND(J224&gt;=12000,J224&lt;16000),"E",IF(AND(J224&gt;=16000,J224&lt;20000),"E210",IF(AND(J224&gt;=20000,J224&lt;25000),"D",IF(AND(J224&gt;=25000,J224&lt;30000),"D210",IF(AND(J224&gt;=30000,J224&lt;35000),"C",IF(AND(J224&gt;=35000,J224&lt;40000),"C210",IF(AND(J224&gt;=40000,J224&lt;45000),"B",IF(AND(J224&gt;=45000,J224&lt;50000),"B210",IF(AND(J224&gt;=50000,J224&lt;55000),"A",IF(AND(J224&gt;=55000,J224&lt;60000),"A210",IF(AND(J224&gt;60000),"S"))))))))))))))</f>
        <v>E210</v>
      </c>
    </row>
    <row r="225" ht="18.75" customHeight="1" spans="1:11">
      <c r="A225" s="43" t="s">
        <v>126</v>
      </c>
      <c r="B225" s="44">
        <v>225</v>
      </c>
      <c r="C225" s="45">
        <v>4106.66666666667</v>
      </c>
      <c r="D225" s="45">
        <v>10221.1055276382</v>
      </c>
      <c r="E225" s="45">
        <f t="shared" si="23"/>
        <v>6114.43886097152</v>
      </c>
      <c r="F225" s="45">
        <f t="shared" si="24"/>
        <v>2.48890556679501</v>
      </c>
      <c r="G225" s="23">
        <f t="shared" si="25"/>
        <v>10221.1055276382</v>
      </c>
      <c r="H225" s="23">
        <f t="shared" si="26"/>
        <v>2299748.74371859</v>
      </c>
      <c r="I225" s="6" t="str">
        <f>IF(AND(G225&gt;=10,G225&lt;5000),"G",IF(AND(G225&gt;=5000,G225&lt;8000),"F",IF(AND(G225&gt;=8000,G225&lt;12000),"F211",IF(AND(G225&gt;=12000,G225&lt;16000),"E",IF(AND(G225&gt;=16000,G225&lt;20000),"E211",IF(AND(G225&gt;=20000,G225&lt;25000),"D",IF(AND(G225&gt;=25000,G225&lt;30000),"D211",IF(AND(G225&gt;=30000,G225&lt;35000),"C",IF(AND(G225&gt;=35000,G225&lt;40000),"C211",IF(AND(G225&gt;=40000,G225&lt;45000),"B",IF(AND(G225&gt;=45000,G225&lt;50000),"B211",IF(AND(G225&gt;=50000,G225&lt;55000),"A",IF(AND(G225&gt;=55000,G225&lt;60000),"A211",IF(AND(G225&gt;60000),"S"))))))))))))))</f>
        <v>F211</v>
      </c>
      <c r="J225" s="23">
        <f t="shared" si="27"/>
        <v>17273.6683417085</v>
      </c>
      <c r="K225" s="6" t="str">
        <f>IF(AND(J225&gt;=10,J225&lt;5000),"G",IF(AND(J225&gt;=5000,J225&lt;8000),"F",IF(AND(J225&gt;=8000,J225&lt;12000),"F211",IF(AND(J225&gt;=12000,J225&lt;16000),"E",IF(AND(J225&gt;=16000,J225&lt;20000),"E211",IF(AND(J225&gt;=20000,J225&lt;25000),"D",IF(AND(J225&gt;=25000,J225&lt;30000),"D211",IF(AND(J225&gt;=30000,J225&lt;35000),"C",IF(AND(J225&gt;=35000,J225&lt;40000),"C211",IF(AND(J225&gt;=40000,J225&lt;45000),"B",IF(AND(J225&gt;=45000,J225&lt;50000),"B211",IF(AND(J225&gt;=50000,J225&lt;55000),"A",IF(AND(J225&gt;=55000,J225&lt;60000),"A211",IF(AND(J225&gt;60000),"S"))))))))))))))</f>
        <v>E211</v>
      </c>
    </row>
    <row r="226" ht="18.75" customHeight="1" spans="1:11">
      <c r="A226" s="43" t="s">
        <v>249</v>
      </c>
      <c r="B226" s="44">
        <v>2651</v>
      </c>
      <c r="C226" s="45">
        <v>10253.5646925688</v>
      </c>
      <c r="D226" s="45">
        <v>9196.95290858726</v>
      </c>
      <c r="E226" s="45">
        <f t="shared" si="23"/>
        <v>-1056.61178398158</v>
      </c>
      <c r="F226" s="45">
        <f t="shared" si="24"/>
        <v>0.896951761103399</v>
      </c>
      <c r="G226" s="23">
        <f t="shared" si="25"/>
        <v>10253.5646925688</v>
      </c>
      <c r="H226" s="23">
        <f t="shared" si="26"/>
        <v>27182200</v>
      </c>
      <c r="I226" s="6" t="str">
        <f>IF(AND(G226&gt;=10,G226&lt;5000),"G",IF(AND(G226&gt;=5000,G226&lt;8000),"F",IF(AND(G226&gt;=8000,G226&lt;12000),"F212",IF(AND(G226&gt;=12000,G226&lt;16000),"E",IF(AND(G226&gt;=16000,G226&lt;20000),"E212",IF(AND(G226&gt;=20000,G226&lt;25000),"D",IF(AND(G226&gt;=25000,G226&lt;30000),"D212",IF(AND(G226&gt;=30000,G226&lt;35000),"C",IF(AND(G226&gt;=35000,G226&lt;40000),"C212",IF(AND(G226&gt;=40000,G226&lt;45000),"B",IF(AND(G226&gt;=45000,G226&lt;50000),"B212",IF(AND(G226&gt;=50000,G226&lt;55000),"A",IF(AND(G226&gt;=55000,G226&lt;60000),"A212",IF(AND(G226&gt;60000),"S"))))))))))))))</f>
        <v>F212</v>
      </c>
      <c r="J226" s="23">
        <f t="shared" si="27"/>
        <v>17328.5243304413</v>
      </c>
      <c r="K226" s="6" t="str">
        <f>IF(AND(J226&gt;=10,J226&lt;5000),"G",IF(AND(J226&gt;=5000,J226&lt;8000),"F",IF(AND(J226&gt;=8000,J226&lt;12000),"F212",IF(AND(J226&gt;=12000,J226&lt;16000),"E",IF(AND(J226&gt;=16000,J226&lt;20000),"E212",IF(AND(J226&gt;=20000,J226&lt;25000),"D",IF(AND(J226&gt;=25000,J226&lt;30000),"D212",IF(AND(J226&gt;=30000,J226&lt;35000),"C",IF(AND(J226&gt;=35000,J226&lt;40000),"C212",IF(AND(J226&gt;=40000,J226&lt;45000),"B",IF(AND(J226&gt;=45000,J226&lt;50000),"B212",IF(AND(J226&gt;=50000,J226&lt;55000),"A",IF(AND(J226&gt;=55000,J226&lt;60000),"A212",IF(AND(J226&gt;60000),"S"))))))))))))))</f>
        <v>E212</v>
      </c>
    </row>
    <row r="227" ht="18.75" customHeight="1" spans="1:30">
      <c r="A227" s="92" t="s">
        <v>198</v>
      </c>
      <c r="B227" s="93">
        <v>225</v>
      </c>
      <c r="C227" s="94">
        <v>10396.4444444444</v>
      </c>
      <c r="D227" s="94">
        <v>2950.22461814915</v>
      </c>
      <c r="E227" s="94">
        <f t="shared" si="23"/>
        <v>-7446.2198262953</v>
      </c>
      <c r="F227" s="94">
        <f t="shared" si="24"/>
        <v>0.283772460278539</v>
      </c>
      <c r="G227" s="95">
        <f t="shared" si="25"/>
        <v>10396.4444444444</v>
      </c>
      <c r="H227" s="95">
        <f t="shared" si="26"/>
        <v>2339200</v>
      </c>
      <c r="I227" s="99" t="str">
        <f>IF(AND(G227&gt;=10,G227&lt;5000),"G",IF(AND(G227&gt;=5000,G227&lt;8000),"F",IF(AND(G227&gt;=8000,G227&lt;12000),"F213",IF(AND(G227&gt;=12000,G227&lt;16000),"E",IF(AND(G227&gt;=16000,G227&lt;20000),"E213",IF(AND(G227&gt;=20000,G227&lt;25000),"D",IF(AND(G227&gt;=25000,G227&lt;30000),"D213",IF(AND(G227&gt;=30000,G227&lt;35000),"C",IF(AND(G227&gt;=35000,G227&lt;40000),"C213",IF(AND(G227&gt;=40000,G227&lt;45000),"B",IF(AND(G227&gt;=45000,G227&lt;50000),"B213",IF(AND(G227&gt;=50000,G227&lt;55000),"A",IF(AND(G227&gt;=55000,G227&lt;60000),"A213",IF(AND(G227&gt;60000),"S"))))))))))))))</f>
        <v>F213</v>
      </c>
      <c r="J227" s="95">
        <f t="shared" si="27"/>
        <v>17569.9911111111</v>
      </c>
      <c r="K227" s="99" t="str">
        <f>IF(AND(J227&gt;=10,J227&lt;5000),"G",IF(AND(J227&gt;=5000,J227&lt;8000),"F",IF(AND(J227&gt;=8000,J227&lt;12000),"F213",IF(AND(J227&gt;=12000,J227&lt;16000),"E",IF(AND(J227&gt;=16000,J227&lt;20000),"E213",IF(AND(J227&gt;=20000,J227&lt;25000),"D",IF(AND(J227&gt;=25000,J227&lt;30000),"D213",IF(AND(J227&gt;=30000,J227&lt;35000),"C",IF(AND(J227&gt;=35000,J227&lt;40000),"C213",IF(AND(J227&gt;=40000,J227&lt;45000),"B",IF(AND(J227&gt;=45000,J227&lt;50000),"B213",IF(AND(J227&gt;=50000,J227&lt;55000),"A",IF(AND(J227&gt;=55000,J227&lt;60000),"A213",IF(AND(J227&gt;60000),"S"))))))))))))))</f>
        <v>E213</v>
      </c>
      <c r="L227" s="100"/>
      <c r="M227" s="101"/>
      <c r="N227" s="101"/>
      <c r="O227" s="101"/>
      <c r="P227" s="101"/>
      <c r="Q227" s="103"/>
      <c r="R227" s="103"/>
      <c r="S227" s="103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</row>
    <row r="228" ht="18.75" customHeight="1" spans="1:11">
      <c r="A228" s="43" t="s">
        <v>400</v>
      </c>
      <c r="B228" s="44">
        <v>443</v>
      </c>
      <c r="C228" s="45">
        <v>10426.7720090293</v>
      </c>
      <c r="D228" s="45">
        <v>10426.7720090293</v>
      </c>
      <c r="E228" s="44">
        <f t="shared" si="23"/>
        <v>0</v>
      </c>
      <c r="F228" s="44">
        <f t="shared" si="24"/>
        <v>1</v>
      </c>
      <c r="G228" s="23">
        <f t="shared" si="25"/>
        <v>10426.7720090293</v>
      </c>
      <c r="H228" s="23">
        <f t="shared" si="26"/>
        <v>4619060</v>
      </c>
      <c r="I228" s="6" t="str">
        <f>IF(AND(G228&gt;=10,G228&lt;5000),"G",IF(AND(G228&gt;=5000,G228&lt;8000),"F",IF(AND(G228&gt;=8000,G228&lt;12000),"F214",IF(AND(G228&gt;=12000,G228&lt;16000),"E",IF(AND(G228&gt;=16000,G228&lt;20000),"E214",IF(AND(G228&gt;=20000,G228&lt;25000),"D",IF(AND(G228&gt;=25000,G228&lt;30000),"D214",IF(AND(G228&gt;=30000,G228&lt;35000),"C",IF(AND(G228&gt;=35000,G228&lt;40000),"C214",IF(AND(G228&gt;=40000,G228&lt;45000),"B",IF(AND(G228&gt;=45000,G228&lt;50000),"B214",IF(AND(G228&gt;=50000,G228&lt;55000),"A",IF(AND(G228&gt;=55000,G228&lt;60000),"A214",IF(AND(G228&gt;60000),"S"))))))))))))))</f>
        <v>F214</v>
      </c>
      <c r="J228" s="23">
        <f t="shared" si="27"/>
        <v>17621.2446952596</v>
      </c>
      <c r="K228" s="6" t="str">
        <f>IF(AND(J228&gt;=10,J228&lt;5000),"G",IF(AND(J228&gt;=5000,J228&lt;8000),"F",IF(AND(J228&gt;=8000,J228&lt;12000),"F214",IF(AND(J228&gt;=12000,J228&lt;16000),"E",IF(AND(J228&gt;=16000,J228&lt;20000),"E214",IF(AND(J228&gt;=20000,J228&lt;25000),"D",IF(AND(J228&gt;=25000,J228&lt;30000),"D214",IF(AND(J228&gt;=30000,J228&lt;35000),"C",IF(AND(J228&gt;=35000,J228&lt;40000),"C214",IF(AND(J228&gt;=40000,J228&lt;45000),"B",IF(AND(J228&gt;=45000,J228&lt;50000),"B214",IF(AND(J228&gt;=50000,J228&lt;55000),"A",IF(AND(J228&gt;=55000,J228&lt;60000),"A214",IF(AND(J228&gt;60000),"S"))))))))))))))</f>
        <v>E214</v>
      </c>
    </row>
    <row r="229" ht="18.75" customHeight="1" spans="1:11">
      <c r="A229" s="43" t="s">
        <v>66</v>
      </c>
      <c r="B229" s="44">
        <v>831</v>
      </c>
      <c r="C229" s="45">
        <v>10613.7184115523</v>
      </c>
      <c r="D229" s="45">
        <v>10613.7184115523</v>
      </c>
      <c r="E229" s="44">
        <f t="shared" si="23"/>
        <v>0</v>
      </c>
      <c r="F229" s="44">
        <f t="shared" si="24"/>
        <v>1</v>
      </c>
      <c r="G229" s="23">
        <f t="shared" si="25"/>
        <v>10613.7184115523</v>
      </c>
      <c r="H229" s="23">
        <f t="shared" si="26"/>
        <v>8820000</v>
      </c>
      <c r="I229" s="6" t="str">
        <f>IF(AND(G229&gt;=10,G229&lt;5000),"G",IF(AND(G229&gt;=5000,G229&lt;8000),"F",IF(AND(G229&gt;=8000,G229&lt;12000),"F215",IF(AND(G229&gt;=12000,G229&lt;16000),"E",IF(AND(G229&gt;=16000,G229&lt;20000),"E215",IF(AND(G229&gt;=20000,G229&lt;25000),"D",IF(AND(G229&gt;=25000,G229&lt;30000),"D215",IF(AND(G229&gt;=30000,G229&lt;35000),"C",IF(AND(G229&gt;=35000,G229&lt;40000),"C215",IF(AND(G229&gt;=40000,G229&lt;45000),"B",IF(AND(G229&gt;=45000,G229&lt;50000),"B215",IF(AND(G229&gt;=50000,G229&lt;55000),"A",IF(AND(G229&gt;=55000,G229&lt;60000),"A215",IF(AND(G229&gt;60000),"S"))))))))))))))</f>
        <v>F215</v>
      </c>
      <c r="J229" s="23">
        <f t="shared" si="27"/>
        <v>17937.1841155235</v>
      </c>
      <c r="K229" s="6" t="str">
        <f>IF(AND(J229&gt;=10,J229&lt;5000),"G",IF(AND(J229&gt;=5000,J229&lt;8000),"F",IF(AND(J229&gt;=8000,J229&lt;12000),"F215",IF(AND(J229&gt;=12000,J229&lt;16000),"E",IF(AND(J229&gt;=16000,J229&lt;20000),"E215",IF(AND(J229&gt;=20000,J229&lt;25000),"D",IF(AND(J229&gt;=25000,J229&lt;30000),"D215",IF(AND(J229&gt;=30000,J229&lt;35000),"C",IF(AND(J229&gt;=35000,J229&lt;40000),"C215",IF(AND(J229&gt;=40000,J229&lt;45000),"B",IF(AND(J229&gt;=45000,J229&lt;50000),"B215",IF(AND(J229&gt;=50000,J229&lt;55000),"A",IF(AND(J229&gt;=55000,J229&lt;60000),"A215",IF(AND(J229&gt;60000),"S"))))))))))))))</f>
        <v>E215</v>
      </c>
    </row>
    <row r="230" ht="18.75" customHeight="1" spans="1:11">
      <c r="A230" s="43" t="s">
        <v>203</v>
      </c>
      <c r="B230" s="44">
        <v>2670</v>
      </c>
      <c r="C230" s="45">
        <v>7668.44943820225</v>
      </c>
      <c r="D230" s="45">
        <v>10646.7618002195</v>
      </c>
      <c r="E230" s="45">
        <f t="shared" si="23"/>
        <v>2978.31236201729</v>
      </c>
      <c r="F230" s="45">
        <f t="shared" si="24"/>
        <v>1.38838521216298</v>
      </c>
      <c r="G230" s="23">
        <f t="shared" si="25"/>
        <v>10646.7618002195</v>
      </c>
      <c r="H230" s="23">
        <f t="shared" si="26"/>
        <v>28426854.0065862</v>
      </c>
      <c r="I230" s="6" t="str">
        <f>IF(AND(G230&gt;=10,G230&lt;5000),"G",IF(AND(G230&gt;=5000,G230&lt;8000),"F",IF(AND(G230&gt;=8000,G230&lt;12000),"F216",IF(AND(G230&gt;=12000,G230&lt;16000),"E",IF(AND(G230&gt;=16000,G230&lt;20000),"E216",IF(AND(G230&gt;=20000,G230&lt;25000),"D",IF(AND(G230&gt;=25000,G230&lt;30000),"D216",IF(AND(G230&gt;=30000,G230&lt;35000),"C",IF(AND(G230&gt;=35000,G230&lt;40000),"C216",IF(AND(G230&gt;=40000,G230&lt;45000),"B",IF(AND(G230&gt;=45000,G230&lt;50000),"B216",IF(AND(G230&gt;=50000,G230&lt;55000),"A",IF(AND(G230&gt;=55000,G230&lt;60000),"A216",IF(AND(G230&gt;60000),"S"))))))))))))))</f>
        <v>F216</v>
      </c>
      <c r="J230" s="23">
        <f t="shared" si="27"/>
        <v>17993.027442371</v>
      </c>
      <c r="K230" s="6" t="str">
        <f>IF(AND(J230&gt;=10,J230&lt;5000),"G",IF(AND(J230&gt;=5000,J230&lt;8000),"F",IF(AND(J230&gt;=8000,J230&lt;12000),"F216",IF(AND(J230&gt;=12000,J230&lt;16000),"E",IF(AND(J230&gt;=16000,J230&lt;20000),"E216",IF(AND(J230&gt;=20000,J230&lt;25000),"D",IF(AND(J230&gt;=25000,J230&lt;30000),"D216",IF(AND(J230&gt;=30000,J230&lt;35000),"C",IF(AND(J230&gt;=35000,J230&lt;40000),"C216",IF(AND(J230&gt;=40000,J230&lt;45000),"B",IF(AND(J230&gt;=45000,J230&lt;50000),"B216",IF(AND(J230&gt;=50000,J230&lt;55000),"A",IF(AND(J230&gt;=55000,J230&lt;60000),"A216",IF(AND(J230&gt;60000),"S"))))))))))))))</f>
        <v>E216</v>
      </c>
    </row>
    <row r="231" ht="18.75" customHeight="1" spans="1:11">
      <c r="A231" s="43" t="s">
        <v>224</v>
      </c>
      <c r="B231" s="44">
        <v>2605</v>
      </c>
      <c r="C231" s="45">
        <v>10647.1401151631</v>
      </c>
      <c r="D231" s="45">
        <v>5833.56745831228</v>
      </c>
      <c r="E231" s="45">
        <f t="shared" si="23"/>
        <v>-4813.57265685087</v>
      </c>
      <c r="F231" s="45">
        <f t="shared" si="24"/>
        <v>0.547899942633834</v>
      </c>
      <c r="G231" s="23">
        <f t="shared" si="25"/>
        <v>10647.1401151631</v>
      </c>
      <c r="H231" s="23">
        <f t="shared" si="26"/>
        <v>27735800</v>
      </c>
      <c r="I231" s="6" t="str">
        <f>IF(AND(G231&gt;=10,G231&lt;5000),"G",IF(AND(G231&gt;=5000,G231&lt;8000),"F",IF(AND(G231&gt;=8000,G231&lt;12000),"F217",IF(AND(G231&gt;=12000,G231&lt;16000),"E",IF(AND(G231&gt;=16000,G231&lt;20000),"E217",IF(AND(G231&gt;=20000,G231&lt;25000),"D",IF(AND(G231&gt;=25000,G231&lt;30000),"D217",IF(AND(G231&gt;=30000,G231&lt;35000),"C",IF(AND(G231&gt;=35000,G231&lt;40000),"C217",IF(AND(G231&gt;=40000,G231&lt;45000),"B",IF(AND(G231&gt;=45000,G231&lt;50000),"B217",IF(AND(G231&gt;=50000,G231&lt;55000),"A",IF(AND(G231&gt;=55000,G231&lt;60000),"A217",IF(AND(G231&gt;60000),"S"))))))))))))))</f>
        <v>F217</v>
      </c>
      <c r="J231" s="23">
        <f t="shared" si="27"/>
        <v>17993.6667946257</v>
      </c>
      <c r="K231" s="6" t="str">
        <f>IF(AND(J231&gt;=10,J231&lt;5000),"G",IF(AND(J231&gt;=5000,J231&lt;8000),"F",IF(AND(J231&gt;=8000,J231&lt;12000),"F217",IF(AND(J231&gt;=12000,J231&lt;16000),"E",IF(AND(J231&gt;=16000,J231&lt;20000),"E217",IF(AND(J231&gt;=20000,J231&lt;25000),"D",IF(AND(J231&gt;=25000,J231&lt;30000),"D217",IF(AND(J231&gt;=30000,J231&lt;35000),"C",IF(AND(J231&gt;=35000,J231&lt;40000),"C217",IF(AND(J231&gt;=40000,J231&lt;45000),"B",IF(AND(J231&gt;=45000,J231&lt;50000),"B217",IF(AND(J231&gt;=50000,J231&lt;55000),"A",IF(AND(J231&gt;=55000,J231&lt;60000),"A217",IF(AND(J231&gt;60000),"S"))))))))))))))</f>
        <v>E217</v>
      </c>
    </row>
    <row r="232" ht="18.75" customHeight="1" spans="1:11">
      <c r="A232" s="43" t="s">
        <v>69</v>
      </c>
      <c r="B232" s="44">
        <v>178</v>
      </c>
      <c r="C232" s="45">
        <v>10712.3595505618</v>
      </c>
      <c r="D232" s="45">
        <v>10712.3595505618</v>
      </c>
      <c r="E232" s="44">
        <f t="shared" si="23"/>
        <v>0</v>
      </c>
      <c r="F232" s="44">
        <f t="shared" si="24"/>
        <v>1</v>
      </c>
      <c r="G232" s="23">
        <f t="shared" si="25"/>
        <v>10712.3595505618</v>
      </c>
      <c r="H232" s="23">
        <f t="shared" si="26"/>
        <v>1906800</v>
      </c>
      <c r="I232" s="6" t="str">
        <f>IF(AND(G232&gt;=10,G232&lt;5000),"G",IF(AND(G232&gt;=5000,G232&lt;8000),"F",IF(AND(G232&gt;=8000,G232&lt;12000),"F218",IF(AND(G232&gt;=12000,G232&lt;16000),"E",IF(AND(G232&gt;=16000,G232&lt;20000),"E218",IF(AND(G232&gt;=20000,G232&lt;25000),"D",IF(AND(G232&gt;=25000,G232&lt;30000),"D218",IF(AND(G232&gt;=30000,G232&lt;35000),"C",IF(AND(G232&gt;=35000,G232&lt;40000),"C218",IF(AND(G232&gt;=40000,G232&lt;45000),"B",IF(AND(G232&gt;=45000,G232&lt;50000),"B218",IF(AND(G232&gt;=50000,G232&lt;55000),"A",IF(AND(G232&gt;=55000,G232&lt;60000),"A218",IF(AND(G232&gt;60000),"S"))))))))))))))</f>
        <v>F218</v>
      </c>
      <c r="J232" s="23">
        <f t="shared" si="27"/>
        <v>18103.8876404494</v>
      </c>
      <c r="K232" s="6" t="str">
        <f>IF(AND(J232&gt;=10,J232&lt;5000),"G",IF(AND(J232&gt;=5000,J232&lt;8000),"F",IF(AND(J232&gt;=8000,J232&lt;12000),"F218",IF(AND(J232&gt;=12000,J232&lt;16000),"E",IF(AND(J232&gt;=16000,J232&lt;20000),"E218",IF(AND(J232&gt;=20000,J232&lt;25000),"D",IF(AND(J232&gt;=25000,J232&lt;30000),"D218",IF(AND(J232&gt;=30000,J232&lt;35000),"C",IF(AND(J232&gt;=35000,J232&lt;40000),"C218",IF(AND(J232&gt;=40000,J232&lt;45000),"B",IF(AND(J232&gt;=45000,J232&lt;50000),"B218",IF(AND(J232&gt;=50000,J232&lt;55000),"A",IF(AND(J232&gt;=55000,J232&lt;60000),"A218",IF(AND(J232&gt;60000),"S"))))))))))))))</f>
        <v>E218</v>
      </c>
    </row>
    <row r="233" ht="18.75" customHeight="1" spans="1:11">
      <c r="A233" s="43" t="s">
        <v>175</v>
      </c>
      <c r="B233" s="44">
        <v>692</v>
      </c>
      <c r="C233" s="44">
        <v>10750</v>
      </c>
      <c r="D233" s="45">
        <v>2601.25570776256</v>
      </c>
      <c r="E233" s="45">
        <f t="shared" si="23"/>
        <v>-8148.74429223744</v>
      </c>
      <c r="F233" s="45">
        <f t="shared" si="24"/>
        <v>0.241977275140703</v>
      </c>
      <c r="G233" s="23">
        <f t="shared" si="25"/>
        <v>10750</v>
      </c>
      <c r="H233" s="23">
        <f t="shared" si="26"/>
        <v>7439000</v>
      </c>
      <c r="I233" s="6" t="str">
        <f>IF(AND(G233&gt;=10,G233&lt;5000),"G",IF(AND(G233&gt;=5000,G233&lt;8000),"F",IF(AND(G233&gt;=8000,G233&lt;12000),"F219",IF(AND(G233&gt;=12000,G233&lt;16000),"E",IF(AND(G233&gt;=16000,G233&lt;20000),"E219",IF(AND(G233&gt;=20000,G233&lt;25000),"D",IF(AND(G233&gt;=25000,G233&lt;30000),"D219",IF(AND(G233&gt;=30000,G233&lt;35000),"C",IF(AND(G233&gt;=35000,G233&lt;40000),"C219",IF(AND(G233&gt;=40000,G233&lt;45000),"B",IF(AND(G233&gt;=45000,G233&lt;50000),"B219",IF(AND(G233&gt;=50000,G233&lt;55000),"A",IF(AND(G233&gt;=55000,G233&lt;60000),"A219",IF(AND(G233&gt;60000),"S"))))))))))))))</f>
        <v>F219</v>
      </c>
      <c r="J233" s="23">
        <f t="shared" si="27"/>
        <v>18167.5</v>
      </c>
      <c r="K233" s="6" t="str">
        <f>IF(AND(J233&gt;=10,J233&lt;5000),"G",IF(AND(J233&gt;=5000,J233&lt;8000),"F",IF(AND(J233&gt;=8000,J233&lt;12000),"F219",IF(AND(J233&gt;=12000,J233&lt;16000),"E",IF(AND(J233&gt;=16000,J233&lt;20000),"E219",IF(AND(J233&gt;=20000,J233&lt;25000),"D",IF(AND(J233&gt;=25000,J233&lt;30000),"D219",IF(AND(J233&gt;=30000,J233&lt;35000),"C",IF(AND(J233&gt;=35000,J233&lt;40000),"C219",IF(AND(J233&gt;=40000,J233&lt;45000),"B",IF(AND(J233&gt;=45000,J233&lt;50000),"B219",IF(AND(J233&gt;=50000,J233&lt;55000),"A",IF(AND(J233&gt;=55000,J233&lt;60000),"A219",IF(AND(J233&gt;60000),"S"))))))))))))))</f>
        <v>E219</v>
      </c>
    </row>
    <row r="234" ht="18.75" customHeight="1" spans="1:11">
      <c r="A234" s="43" t="s">
        <v>245</v>
      </c>
      <c r="B234" s="44">
        <v>232</v>
      </c>
      <c r="C234" s="45">
        <v>10810.3448275862</v>
      </c>
      <c r="D234" s="45">
        <v>10810.3448275862</v>
      </c>
      <c r="E234" s="44">
        <f t="shared" si="23"/>
        <v>0</v>
      </c>
      <c r="F234" s="44">
        <f t="shared" si="24"/>
        <v>1</v>
      </c>
      <c r="G234" s="23">
        <f t="shared" si="25"/>
        <v>10810.3448275862</v>
      </c>
      <c r="H234" s="23">
        <f t="shared" si="26"/>
        <v>2508000</v>
      </c>
      <c r="I234" s="6" t="str">
        <f>IF(AND(G234&gt;=10,G234&lt;5000),"G",IF(AND(G234&gt;=5000,G234&lt;8000),"F",IF(AND(G234&gt;=8000,G234&lt;12000),"F220",IF(AND(G234&gt;=12000,G234&lt;16000),"E",IF(AND(G234&gt;=16000,G234&lt;20000),"E220",IF(AND(G234&gt;=20000,G234&lt;25000),"D",IF(AND(G234&gt;=25000,G234&lt;30000),"D220",IF(AND(G234&gt;=30000,G234&lt;35000),"C",IF(AND(G234&gt;=35000,G234&lt;40000),"C220",IF(AND(G234&gt;=40000,G234&lt;45000),"B",IF(AND(G234&gt;=45000,G234&lt;50000),"B220",IF(AND(G234&gt;=50000,G234&lt;55000),"A",IF(AND(G234&gt;=55000,G234&lt;60000),"A220",IF(AND(G234&gt;60000),"S"))))))))))))))</f>
        <v>F220</v>
      </c>
      <c r="J234" s="23">
        <f t="shared" si="27"/>
        <v>18269.4827586207</v>
      </c>
      <c r="K234" s="6" t="str">
        <f>IF(AND(J234&gt;=10,J234&lt;5000),"G",IF(AND(J234&gt;=5000,J234&lt;8000),"F",IF(AND(J234&gt;=8000,J234&lt;12000),"F220",IF(AND(J234&gt;=12000,J234&lt;16000),"E",IF(AND(J234&gt;=16000,J234&lt;20000),"E220",IF(AND(J234&gt;=20000,J234&lt;25000),"D",IF(AND(J234&gt;=25000,J234&lt;30000),"D220",IF(AND(J234&gt;=30000,J234&lt;35000),"C",IF(AND(J234&gt;=35000,J234&lt;40000),"C220",IF(AND(J234&gt;=40000,J234&lt;45000),"B",IF(AND(J234&gt;=45000,J234&lt;50000),"B220",IF(AND(J234&gt;=50000,J234&lt;55000),"A",IF(AND(J234&gt;=55000,J234&lt;60000),"A220",IF(AND(J234&gt;60000),"S"))))))))))))))</f>
        <v>E220</v>
      </c>
    </row>
    <row r="235" ht="18.75" customHeight="1" spans="1:11">
      <c r="A235" s="43" t="s">
        <v>32</v>
      </c>
      <c r="B235" s="44">
        <v>210</v>
      </c>
      <c r="C235" s="45">
        <v>10857.1428571429</v>
      </c>
      <c r="D235" s="45">
        <v>5193.27731092437</v>
      </c>
      <c r="E235" s="45">
        <f t="shared" si="23"/>
        <v>-5663.86554621849</v>
      </c>
      <c r="F235" s="45">
        <f t="shared" si="24"/>
        <v>0.478328173374613</v>
      </c>
      <c r="G235" s="23">
        <f t="shared" si="25"/>
        <v>10857.1428571429</v>
      </c>
      <c r="H235" s="23">
        <f t="shared" si="26"/>
        <v>2280000</v>
      </c>
      <c r="I235" s="6" t="str">
        <f>IF(AND(G235&gt;=10,G235&lt;5000),"G",IF(AND(G235&gt;=5000,G235&lt;8000),"F",IF(AND(G235&gt;=8000,G235&lt;12000),"F221",IF(AND(G235&gt;=12000,G235&lt;16000),"E",IF(AND(G235&gt;=16000,G235&lt;20000),"E221",IF(AND(G235&gt;=20000,G235&lt;25000),"D",IF(AND(G235&gt;=25000,G235&lt;30000),"D221",IF(AND(G235&gt;=30000,G235&lt;35000),"C",IF(AND(G235&gt;=35000,G235&lt;40000),"C221",IF(AND(G235&gt;=40000,G235&lt;45000),"B",IF(AND(G235&gt;=45000,G235&lt;50000),"B221",IF(AND(G235&gt;=50000,G235&lt;55000),"A",IF(AND(G235&gt;=55000,G235&lt;60000),"A221",IF(AND(G235&gt;60000),"S"))))))))))))))</f>
        <v>F221</v>
      </c>
      <c r="J235" s="23">
        <f t="shared" si="27"/>
        <v>18348.5714285714</v>
      </c>
      <c r="K235" s="6" t="str">
        <f>IF(AND(J235&gt;=10,J235&lt;5000),"G",IF(AND(J235&gt;=5000,J235&lt;8000),"F",IF(AND(J235&gt;=8000,J235&lt;12000),"F221",IF(AND(J235&gt;=12000,J235&lt;16000),"E",IF(AND(J235&gt;=16000,J235&lt;20000),"E221",IF(AND(J235&gt;=20000,J235&lt;25000),"D",IF(AND(J235&gt;=25000,J235&lt;30000),"D221",IF(AND(J235&gt;=30000,J235&lt;35000),"C",IF(AND(J235&gt;=35000,J235&lt;40000),"C221",IF(AND(J235&gt;=40000,J235&lt;45000),"B",IF(AND(J235&gt;=45000,J235&lt;50000),"B221",IF(AND(J235&gt;=50000,J235&lt;55000),"A",IF(AND(J235&gt;=55000,J235&lt;60000),"A221",IF(AND(J235&gt;60000),"S"))))))))))))))</f>
        <v>E221</v>
      </c>
    </row>
    <row r="236" ht="18.75" customHeight="1" spans="1:11">
      <c r="A236" s="43" t="s">
        <v>150</v>
      </c>
      <c r="B236" s="44">
        <v>13216</v>
      </c>
      <c r="C236" s="45">
        <v>7707.97518159806</v>
      </c>
      <c r="D236" s="45">
        <v>10876.053403303</v>
      </c>
      <c r="E236" s="45">
        <f t="shared" si="23"/>
        <v>3168.07822170492</v>
      </c>
      <c r="F236" s="45">
        <f t="shared" si="24"/>
        <v>1.41101302833309</v>
      </c>
      <c r="G236" s="23">
        <f t="shared" si="25"/>
        <v>10876.053403303</v>
      </c>
      <c r="H236" s="23">
        <f t="shared" si="26"/>
        <v>143737921.778052</v>
      </c>
      <c r="I236" s="6" t="str">
        <f>IF(AND(G236&gt;=10,G236&lt;5000),"G",IF(AND(G236&gt;=5000,G236&lt;8000),"F",IF(AND(G236&gt;=8000,G236&lt;12000),"F222",IF(AND(G236&gt;=12000,G236&lt;16000),"E",IF(AND(G236&gt;=16000,G236&lt;20000),"E222",IF(AND(G236&gt;=20000,G236&lt;25000),"D",IF(AND(G236&gt;=25000,G236&lt;30000),"D222",IF(AND(G236&gt;=30000,G236&lt;35000),"C",IF(AND(G236&gt;=35000,G236&lt;40000),"C222",IF(AND(G236&gt;=40000,G236&lt;45000),"B",IF(AND(G236&gt;=45000,G236&lt;50000),"B222",IF(AND(G236&gt;=50000,G236&lt;55000),"A",IF(AND(G236&gt;=55000,G236&lt;60000),"A222",IF(AND(G236&gt;60000),"S"))))))))))))))</f>
        <v>F222</v>
      </c>
      <c r="J236" s="23">
        <f t="shared" si="27"/>
        <v>18380.530251582</v>
      </c>
      <c r="K236" s="6" t="str">
        <f>IF(AND(J236&gt;=10,J236&lt;5000),"G",IF(AND(J236&gt;=5000,J236&lt;8000),"F",IF(AND(J236&gt;=8000,J236&lt;12000),"F222",IF(AND(J236&gt;=12000,J236&lt;16000),"E",IF(AND(J236&gt;=16000,J236&lt;20000),"E222",IF(AND(J236&gt;=20000,J236&lt;25000),"D",IF(AND(J236&gt;=25000,J236&lt;30000),"D222",IF(AND(J236&gt;=30000,J236&lt;35000),"C",IF(AND(J236&gt;=35000,J236&lt;40000),"C222",IF(AND(J236&gt;=40000,J236&lt;45000),"B",IF(AND(J236&gt;=45000,J236&lt;50000),"B222",IF(AND(J236&gt;=50000,J236&lt;55000),"A",IF(AND(J236&gt;=55000,J236&lt;60000),"A222",IF(AND(J236&gt;60000),"S"))))))))))))))</f>
        <v>E222</v>
      </c>
    </row>
    <row r="237" ht="18.75" customHeight="1" spans="1:11">
      <c r="A237" s="43" t="s">
        <v>260</v>
      </c>
      <c r="B237" s="44">
        <v>2053</v>
      </c>
      <c r="C237" s="45">
        <v>9163.71164150024</v>
      </c>
      <c r="D237" s="45">
        <v>10913.5914811229</v>
      </c>
      <c r="E237" s="45">
        <f t="shared" si="23"/>
        <v>1749.8798396227</v>
      </c>
      <c r="F237" s="45">
        <f t="shared" si="24"/>
        <v>1.1909575407958</v>
      </c>
      <c r="G237" s="23">
        <f t="shared" si="25"/>
        <v>10913.5914811229</v>
      </c>
      <c r="H237" s="23">
        <f t="shared" si="26"/>
        <v>22405603.3107454</v>
      </c>
      <c r="I237" s="6" t="str">
        <f>IF(AND(G237&gt;=10,G237&lt;5000),"G",IF(AND(G237&gt;=5000,G237&lt;8000),"F",IF(AND(G237&gt;=8000,G237&lt;12000),"F223",IF(AND(G237&gt;=12000,G237&lt;16000),"E",IF(AND(G237&gt;=16000,G237&lt;20000),"E223",IF(AND(G237&gt;=20000,G237&lt;25000),"D",IF(AND(G237&gt;=25000,G237&lt;30000),"D223",IF(AND(G237&gt;=30000,G237&lt;35000),"C",IF(AND(G237&gt;=35000,G237&lt;40000),"C223",IF(AND(G237&gt;=40000,G237&lt;45000),"B",IF(AND(G237&gt;=45000,G237&lt;50000),"B223",IF(AND(G237&gt;=50000,G237&lt;55000),"A",IF(AND(G237&gt;=55000,G237&lt;60000),"A223",IF(AND(G237&gt;60000),"S"))))))))))))))</f>
        <v>F223</v>
      </c>
      <c r="J237" s="23">
        <f t="shared" si="27"/>
        <v>18443.9696030978</v>
      </c>
      <c r="K237" s="6" t="str">
        <f>IF(AND(J237&gt;=10,J237&lt;5000),"G",IF(AND(J237&gt;=5000,J237&lt;8000),"F",IF(AND(J237&gt;=8000,J237&lt;12000),"F223",IF(AND(J237&gt;=12000,J237&lt;16000),"E",IF(AND(J237&gt;=16000,J237&lt;20000),"E223",IF(AND(J237&gt;=20000,J237&lt;25000),"D",IF(AND(J237&gt;=25000,J237&lt;30000),"D223",IF(AND(J237&gt;=30000,J237&lt;35000),"C",IF(AND(J237&gt;=35000,J237&lt;40000),"C223",IF(AND(J237&gt;=40000,J237&lt;45000),"B",IF(AND(J237&gt;=45000,J237&lt;50000),"B223",IF(AND(J237&gt;=50000,J237&lt;55000),"A",IF(AND(J237&gt;=55000,J237&lt;60000),"A223",IF(AND(J237&gt;60000),"S"))))))))))))))</f>
        <v>E223</v>
      </c>
    </row>
    <row r="238" ht="18.75" customHeight="1" spans="1:11">
      <c r="A238" s="43" t="s">
        <v>215</v>
      </c>
      <c r="B238" s="44">
        <v>1117</v>
      </c>
      <c r="C238" s="45">
        <v>10953.9838854073</v>
      </c>
      <c r="D238" s="45">
        <v>3748.65725989986</v>
      </c>
      <c r="E238" s="45">
        <f t="shared" si="23"/>
        <v>-7205.32662550748</v>
      </c>
      <c r="F238" s="45">
        <f t="shared" si="24"/>
        <v>0.342218621016391</v>
      </c>
      <c r="G238" s="23">
        <f t="shared" si="25"/>
        <v>10953.9838854073</v>
      </c>
      <c r="H238" s="23">
        <f t="shared" si="26"/>
        <v>12235600</v>
      </c>
      <c r="I238" s="6" t="str">
        <f>IF(AND(G238&gt;=10,G238&lt;5000),"G",IF(AND(G238&gt;=5000,G238&lt;8000),"F",IF(AND(G238&gt;=8000,G238&lt;12000),"F224",IF(AND(G238&gt;=12000,G238&lt;16000),"E",IF(AND(G238&gt;=16000,G238&lt;20000),"E224",IF(AND(G238&gt;=20000,G238&lt;25000),"D",IF(AND(G238&gt;=25000,G238&lt;30000),"D224",IF(AND(G238&gt;=30000,G238&lt;35000),"C",IF(AND(G238&gt;=35000,G238&lt;40000),"C224",IF(AND(G238&gt;=40000,G238&lt;45000),"B",IF(AND(G238&gt;=45000,G238&lt;50000),"B224",IF(AND(G238&gt;=50000,G238&lt;55000),"A",IF(AND(G238&gt;=55000,G238&lt;60000),"A224",IF(AND(G238&gt;60000),"S"))))))))))))))</f>
        <v>F224</v>
      </c>
      <c r="J238" s="23">
        <f t="shared" si="27"/>
        <v>18512.2327663384</v>
      </c>
      <c r="K238" s="6" t="str">
        <f>IF(AND(J238&gt;=10,J238&lt;5000),"G",IF(AND(J238&gt;=5000,J238&lt;8000),"F",IF(AND(J238&gt;=8000,J238&lt;12000),"F224",IF(AND(J238&gt;=12000,J238&lt;16000),"E",IF(AND(J238&gt;=16000,J238&lt;20000),"E224",IF(AND(J238&gt;=20000,J238&lt;25000),"D",IF(AND(J238&gt;=25000,J238&lt;30000),"D224",IF(AND(J238&gt;=30000,J238&lt;35000),"C",IF(AND(J238&gt;=35000,J238&lt;40000),"C224",IF(AND(J238&gt;=40000,J238&lt;45000),"B",IF(AND(J238&gt;=45000,J238&lt;50000),"B224",IF(AND(J238&gt;=50000,J238&lt;55000),"A",IF(AND(J238&gt;=55000,J238&lt;60000),"A224",IF(AND(J238&gt;60000),"S"))))))))))))))</f>
        <v>E224</v>
      </c>
    </row>
    <row r="239" ht="18.75" customHeight="1" spans="1:11">
      <c r="A239" s="43" t="s">
        <v>357</v>
      </c>
      <c r="B239" s="44">
        <v>40</v>
      </c>
      <c r="C239" s="44">
        <v>11180</v>
      </c>
      <c r="D239" s="44">
        <v>11180</v>
      </c>
      <c r="E239" s="44">
        <f t="shared" si="23"/>
        <v>0</v>
      </c>
      <c r="F239" s="44">
        <f t="shared" si="24"/>
        <v>1</v>
      </c>
      <c r="G239" s="23">
        <f t="shared" si="25"/>
        <v>11180</v>
      </c>
      <c r="H239" s="23">
        <f t="shared" si="26"/>
        <v>447200</v>
      </c>
      <c r="I239" s="6" t="str">
        <f>IF(AND(G239&gt;=10,G239&lt;5000),"G",IF(AND(G239&gt;=5000,G239&lt;8000),"F",IF(AND(G239&gt;=8000,G239&lt;12000),"F225",IF(AND(G239&gt;=12000,G239&lt;16000),"E",IF(AND(G239&gt;=16000,G239&lt;20000),"E225",IF(AND(G239&gt;=20000,G239&lt;25000),"D",IF(AND(G239&gt;=25000,G239&lt;30000),"D225",IF(AND(G239&gt;=30000,G239&lt;35000),"C",IF(AND(G239&gt;=35000,G239&lt;40000),"C225",IF(AND(G239&gt;=40000,G239&lt;45000),"B",IF(AND(G239&gt;=45000,G239&lt;50000),"B225",IF(AND(G239&gt;=50000,G239&lt;55000),"A",IF(AND(G239&gt;=55000,G239&lt;60000),"A225",IF(AND(G239&gt;60000),"S"))))))))))))))</f>
        <v>F225</v>
      </c>
      <c r="J239" s="23">
        <f t="shared" si="27"/>
        <v>18894.2</v>
      </c>
      <c r="K239" s="6" t="str">
        <f>IF(AND(J239&gt;=10,J239&lt;5000),"G",IF(AND(J239&gt;=5000,J239&lt;8000),"F",IF(AND(J239&gt;=8000,J239&lt;12000),"F225",IF(AND(J239&gt;=12000,J239&lt;16000),"E",IF(AND(J239&gt;=16000,J239&lt;20000),"E225",IF(AND(J239&gt;=20000,J239&lt;25000),"D",IF(AND(J239&gt;=25000,J239&lt;30000),"D225",IF(AND(J239&gt;=30000,J239&lt;35000),"C",IF(AND(J239&gt;=35000,J239&lt;40000),"C225",IF(AND(J239&gt;=40000,J239&lt;45000),"B",IF(AND(J239&gt;=45000,J239&lt;50000),"B225",IF(AND(J239&gt;=50000,J239&lt;55000),"A",IF(AND(J239&gt;=55000,J239&lt;60000),"A225",IF(AND(J239&gt;60000),"S"))))))))))))))</f>
        <v>E225</v>
      </c>
    </row>
    <row r="240" ht="18.75" customHeight="1" spans="1:11">
      <c r="A240" s="43" t="s">
        <v>67</v>
      </c>
      <c r="B240" s="44">
        <v>39</v>
      </c>
      <c r="C240" s="44">
        <v>7400</v>
      </c>
      <c r="D240" s="45">
        <v>11184.3575418994</v>
      </c>
      <c r="E240" s="45">
        <f t="shared" si="23"/>
        <v>3784.35754189944</v>
      </c>
      <c r="F240" s="45">
        <f t="shared" si="24"/>
        <v>1.51139966782425</v>
      </c>
      <c r="G240" s="23">
        <f t="shared" si="25"/>
        <v>11184.3575418994</v>
      </c>
      <c r="H240" s="23">
        <f t="shared" si="26"/>
        <v>436189.944134078</v>
      </c>
      <c r="I240" s="6" t="str">
        <f>IF(AND(G240&gt;=10,G240&lt;5000),"G",IF(AND(G240&gt;=5000,G240&lt;8000),"F",IF(AND(G240&gt;=8000,G240&lt;12000),"F226",IF(AND(G240&gt;=12000,G240&lt;16000),"E",IF(AND(G240&gt;=16000,G240&lt;20000),"E226",IF(AND(G240&gt;=20000,G240&lt;25000),"D",IF(AND(G240&gt;=25000,G240&lt;30000),"D226",IF(AND(G240&gt;=30000,G240&lt;35000),"C",IF(AND(G240&gt;=35000,G240&lt;40000),"C226",IF(AND(G240&gt;=40000,G240&lt;45000),"B",IF(AND(G240&gt;=45000,G240&lt;50000),"B226",IF(AND(G240&gt;=50000,G240&lt;55000),"A",IF(AND(G240&gt;=55000,G240&lt;60000),"A226",IF(AND(G240&gt;60000),"S"))))))))))))))</f>
        <v>F226</v>
      </c>
      <c r="J240" s="23">
        <f t="shared" si="27"/>
        <v>18901.5642458101</v>
      </c>
      <c r="K240" s="6" t="str">
        <f>IF(AND(J240&gt;=10,J240&lt;5000),"G",IF(AND(J240&gt;=5000,J240&lt;8000),"F",IF(AND(J240&gt;=8000,J240&lt;12000),"F226",IF(AND(J240&gt;=12000,J240&lt;16000),"E",IF(AND(J240&gt;=16000,J240&lt;20000),"E226",IF(AND(J240&gt;=20000,J240&lt;25000),"D",IF(AND(J240&gt;=25000,J240&lt;30000),"D226",IF(AND(J240&gt;=30000,J240&lt;35000),"C",IF(AND(J240&gt;=35000,J240&lt;40000),"C226",IF(AND(J240&gt;=40000,J240&lt;45000),"B",IF(AND(J240&gt;=45000,J240&lt;50000),"B226",IF(AND(J240&gt;=50000,J240&lt;55000),"A",IF(AND(J240&gt;=55000,J240&lt;60000),"A226",IF(AND(J240&gt;60000),"S"))))))))))))))</f>
        <v>E226</v>
      </c>
    </row>
    <row r="241" ht="18.75" customHeight="1" spans="1:11">
      <c r="A241" s="43" t="s">
        <v>57</v>
      </c>
      <c r="B241" s="44">
        <v>897</v>
      </c>
      <c r="C241" s="45">
        <v>10985.5072463768</v>
      </c>
      <c r="D241" s="45">
        <v>11199.1434689507</v>
      </c>
      <c r="E241" s="45">
        <f t="shared" si="23"/>
        <v>213.636222573938</v>
      </c>
      <c r="F241" s="45">
        <f t="shared" si="24"/>
        <v>1.01944709677784</v>
      </c>
      <c r="G241" s="23">
        <f t="shared" si="25"/>
        <v>11199.1434689507</v>
      </c>
      <c r="H241" s="23">
        <f t="shared" si="26"/>
        <v>10045631.6916488</v>
      </c>
      <c r="I241" s="6" t="str">
        <f>IF(AND(G241&gt;=10,G241&lt;5000),"G",IF(AND(G241&gt;=5000,G241&lt;8000),"F",IF(AND(G241&gt;=8000,G241&lt;12000),"F227",IF(AND(G241&gt;=12000,G241&lt;16000),"E",IF(AND(G241&gt;=16000,G241&lt;20000),"E227",IF(AND(G241&gt;=20000,G241&lt;25000),"D",IF(AND(G241&gt;=25000,G241&lt;30000),"D227",IF(AND(G241&gt;=30000,G241&lt;35000),"C",IF(AND(G241&gt;=35000,G241&lt;40000),"C227",IF(AND(G241&gt;=40000,G241&lt;45000),"B",IF(AND(G241&gt;=45000,G241&lt;50000),"B227",IF(AND(G241&gt;=50000,G241&lt;55000),"A",IF(AND(G241&gt;=55000,G241&lt;60000),"A227",IF(AND(G241&gt;60000),"S"))))))))))))))</f>
        <v>F227</v>
      </c>
      <c r="J241" s="23">
        <f t="shared" si="27"/>
        <v>18926.5524625268</v>
      </c>
      <c r="K241" s="6" t="str">
        <f>IF(AND(J241&gt;=10,J241&lt;5000),"G",IF(AND(J241&gt;=5000,J241&lt;8000),"F",IF(AND(J241&gt;=8000,J241&lt;12000),"F227",IF(AND(J241&gt;=12000,J241&lt;16000),"E",IF(AND(J241&gt;=16000,J241&lt;20000),"E227",IF(AND(J241&gt;=20000,J241&lt;25000),"D",IF(AND(J241&gt;=25000,J241&lt;30000),"D227",IF(AND(J241&gt;=30000,J241&lt;35000),"C",IF(AND(J241&gt;=35000,J241&lt;40000),"C227",IF(AND(J241&gt;=40000,J241&lt;45000),"B",IF(AND(J241&gt;=45000,J241&lt;50000),"B227",IF(AND(J241&gt;=50000,J241&lt;55000),"A",IF(AND(J241&gt;=55000,J241&lt;60000),"A227",IF(AND(J241&gt;60000),"S"))))))))))))))</f>
        <v>E227</v>
      </c>
    </row>
    <row r="242" ht="18.75" customHeight="1" spans="1:11">
      <c r="A242" s="43" t="s">
        <v>132</v>
      </c>
      <c r="B242" s="44">
        <v>4027</v>
      </c>
      <c r="C242" s="45">
        <v>11277.87434815</v>
      </c>
      <c r="D242" s="45">
        <v>6158.02521350142</v>
      </c>
      <c r="E242" s="45">
        <f t="shared" si="23"/>
        <v>-5119.84913464856</v>
      </c>
      <c r="F242" s="45">
        <f t="shared" si="24"/>
        <v>0.546027116759958</v>
      </c>
      <c r="G242" s="23">
        <f t="shared" si="25"/>
        <v>11277.87434815</v>
      </c>
      <c r="H242" s="23">
        <f t="shared" si="26"/>
        <v>45416000</v>
      </c>
      <c r="I242" s="6" t="str">
        <f>IF(AND(G242&gt;=10,G242&lt;5000),"G",IF(AND(G242&gt;=5000,G242&lt;8000),"F",IF(AND(G242&gt;=8000,G242&lt;12000),"F228",IF(AND(G242&gt;=12000,G242&lt;16000),"E",IF(AND(G242&gt;=16000,G242&lt;20000),"E228",IF(AND(G242&gt;=20000,G242&lt;25000),"D",IF(AND(G242&gt;=25000,G242&lt;30000),"D228",IF(AND(G242&gt;=30000,G242&lt;35000),"C",IF(AND(G242&gt;=35000,G242&lt;40000),"C228",IF(AND(G242&gt;=40000,G242&lt;45000),"B",IF(AND(G242&gt;=45000,G242&lt;50000),"B228",IF(AND(G242&gt;=50000,G242&lt;55000),"A",IF(AND(G242&gt;=55000,G242&lt;60000),"A228",IF(AND(G242&gt;60000),"S"))))))))))))))</f>
        <v>F228</v>
      </c>
      <c r="J242" s="23">
        <f t="shared" si="27"/>
        <v>19059.6076483735</v>
      </c>
      <c r="K242" s="6" t="str">
        <f>IF(AND(J242&gt;=10,J242&lt;5000),"G",IF(AND(J242&gt;=5000,J242&lt;8000),"F",IF(AND(J242&gt;=8000,J242&lt;12000),"F228",IF(AND(J242&gt;=12000,J242&lt;16000),"E",IF(AND(J242&gt;=16000,J242&lt;20000),"E228",IF(AND(J242&gt;=20000,J242&lt;25000),"D",IF(AND(J242&gt;=25000,J242&lt;30000),"D228",IF(AND(J242&gt;=30000,J242&lt;35000),"C",IF(AND(J242&gt;=35000,J242&lt;40000),"C228",IF(AND(J242&gt;=40000,J242&lt;45000),"B",IF(AND(J242&gt;=45000,J242&lt;50000),"B228",IF(AND(J242&gt;=50000,J242&lt;55000),"A",IF(AND(J242&gt;=55000,J242&lt;60000),"A228",IF(AND(J242&gt;60000),"S"))))))))))))))</f>
        <v>E228</v>
      </c>
    </row>
    <row r="243" ht="18.75" customHeight="1" spans="1:11">
      <c r="A243" s="43" t="s">
        <v>107</v>
      </c>
      <c r="B243" s="44">
        <v>951</v>
      </c>
      <c r="C243" s="45">
        <v>11342.1052631579</v>
      </c>
      <c r="D243" s="45">
        <v>11342.1052631579</v>
      </c>
      <c r="E243" s="44">
        <f t="shared" si="23"/>
        <v>0</v>
      </c>
      <c r="F243" s="44">
        <f t="shared" si="24"/>
        <v>1</v>
      </c>
      <c r="G243" s="23">
        <f t="shared" si="25"/>
        <v>11342.1052631579</v>
      </c>
      <c r="H243" s="23">
        <f t="shared" si="26"/>
        <v>10786342.1052632</v>
      </c>
      <c r="I243" s="6" t="str">
        <f>IF(AND(G243&gt;=10,G243&lt;5000),"G",IF(AND(G243&gt;=5000,G243&lt;8000),"F",IF(AND(G243&gt;=8000,G243&lt;12000),"F229",IF(AND(G243&gt;=12000,G243&lt;16000),"E",IF(AND(G243&gt;=16000,G243&lt;20000),"E229",IF(AND(G243&gt;=20000,G243&lt;25000),"D",IF(AND(G243&gt;=25000,G243&lt;30000),"D229",IF(AND(G243&gt;=30000,G243&lt;35000),"C",IF(AND(G243&gt;=35000,G243&lt;40000),"C229",IF(AND(G243&gt;=40000,G243&lt;45000),"B",IF(AND(G243&gt;=45000,G243&lt;50000),"B229",IF(AND(G243&gt;=50000,G243&lt;55000),"A",IF(AND(G243&gt;=55000,G243&lt;60000),"A229",IF(AND(G243&gt;60000),"S"))))))))))))))</f>
        <v>F229</v>
      </c>
      <c r="J243" s="23">
        <f t="shared" si="27"/>
        <v>19168.1578947368</v>
      </c>
      <c r="K243" s="6" t="str">
        <f>IF(AND(J243&gt;=10,J243&lt;5000),"G",IF(AND(J243&gt;=5000,J243&lt;8000),"F",IF(AND(J243&gt;=8000,J243&lt;12000),"F229",IF(AND(J243&gt;=12000,J243&lt;16000),"E",IF(AND(J243&gt;=16000,J243&lt;20000),"E229",IF(AND(J243&gt;=20000,J243&lt;25000),"D",IF(AND(J243&gt;=25000,J243&lt;30000),"D229",IF(AND(J243&gt;=30000,J243&lt;35000),"C",IF(AND(J243&gt;=35000,J243&lt;40000),"C229",IF(AND(J243&gt;=40000,J243&lt;45000),"B",IF(AND(J243&gt;=45000,J243&lt;50000),"B229",IF(AND(J243&gt;=50000,J243&lt;55000),"A",IF(AND(J243&gt;=55000,J243&lt;60000),"A229",IF(AND(J243&gt;60000),"S"))))))))))))))</f>
        <v>E229</v>
      </c>
    </row>
    <row r="244" ht="18.75" customHeight="1" spans="1:11">
      <c r="A244" s="43" t="s">
        <v>53</v>
      </c>
      <c r="B244" s="44">
        <v>162</v>
      </c>
      <c r="C244" s="45">
        <v>11111.1111111111</v>
      </c>
      <c r="D244" s="45">
        <v>11364.5833333333</v>
      </c>
      <c r="E244" s="45">
        <f t="shared" si="23"/>
        <v>253.472222222223</v>
      </c>
      <c r="F244" s="45">
        <f t="shared" si="24"/>
        <v>1.0228125</v>
      </c>
      <c r="G244" s="23">
        <f t="shared" si="25"/>
        <v>11364.5833333333</v>
      </c>
      <c r="H244" s="23">
        <f t="shared" si="26"/>
        <v>1841062.5</v>
      </c>
      <c r="I244" s="86" t="str">
        <f>IF(AND(G244&gt;=10,G244&lt;5000),"G",IF(AND(G244&gt;=5000,G244&lt;8000),"F",IF(AND(G244&gt;=8000,G244&lt;12000),"F230",IF(AND(G244&gt;=12000,G244&lt;16000),"E",IF(AND(G244&gt;=16000,G244&lt;20000),"E230",IF(AND(G244&gt;=20000,G244&lt;25000),"D",IF(AND(G244&gt;=25000,G244&lt;30000),"D230",IF(AND(G244&gt;=30000,G244&lt;35000),"C",IF(AND(G244&gt;=35000,G244&lt;40000),"C230",IF(AND(G244&gt;=40000,G244&lt;45000),"B",IF(AND(G244&gt;=45000,G244&lt;50000),"B230",IF(AND(G244&gt;=50000,G244&lt;55000),"A",IF(AND(G244&gt;=55000,G244&lt;60000),"A230",IF(AND(G244&gt;60000),"S"))))))))))))))</f>
        <v>F230</v>
      </c>
      <c r="J244" s="23">
        <f t="shared" si="27"/>
        <v>19206.1458333333</v>
      </c>
      <c r="K244" s="86" t="str">
        <f>IF(AND(J244&gt;=10,J244&lt;5000),"G",IF(AND(J244&gt;=5000,J244&lt;8000),"F",IF(AND(J244&gt;=8000,J244&lt;12000),"F230",IF(AND(J244&gt;=12000,J244&lt;16000),"E",IF(AND(J244&gt;=16000,J244&lt;20000),"E230",IF(AND(J244&gt;=20000,J244&lt;25000),"D",IF(AND(J244&gt;=25000,J244&lt;30000),"D230",IF(AND(J244&gt;=30000,J244&lt;35000),"C",IF(AND(J244&gt;=35000,J244&lt;40000),"C230",IF(AND(J244&gt;=40000,J244&lt;45000),"B",IF(AND(J244&gt;=45000,J244&lt;50000),"B230",IF(AND(J244&gt;=50000,J244&lt;55000),"A",IF(AND(J244&gt;=55000,J244&lt;60000),"A230",IF(AND(J244&gt;60000),"S"))))))))))))))</f>
        <v>E230</v>
      </c>
    </row>
    <row r="245" ht="18.75" customHeight="1" spans="1:11">
      <c r="A245" s="43" t="s">
        <v>108</v>
      </c>
      <c r="B245" s="44">
        <v>960</v>
      </c>
      <c r="C245" s="45">
        <v>11383.3333333333</v>
      </c>
      <c r="D245" s="45">
        <v>10141.6207710464</v>
      </c>
      <c r="E245" s="45">
        <f t="shared" si="23"/>
        <v>-1241.71256228691</v>
      </c>
      <c r="F245" s="45">
        <f t="shared" si="24"/>
        <v>0.89091836934522</v>
      </c>
      <c r="G245" s="23">
        <f t="shared" si="25"/>
        <v>11383.3333333333</v>
      </c>
      <c r="H245" s="23">
        <f t="shared" si="26"/>
        <v>10928000</v>
      </c>
      <c r="I245" s="6" t="str">
        <f>IF(AND(G245&gt;=10,G245&lt;5000),"G",IF(AND(G245&gt;=5000,G245&lt;8000),"F",IF(AND(G245&gt;=8000,G245&lt;12000),"F231",IF(AND(G245&gt;=12000,G245&lt;16000),"E",IF(AND(G245&gt;=16000,G245&lt;20000),"E231",IF(AND(G245&gt;=20000,G245&lt;25000),"D",IF(AND(G245&gt;=25000,G245&lt;30000),"D231",IF(AND(G245&gt;=30000,G245&lt;35000),"C",IF(AND(G245&gt;=35000,G245&lt;40000),"C231",IF(AND(G245&gt;=40000,G245&lt;45000),"B",IF(AND(G245&gt;=45000,G245&lt;50000),"B231",IF(AND(G245&gt;=50000,G245&lt;55000),"A",IF(AND(G245&gt;=55000,G245&lt;60000),"A231",IF(AND(G245&gt;60000),"S"))))))))))))))</f>
        <v>F231</v>
      </c>
      <c r="J245" s="23">
        <f t="shared" si="27"/>
        <v>19237.8333333333</v>
      </c>
      <c r="K245" s="6" t="str">
        <f>IF(AND(J245&gt;=10,J245&lt;5000),"G",IF(AND(J245&gt;=5000,J245&lt;8000),"F",IF(AND(J245&gt;=8000,J245&lt;12000),"F231",IF(AND(J245&gt;=12000,J245&lt;16000),"E",IF(AND(J245&gt;=16000,J245&lt;20000),"E231",IF(AND(J245&gt;=20000,J245&lt;25000),"D",IF(AND(J245&gt;=25000,J245&lt;30000),"D231",IF(AND(J245&gt;=30000,J245&lt;35000),"C",IF(AND(J245&gt;=35000,J245&lt;40000),"C231",IF(AND(J245&gt;=40000,J245&lt;45000),"B",IF(AND(J245&gt;=45000,J245&lt;50000),"B231",IF(AND(J245&gt;=50000,J245&lt;55000),"A",IF(AND(J245&gt;=55000,J245&lt;60000),"A231",IF(AND(J245&gt;60000),"S"))))))))))))))</f>
        <v>E231</v>
      </c>
    </row>
    <row r="246" ht="18.75" customHeight="1" spans="1:11">
      <c r="A246" s="43" t="s">
        <v>63</v>
      </c>
      <c r="B246" s="44">
        <v>229</v>
      </c>
      <c r="C246" s="45">
        <v>11441.0480349345</v>
      </c>
      <c r="D246" s="45">
        <v>6382.07070707071</v>
      </c>
      <c r="E246" s="45">
        <f t="shared" si="23"/>
        <v>-5058.97732786379</v>
      </c>
      <c r="F246" s="45">
        <f t="shared" si="24"/>
        <v>0.55782221065618</v>
      </c>
      <c r="G246" s="23">
        <f t="shared" si="25"/>
        <v>11441.0480349345</v>
      </c>
      <c r="H246" s="23">
        <f t="shared" si="26"/>
        <v>2620000</v>
      </c>
      <c r="I246" s="6" t="str">
        <f>IF(AND(G246&gt;=10,G246&lt;5000),"G",IF(AND(G246&gt;=5000,G246&lt;8000),"F",IF(AND(G246&gt;=8000,G246&lt;12000),"F232",IF(AND(G246&gt;=12000,G246&lt;16000),"E",IF(AND(G246&gt;=16000,G246&lt;20000),"E232",IF(AND(G246&gt;=20000,G246&lt;25000),"D",IF(AND(G246&gt;=25000,G246&lt;30000),"D232",IF(AND(G246&gt;=30000,G246&lt;35000),"C",IF(AND(G246&gt;=35000,G246&lt;40000),"C232",IF(AND(G246&gt;=40000,G246&lt;45000),"B",IF(AND(G246&gt;=45000,G246&lt;50000),"B232",IF(AND(G246&gt;=50000,G246&lt;55000),"A",IF(AND(G246&gt;=55000,G246&lt;60000),"A232",IF(AND(G246&gt;60000),"S"))))))))))))))</f>
        <v>F232</v>
      </c>
      <c r="J246" s="23">
        <f t="shared" si="27"/>
        <v>19335.3711790393</v>
      </c>
      <c r="K246" s="6" t="str">
        <f>IF(AND(J246&gt;=10,J246&lt;5000),"G",IF(AND(J246&gt;=5000,J246&lt;8000),"F",IF(AND(J246&gt;=8000,J246&lt;12000),"F232",IF(AND(J246&gt;=12000,J246&lt;16000),"E",IF(AND(J246&gt;=16000,J246&lt;20000),"E232",IF(AND(J246&gt;=20000,J246&lt;25000),"D",IF(AND(J246&gt;=25000,J246&lt;30000),"D232",IF(AND(J246&gt;=30000,J246&lt;35000),"C",IF(AND(J246&gt;=35000,J246&lt;40000),"C232",IF(AND(J246&gt;=40000,J246&lt;45000),"B",IF(AND(J246&gt;=45000,J246&lt;50000),"B232",IF(AND(J246&gt;=50000,J246&lt;55000),"A",IF(AND(J246&gt;=55000,J246&lt;60000),"A232",IF(AND(J246&gt;60000),"S"))))))))))))))</f>
        <v>E232</v>
      </c>
    </row>
    <row r="247" ht="18.75" customHeight="1" spans="1:11">
      <c r="A247" s="43" t="s">
        <v>398</v>
      </c>
      <c r="B247" s="44">
        <v>161</v>
      </c>
      <c r="C247" s="45">
        <v>1575.77639751553</v>
      </c>
      <c r="D247" s="45">
        <v>11621.4251207729</v>
      </c>
      <c r="E247" s="45">
        <f t="shared" si="23"/>
        <v>10045.6487232574</v>
      </c>
      <c r="F247" s="45">
        <f t="shared" si="24"/>
        <v>7.37504708097928</v>
      </c>
      <c r="G247" s="23">
        <f t="shared" si="25"/>
        <v>11621.4251207729</v>
      </c>
      <c r="H247" s="23">
        <f t="shared" si="26"/>
        <v>1871049.44444444</v>
      </c>
      <c r="I247" s="6" t="str">
        <f>IF(AND(G247&gt;=10,G247&lt;5000),"G",IF(AND(G247&gt;=5000,G247&lt;8000),"F",IF(AND(G247&gt;=8000,G247&lt;12000),"F233",IF(AND(G247&gt;=12000,G247&lt;16000),"E",IF(AND(G247&gt;=16000,G247&lt;20000),"E233",IF(AND(G247&gt;=20000,G247&lt;25000),"D",IF(AND(G247&gt;=25000,G247&lt;30000),"D233",IF(AND(G247&gt;=30000,G247&lt;35000),"C",IF(AND(G247&gt;=35000,G247&lt;40000),"C233",IF(AND(G247&gt;=40000,G247&lt;45000),"B",IF(AND(G247&gt;=45000,G247&lt;50000),"B233",IF(AND(G247&gt;=50000,G247&lt;55000),"A",IF(AND(G247&gt;=55000,G247&lt;60000),"A233",IF(AND(G247&gt;60000),"S"))))))))))))))</f>
        <v>F233</v>
      </c>
      <c r="J247" s="23">
        <f t="shared" si="27"/>
        <v>19640.2084541063</v>
      </c>
      <c r="K247" s="6" t="str">
        <f>IF(AND(J247&gt;=10,J247&lt;5000),"G",IF(AND(J247&gt;=5000,J247&lt;8000),"F",IF(AND(J247&gt;=8000,J247&lt;12000),"F233",IF(AND(J247&gt;=12000,J247&lt;16000),"E",IF(AND(J247&gt;=16000,J247&lt;20000),"E233",IF(AND(J247&gt;=20000,J247&lt;25000),"D",IF(AND(J247&gt;=25000,J247&lt;30000),"D233",IF(AND(J247&gt;=30000,J247&lt;35000),"C",IF(AND(J247&gt;=35000,J247&lt;40000),"C233",IF(AND(J247&gt;=40000,J247&lt;45000),"B",IF(AND(J247&gt;=45000,J247&lt;50000),"B233",IF(AND(J247&gt;=50000,J247&lt;55000),"A",IF(AND(J247&gt;=55000,J247&lt;60000),"A233",IF(AND(J247&gt;60000),"S"))))))))))))))</f>
        <v>E233</v>
      </c>
    </row>
    <row r="248" ht="18.75" customHeight="1" spans="1:11">
      <c r="A248" s="43" t="s">
        <v>45</v>
      </c>
      <c r="B248" s="44">
        <v>1969</v>
      </c>
      <c r="C248" s="45">
        <v>9215.18537328593</v>
      </c>
      <c r="D248" s="45">
        <v>11735.6389855793</v>
      </c>
      <c r="E248" s="45">
        <f t="shared" si="23"/>
        <v>2520.45361229338</v>
      </c>
      <c r="F248" s="45">
        <f t="shared" si="24"/>
        <v>1.27351089643839</v>
      </c>
      <c r="G248" s="23">
        <f t="shared" si="25"/>
        <v>11735.6389855793</v>
      </c>
      <c r="H248" s="23">
        <f t="shared" si="26"/>
        <v>23107473.1626057</v>
      </c>
      <c r="I248" s="86" t="str">
        <f>IF(AND(G248&gt;=10,G248&lt;5000),"G",IF(AND(G248&gt;=5000,G248&lt;8000),"F",IF(AND(G248&gt;=8000,G248&lt;12000),"F234",IF(AND(G248&gt;=12000,G248&lt;16000),"E",IF(AND(G248&gt;=16000,G248&lt;20000),"E234",IF(AND(G248&gt;=20000,G248&lt;25000),"D",IF(AND(G248&gt;=25000,G248&lt;30000),"D234",IF(AND(G248&gt;=30000,G248&lt;35000),"C",IF(AND(G248&gt;=35000,G248&lt;40000),"C234",IF(AND(G248&gt;=40000,G248&lt;45000),"B",IF(AND(G248&gt;=45000,G248&lt;50000),"B234",IF(AND(G248&gt;=50000,G248&lt;55000),"A",IF(AND(G248&gt;=55000,G248&lt;60000),"A234",IF(AND(G248&gt;60000),"S"))))))))))))))</f>
        <v>F234</v>
      </c>
      <c r="J248" s="23">
        <f t="shared" si="27"/>
        <v>19833.229885629</v>
      </c>
      <c r="K248" s="86" t="str">
        <f>IF(AND(J248&gt;=10,J248&lt;5000),"G",IF(AND(J248&gt;=5000,J248&lt;8000),"F",IF(AND(J248&gt;=8000,J248&lt;12000),"F234",IF(AND(J248&gt;=12000,J248&lt;16000),"E",IF(AND(J248&gt;=16000,J248&lt;20000),"E234",IF(AND(J248&gt;=20000,J248&lt;25000),"D",IF(AND(J248&gt;=25000,J248&lt;30000),"D234",IF(AND(J248&gt;=30000,J248&lt;35000),"C",IF(AND(J248&gt;=35000,J248&lt;40000),"C234",IF(AND(J248&gt;=40000,J248&lt;45000),"B",IF(AND(J248&gt;=45000,J248&lt;50000),"B234",IF(AND(J248&gt;=50000,J248&lt;55000),"A",IF(AND(J248&gt;=55000,J248&lt;60000),"A234",IF(AND(J248&gt;60000),"S"))))))))))))))</f>
        <v>E234</v>
      </c>
    </row>
    <row r="249" ht="18.75" customHeight="1" spans="1:11">
      <c r="A249" s="43" t="s">
        <v>192</v>
      </c>
      <c r="B249" s="44">
        <v>2016</v>
      </c>
      <c r="C249" s="45">
        <v>11749.9206349206</v>
      </c>
      <c r="D249" s="45">
        <v>7138.93249607535</v>
      </c>
      <c r="E249" s="45">
        <f t="shared" si="23"/>
        <v>-4610.98813884528</v>
      </c>
      <c r="F249" s="45">
        <f t="shared" si="24"/>
        <v>0.607572826905615</v>
      </c>
      <c r="G249" s="23">
        <f t="shared" si="25"/>
        <v>11749.9206349206</v>
      </c>
      <c r="H249" s="23">
        <f t="shared" si="26"/>
        <v>23687840</v>
      </c>
      <c r="I249" s="6" t="str">
        <f>IF(AND(G249&gt;=10,G249&lt;5000),"G",IF(AND(G249&gt;=5000,G249&lt;8000),"F",IF(AND(G249&gt;=8000,G249&lt;12000),"F235",IF(AND(G249&gt;=12000,G249&lt;16000),"E",IF(AND(G249&gt;=16000,G249&lt;20000),"E235",IF(AND(G249&gt;=20000,G249&lt;25000),"D",IF(AND(G249&gt;=25000,G249&lt;30000),"D235",IF(AND(G249&gt;=30000,G249&lt;35000),"C",IF(AND(G249&gt;=35000,G249&lt;40000),"C235",IF(AND(G249&gt;=40000,G249&lt;45000),"B",IF(AND(G249&gt;=45000,G249&lt;50000),"B235",IF(AND(G249&gt;=50000,G249&lt;55000),"A",IF(AND(G249&gt;=55000,G249&lt;60000),"A235",IF(AND(G249&gt;60000),"S"))))))))))))))</f>
        <v>F235</v>
      </c>
      <c r="J249" s="23">
        <f t="shared" si="27"/>
        <v>19857.3658730159</v>
      </c>
      <c r="K249" s="6" t="str">
        <f>IF(AND(J249&gt;=10,J249&lt;5000),"G",IF(AND(J249&gt;=5000,J249&lt;8000),"F",IF(AND(J249&gt;=8000,J249&lt;12000),"F235",IF(AND(J249&gt;=12000,J249&lt;16000),"E",IF(AND(J249&gt;=16000,J249&lt;20000),"E235",IF(AND(J249&gt;=20000,J249&lt;25000),"D",IF(AND(J249&gt;=25000,J249&lt;30000),"D235",IF(AND(J249&gt;=30000,J249&lt;35000),"C",IF(AND(J249&gt;=35000,J249&lt;40000),"C235",IF(AND(J249&gt;=40000,J249&lt;45000),"B",IF(AND(J249&gt;=45000,J249&lt;50000),"B235",IF(AND(J249&gt;=50000,J249&lt;55000),"A",IF(AND(J249&gt;=55000,J249&lt;60000),"A235",IF(AND(J249&gt;60000),"S"))))))))))))))</f>
        <v>E235</v>
      </c>
    </row>
    <row r="250" ht="18.75" customHeight="1" spans="1:11">
      <c r="A250" s="43" t="s">
        <v>394</v>
      </c>
      <c r="B250" s="44">
        <v>245</v>
      </c>
      <c r="C250" s="44">
        <v>12000</v>
      </c>
      <c r="D250" s="45">
        <v>7687.02153110048</v>
      </c>
      <c r="E250" s="45">
        <f t="shared" si="23"/>
        <v>-4312.97846889952</v>
      </c>
      <c r="F250" s="45">
        <f t="shared" si="24"/>
        <v>0.640585127591706</v>
      </c>
      <c r="G250" s="23">
        <f t="shared" si="25"/>
        <v>12000</v>
      </c>
      <c r="H250" s="23">
        <f t="shared" si="26"/>
        <v>2940000</v>
      </c>
      <c r="I250" s="6" t="str">
        <f>IF(AND(G250&gt;=10,G250&lt;5000),"G",IF(AND(G250&gt;=5000,G250&lt;8000),"F",IF(AND(G250&gt;=8000,G250&lt;12000),"F236",IF(AND(G250&gt;=12000,G250&lt;16000),"E",IF(AND(G250&gt;=16000,G250&lt;20000),"E236",IF(AND(G250&gt;=20000,G250&lt;25000),"D",IF(AND(G250&gt;=25000,G250&lt;30000),"D236",IF(AND(G250&gt;=30000,G250&lt;35000),"C",IF(AND(G250&gt;=35000,G250&lt;40000),"C236",IF(AND(G250&gt;=40000,G250&lt;45000),"B",IF(AND(G250&gt;=45000,G250&lt;50000),"B236",IF(AND(G250&gt;=50000,G250&lt;55000),"A",IF(AND(G250&gt;=55000,G250&lt;60000),"A236",IF(AND(G250&gt;60000),"S"))))))))))))))</f>
        <v>E</v>
      </c>
      <c r="J250" s="23">
        <f t="shared" si="27"/>
        <v>20280</v>
      </c>
      <c r="K250" s="6" t="str">
        <f>IF(AND(J250&gt;=10,J250&lt;5000),"G",IF(AND(J250&gt;=5000,J250&lt;8000),"F",IF(AND(J250&gt;=8000,J250&lt;12000),"F236",IF(AND(J250&gt;=12000,J250&lt;16000),"E",IF(AND(J250&gt;=16000,J250&lt;20000),"E236",IF(AND(J250&gt;=20000,J250&lt;25000),"D",IF(AND(J250&gt;=25000,J250&lt;30000),"D236",IF(AND(J250&gt;=30000,J250&lt;35000),"C",IF(AND(J250&gt;=35000,J250&lt;40000),"C236",IF(AND(J250&gt;=40000,J250&lt;45000),"B",IF(AND(J250&gt;=45000,J250&lt;50000),"B236",IF(AND(J250&gt;=50000,J250&lt;55000),"A",IF(AND(J250&gt;=55000,J250&lt;60000),"A236",IF(AND(J250&gt;60000),"S"))))))))))))))</f>
        <v>D</v>
      </c>
    </row>
    <row r="251" ht="18.75" customHeight="1" spans="1:11">
      <c r="A251" s="43" t="s">
        <v>145</v>
      </c>
      <c r="B251" s="44">
        <v>66</v>
      </c>
      <c r="C251" s="44">
        <v>12000</v>
      </c>
      <c r="D251" s="44">
        <v>12000</v>
      </c>
      <c r="E251" s="44">
        <f t="shared" si="23"/>
        <v>0</v>
      </c>
      <c r="F251" s="44">
        <f t="shared" si="24"/>
        <v>1</v>
      </c>
      <c r="G251" s="23">
        <f t="shared" si="25"/>
        <v>12000</v>
      </c>
      <c r="H251" s="23">
        <f t="shared" si="26"/>
        <v>792000</v>
      </c>
      <c r="I251" s="6" t="str">
        <f>IF(AND(G251&gt;=10,G251&lt;5000),"G",IF(AND(G251&gt;=5000,G251&lt;8000),"F",IF(AND(G251&gt;=8000,G251&lt;12000),"F237",IF(AND(G251&gt;=12000,G251&lt;16000),"E",IF(AND(G251&gt;=16000,G251&lt;20000),"E237",IF(AND(G251&gt;=20000,G251&lt;25000),"D",IF(AND(G251&gt;=25000,G251&lt;30000),"D237",IF(AND(G251&gt;=30000,G251&lt;35000),"C",IF(AND(G251&gt;=35000,G251&lt;40000),"C237",IF(AND(G251&gt;=40000,G251&lt;45000),"B",IF(AND(G251&gt;=45000,G251&lt;50000),"B237",IF(AND(G251&gt;=50000,G251&lt;55000),"A",IF(AND(G251&gt;=55000,G251&lt;60000),"A237",IF(AND(G251&gt;60000),"S"))))))))))))))</f>
        <v>E</v>
      </c>
      <c r="J251" s="23">
        <f t="shared" si="27"/>
        <v>20280</v>
      </c>
      <c r="K251" s="6" t="str">
        <f>IF(AND(J251&gt;=10,J251&lt;5000),"G",IF(AND(J251&gt;=5000,J251&lt;8000),"F",IF(AND(J251&gt;=8000,J251&lt;12000),"F237",IF(AND(J251&gt;=12000,J251&lt;16000),"E",IF(AND(J251&gt;=16000,J251&lt;20000),"E237",IF(AND(J251&gt;=20000,J251&lt;25000),"D",IF(AND(J251&gt;=25000,J251&lt;30000),"D237",IF(AND(J251&gt;=30000,J251&lt;35000),"C",IF(AND(J251&gt;=35000,J251&lt;40000),"C237",IF(AND(J251&gt;=40000,J251&lt;45000),"B",IF(AND(J251&gt;=45000,J251&lt;50000),"B237",IF(AND(J251&gt;=50000,J251&lt;55000),"A",IF(AND(J251&gt;=55000,J251&lt;60000),"A237",IF(AND(J251&gt;60000),"S"))))))))))))))</f>
        <v>D</v>
      </c>
    </row>
    <row r="252" ht="18.75" customHeight="1" spans="1:11">
      <c r="A252" s="43" t="s">
        <v>124</v>
      </c>
      <c r="B252" s="44">
        <v>6999</v>
      </c>
      <c r="C252" s="45">
        <v>8462.99028432633</v>
      </c>
      <c r="D252" s="45">
        <v>12009.3997817388</v>
      </c>
      <c r="E252" s="45">
        <f t="shared" si="23"/>
        <v>3546.40949741248</v>
      </c>
      <c r="F252" s="45">
        <f t="shared" si="24"/>
        <v>1.41904922235117</v>
      </c>
      <c r="G252" s="23">
        <f t="shared" si="25"/>
        <v>12009.3997817388</v>
      </c>
      <c r="H252" s="23">
        <f t="shared" si="26"/>
        <v>84053789.07239</v>
      </c>
      <c r="I252" s="6" t="str">
        <f>IF(AND(G252&gt;=10,G252&lt;5000),"G",IF(AND(G252&gt;=5000,G252&lt;8000),"F",IF(AND(G252&gt;=8000,G252&lt;12000),"F238",IF(AND(G252&gt;=12000,G252&lt;16000),"E",IF(AND(G252&gt;=16000,G252&lt;20000),"E238",IF(AND(G252&gt;=20000,G252&lt;25000),"D",IF(AND(G252&gt;=25000,G252&lt;30000),"D238",IF(AND(G252&gt;=30000,G252&lt;35000),"C",IF(AND(G252&gt;=35000,G252&lt;40000),"C238",IF(AND(G252&gt;=40000,G252&lt;45000),"B",IF(AND(G252&gt;=45000,G252&lt;50000),"B238",IF(AND(G252&gt;=50000,G252&lt;55000),"A",IF(AND(G252&gt;=55000,G252&lt;60000),"A238",IF(AND(G252&gt;60000),"S"))))))))))))))</f>
        <v>E</v>
      </c>
      <c r="J252" s="23">
        <f t="shared" si="27"/>
        <v>20295.8856311386</v>
      </c>
      <c r="K252" s="6" t="str">
        <f>IF(AND(J252&gt;=10,J252&lt;5000),"G",IF(AND(J252&gt;=5000,J252&lt;8000),"F",IF(AND(J252&gt;=8000,J252&lt;12000),"F238",IF(AND(J252&gt;=12000,J252&lt;16000),"E",IF(AND(J252&gt;=16000,J252&lt;20000),"E238",IF(AND(J252&gt;=20000,J252&lt;25000),"D",IF(AND(J252&gt;=25000,J252&lt;30000),"D238",IF(AND(J252&gt;=30000,J252&lt;35000),"C",IF(AND(J252&gt;=35000,J252&lt;40000),"C238",IF(AND(J252&gt;=40000,J252&lt;45000),"B",IF(AND(J252&gt;=45000,J252&lt;50000),"B238",IF(AND(J252&gt;=50000,J252&lt;55000),"A",IF(AND(J252&gt;=55000,J252&lt;60000),"A238",IF(AND(J252&gt;60000),"S"))))))))))))))</f>
        <v>D</v>
      </c>
    </row>
    <row r="253" ht="18.75" customHeight="1" spans="1:11">
      <c r="A253" s="43" t="s">
        <v>205</v>
      </c>
      <c r="B253" s="44">
        <v>929</v>
      </c>
      <c r="C253" s="45">
        <v>12062.4327233584</v>
      </c>
      <c r="D253" s="45">
        <v>12062.4327233584</v>
      </c>
      <c r="E253" s="44">
        <f t="shared" si="23"/>
        <v>0</v>
      </c>
      <c r="F253" s="44">
        <f t="shared" si="24"/>
        <v>1</v>
      </c>
      <c r="G253" s="23">
        <f t="shared" si="25"/>
        <v>12062.4327233584</v>
      </c>
      <c r="H253" s="23">
        <f t="shared" si="26"/>
        <v>11206000</v>
      </c>
      <c r="I253" s="6" t="str">
        <f>IF(AND(G253&gt;=10,G253&lt;5000),"G",IF(AND(G253&gt;=5000,G253&lt;8000),"F",IF(AND(G253&gt;=8000,G253&lt;12000),"F239",IF(AND(G253&gt;=12000,G253&lt;16000),"E",IF(AND(G253&gt;=16000,G253&lt;20000),"E239",IF(AND(G253&gt;=20000,G253&lt;25000),"D",IF(AND(G253&gt;=25000,G253&lt;30000),"D239",IF(AND(G253&gt;=30000,G253&lt;35000),"C",IF(AND(G253&gt;=35000,G253&lt;40000),"C239",IF(AND(G253&gt;=40000,G253&lt;45000),"B",IF(AND(G253&gt;=45000,G253&lt;50000),"B239",IF(AND(G253&gt;=50000,G253&lt;55000),"A",IF(AND(G253&gt;=55000,G253&lt;60000),"A239",IF(AND(G253&gt;60000),"S"))))))))))))))</f>
        <v>E</v>
      </c>
      <c r="J253" s="23">
        <f t="shared" si="27"/>
        <v>20385.5113024758</v>
      </c>
      <c r="K253" s="6" t="str">
        <f>IF(AND(J253&gt;=10,J253&lt;5000),"G",IF(AND(J253&gt;=5000,J253&lt;8000),"F",IF(AND(J253&gt;=8000,J253&lt;12000),"F239",IF(AND(J253&gt;=12000,J253&lt;16000),"E",IF(AND(J253&gt;=16000,J253&lt;20000),"E239",IF(AND(J253&gt;=20000,J253&lt;25000),"D",IF(AND(J253&gt;=25000,J253&lt;30000),"D239",IF(AND(J253&gt;=30000,J253&lt;35000),"C",IF(AND(J253&gt;=35000,J253&lt;40000),"C239",IF(AND(J253&gt;=40000,J253&lt;45000),"B",IF(AND(J253&gt;=45000,J253&lt;50000),"B239",IF(AND(J253&gt;=50000,J253&lt;55000),"A",IF(AND(J253&gt;=55000,J253&lt;60000),"A239",IF(AND(J253&gt;60000),"S"))))))))))))))</f>
        <v>D</v>
      </c>
    </row>
    <row r="254" ht="18.75" customHeight="1" spans="1:11">
      <c r="A254" s="43" t="s">
        <v>171</v>
      </c>
      <c r="B254" s="44">
        <v>212</v>
      </c>
      <c r="C254" s="44">
        <v>12100</v>
      </c>
      <c r="D254" s="44">
        <v>12100</v>
      </c>
      <c r="E254" s="44">
        <f t="shared" si="23"/>
        <v>0</v>
      </c>
      <c r="F254" s="44">
        <f t="shared" si="24"/>
        <v>1</v>
      </c>
      <c r="G254" s="23">
        <f t="shared" si="25"/>
        <v>12100</v>
      </c>
      <c r="H254" s="23">
        <f t="shared" si="26"/>
        <v>2565200</v>
      </c>
      <c r="I254" s="6" t="str">
        <f>IF(AND(G254&gt;=10,G254&lt;5000),"G",IF(AND(G254&gt;=5000,G254&lt;8000),"F",IF(AND(G254&gt;=8000,G254&lt;12000),"F240",IF(AND(G254&gt;=12000,G254&lt;16000),"E",IF(AND(G254&gt;=16000,G254&lt;20000),"E240",IF(AND(G254&gt;=20000,G254&lt;25000),"D",IF(AND(G254&gt;=25000,G254&lt;30000),"D240",IF(AND(G254&gt;=30000,G254&lt;35000),"C",IF(AND(G254&gt;=35000,G254&lt;40000),"C240",IF(AND(G254&gt;=40000,G254&lt;45000),"B",IF(AND(G254&gt;=45000,G254&lt;50000),"B240",IF(AND(G254&gt;=50000,G254&lt;55000),"A",IF(AND(G254&gt;=55000,G254&lt;60000),"A240",IF(AND(G254&gt;60000),"S"))))))))))))))</f>
        <v>E</v>
      </c>
      <c r="J254" s="23">
        <f t="shared" si="27"/>
        <v>20449</v>
      </c>
      <c r="K254" s="6" t="str">
        <f>IF(AND(J254&gt;=10,J254&lt;5000),"G",IF(AND(J254&gt;=5000,J254&lt;8000),"F",IF(AND(J254&gt;=8000,J254&lt;12000),"F240",IF(AND(J254&gt;=12000,J254&lt;16000),"E",IF(AND(J254&gt;=16000,J254&lt;20000),"E240",IF(AND(J254&gt;=20000,J254&lt;25000),"D",IF(AND(J254&gt;=25000,J254&lt;30000),"D240",IF(AND(J254&gt;=30000,J254&lt;35000),"C",IF(AND(J254&gt;=35000,J254&lt;40000),"C240",IF(AND(J254&gt;=40000,J254&lt;45000),"B",IF(AND(J254&gt;=45000,J254&lt;50000),"B240",IF(AND(J254&gt;=50000,J254&lt;55000),"A",IF(AND(J254&gt;=55000,J254&lt;60000),"A240",IF(AND(J254&gt;60000),"S"))))))))))))))</f>
        <v>D</v>
      </c>
    </row>
    <row r="255" ht="18.75" customHeight="1" spans="1:11">
      <c r="A255" s="43" t="s">
        <v>159</v>
      </c>
      <c r="B255" s="44">
        <v>404</v>
      </c>
      <c r="C255" s="45">
        <v>12179.3564356436</v>
      </c>
      <c r="D255" s="45">
        <v>4372.03647416413</v>
      </c>
      <c r="E255" s="45">
        <f t="shared" si="23"/>
        <v>-7807.31996147943</v>
      </c>
      <c r="F255" s="45">
        <f t="shared" si="24"/>
        <v>0.358971058714492</v>
      </c>
      <c r="G255" s="23">
        <f t="shared" si="25"/>
        <v>12179.3564356436</v>
      </c>
      <c r="H255" s="23">
        <f t="shared" si="26"/>
        <v>4920460</v>
      </c>
      <c r="I255" s="6" t="str">
        <f>IF(AND(G255&gt;=10,G255&lt;5000),"G",IF(AND(G255&gt;=5000,G255&lt;8000),"F",IF(AND(G255&gt;=8000,G255&lt;12000),"F241",IF(AND(G255&gt;=12000,G255&lt;16000),"E",IF(AND(G255&gt;=16000,G255&lt;20000),"E241",IF(AND(G255&gt;=20000,G255&lt;25000),"D",IF(AND(G255&gt;=25000,G255&lt;30000),"D241",IF(AND(G255&gt;=30000,G255&lt;35000),"C",IF(AND(G255&gt;=35000,G255&lt;40000),"C241",IF(AND(G255&gt;=40000,G255&lt;45000),"B",IF(AND(G255&gt;=45000,G255&lt;50000),"B241",IF(AND(G255&gt;=50000,G255&lt;55000),"A",IF(AND(G255&gt;=55000,G255&lt;60000),"A241",IF(AND(G255&gt;60000),"S"))))))))))))))</f>
        <v>E</v>
      </c>
      <c r="J255" s="23">
        <f t="shared" si="27"/>
        <v>20583.1123762376</v>
      </c>
      <c r="K255" s="6" t="str">
        <f>IF(AND(J255&gt;=10,J255&lt;5000),"G",IF(AND(J255&gt;=5000,J255&lt;8000),"F",IF(AND(J255&gt;=8000,J255&lt;12000),"F241",IF(AND(J255&gt;=12000,J255&lt;16000),"E",IF(AND(J255&gt;=16000,J255&lt;20000),"E241",IF(AND(J255&gt;=20000,J255&lt;25000),"D",IF(AND(J255&gt;=25000,J255&lt;30000),"D241",IF(AND(J255&gt;=30000,J255&lt;35000),"C",IF(AND(J255&gt;=35000,J255&lt;40000),"C241",IF(AND(J255&gt;=40000,J255&lt;45000),"B",IF(AND(J255&gt;=45000,J255&lt;50000),"B241",IF(AND(J255&gt;=50000,J255&lt;55000),"A",IF(AND(J255&gt;=55000,J255&lt;60000),"A241",IF(AND(J255&gt;60000),"S"))))))))))))))</f>
        <v>D</v>
      </c>
    </row>
    <row r="256" ht="18.75" customHeight="1" spans="1:11">
      <c r="A256" s="43" t="s">
        <v>81</v>
      </c>
      <c r="B256" s="44">
        <v>1116</v>
      </c>
      <c r="C256" s="45">
        <v>12476.7025089606</v>
      </c>
      <c r="D256" s="45">
        <v>12321.4437819421</v>
      </c>
      <c r="E256" s="45">
        <f t="shared" si="23"/>
        <v>-155.258727018496</v>
      </c>
      <c r="F256" s="45">
        <f t="shared" si="24"/>
        <v>0.987556108923252</v>
      </c>
      <c r="G256" s="23">
        <f t="shared" si="25"/>
        <v>12476.7025089606</v>
      </c>
      <c r="H256" s="23">
        <f t="shared" si="26"/>
        <v>13924000</v>
      </c>
      <c r="I256" s="6" t="str">
        <f>IF(AND(G256&gt;=10,G256&lt;5000),"G",IF(AND(G256&gt;=5000,G256&lt;8000),"F",IF(AND(G256&gt;=8000,G256&lt;12000),"F242",IF(AND(G256&gt;=12000,G256&lt;16000),"E",IF(AND(G256&gt;=16000,G256&lt;20000),"E242",IF(AND(G256&gt;=20000,G256&lt;25000),"D",IF(AND(G256&gt;=25000,G256&lt;30000),"D242",IF(AND(G256&gt;=30000,G256&lt;35000),"C",IF(AND(G256&gt;=35000,G256&lt;40000),"C242",IF(AND(G256&gt;=40000,G256&lt;45000),"B",IF(AND(G256&gt;=45000,G256&lt;50000),"B242",IF(AND(G256&gt;=50000,G256&lt;55000),"A",IF(AND(G256&gt;=55000,G256&lt;60000),"A242",IF(AND(G256&gt;60000),"S"))))))))))))))</f>
        <v>E</v>
      </c>
      <c r="J256" s="23">
        <f t="shared" si="27"/>
        <v>21085.6272401434</v>
      </c>
      <c r="K256" s="6" t="str">
        <f>IF(AND(J256&gt;=10,J256&lt;5000),"G",IF(AND(J256&gt;=5000,J256&lt;8000),"F",IF(AND(J256&gt;=8000,J256&lt;12000),"F242",IF(AND(J256&gt;=12000,J256&lt;16000),"E",IF(AND(J256&gt;=16000,J256&lt;20000),"E242",IF(AND(J256&gt;=20000,J256&lt;25000),"D",IF(AND(J256&gt;=25000,J256&lt;30000),"D242",IF(AND(J256&gt;=30000,J256&lt;35000),"C",IF(AND(J256&gt;=35000,J256&lt;40000),"C242",IF(AND(J256&gt;=40000,J256&lt;45000),"B",IF(AND(J256&gt;=45000,J256&lt;50000),"B242",IF(AND(J256&gt;=50000,J256&lt;55000),"A",IF(AND(J256&gt;=55000,J256&lt;60000),"A242",IF(AND(J256&gt;60000),"S"))))))))))))))</f>
        <v>D</v>
      </c>
    </row>
    <row r="257" ht="18.75" customHeight="1" spans="1:11">
      <c r="A257" s="43" t="s">
        <v>404</v>
      </c>
      <c r="B257" s="44">
        <v>339</v>
      </c>
      <c r="C257" s="44">
        <v>6450</v>
      </c>
      <c r="D257" s="45">
        <v>12573.3962264151</v>
      </c>
      <c r="E257" s="45">
        <f t="shared" si="23"/>
        <v>6123.39622641509</v>
      </c>
      <c r="F257" s="45">
        <f t="shared" si="24"/>
        <v>1.94936375603335</v>
      </c>
      <c r="G257" s="23">
        <f t="shared" si="25"/>
        <v>12573.3962264151</v>
      </c>
      <c r="H257" s="23">
        <f t="shared" si="26"/>
        <v>4262381.32075472</v>
      </c>
      <c r="I257" s="6" t="str">
        <f>IF(AND(G257&gt;=10,G257&lt;5000),"G",IF(AND(G257&gt;=5000,G257&lt;8000),"F",IF(AND(G257&gt;=8000,G257&lt;12000),"F243",IF(AND(G257&gt;=12000,G257&lt;16000),"E",IF(AND(G257&gt;=16000,G257&lt;20000),"E243",IF(AND(G257&gt;=20000,G257&lt;25000),"D",IF(AND(G257&gt;=25000,G257&lt;30000),"D243",IF(AND(G257&gt;=30000,G257&lt;35000),"C",IF(AND(G257&gt;=35000,G257&lt;40000),"C243",IF(AND(G257&gt;=40000,G257&lt;45000),"B",IF(AND(G257&gt;=45000,G257&lt;50000),"B243",IF(AND(G257&gt;=50000,G257&lt;55000),"A",IF(AND(G257&gt;=55000,G257&lt;60000),"A243",IF(AND(G257&gt;60000),"S"))))))))))))))</f>
        <v>E</v>
      </c>
      <c r="J257" s="23">
        <f t="shared" si="27"/>
        <v>21249.0396226415</v>
      </c>
      <c r="K257" s="6" t="str">
        <f>IF(AND(J257&gt;=10,J257&lt;5000),"G",IF(AND(J257&gt;=5000,J257&lt;8000),"F",IF(AND(J257&gt;=8000,J257&lt;12000),"F243",IF(AND(J257&gt;=12000,J257&lt;16000),"E",IF(AND(J257&gt;=16000,J257&lt;20000),"E243",IF(AND(J257&gt;=20000,J257&lt;25000),"D",IF(AND(J257&gt;=25000,J257&lt;30000),"D243",IF(AND(J257&gt;=30000,J257&lt;35000),"C",IF(AND(J257&gt;=35000,J257&lt;40000),"C243",IF(AND(J257&gt;=40000,J257&lt;45000),"B",IF(AND(J257&gt;=45000,J257&lt;50000),"B243",IF(AND(J257&gt;=50000,J257&lt;55000),"A",IF(AND(J257&gt;=55000,J257&lt;60000),"A243",IF(AND(J257&gt;60000),"S"))))))))))))))</f>
        <v>D</v>
      </c>
    </row>
    <row r="258" ht="18.75" customHeight="1" spans="1:11">
      <c r="A258" s="43" t="s">
        <v>365</v>
      </c>
      <c r="B258" s="44">
        <v>923</v>
      </c>
      <c r="C258" s="44">
        <v>12900</v>
      </c>
      <c r="D258" s="44">
        <v>12900</v>
      </c>
      <c r="E258" s="44">
        <f t="shared" si="23"/>
        <v>0</v>
      </c>
      <c r="F258" s="44">
        <f t="shared" si="24"/>
        <v>1</v>
      </c>
      <c r="G258" s="23">
        <f t="shared" si="25"/>
        <v>12900</v>
      </c>
      <c r="H258" s="23">
        <f t="shared" si="26"/>
        <v>11906700</v>
      </c>
      <c r="I258" s="6" t="str">
        <f>IF(AND(G258&gt;=10,G258&lt;5000),"G",IF(AND(G258&gt;=5000,G258&lt;8000),"F",IF(AND(G258&gt;=8000,G258&lt;12000),"F244",IF(AND(G258&gt;=12000,G258&lt;16000),"E",IF(AND(G258&gt;=16000,G258&lt;20000),"E244",IF(AND(G258&gt;=20000,G258&lt;25000),"D",IF(AND(G258&gt;=25000,G258&lt;30000),"D244",IF(AND(G258&gt;=30000,G258&lt;35000),"C",IF(AND(G258&gt;=35000,G258&lt;40000),"C244",IF(AND(G258&gt;=40000,G258&lt;45000),"B",IF(AND(G258&gt;=45000,G258&lt;50000),"B244",IF(AND(G258&gt;=50000,G258&lt;55000),"A",IF(AND(G258&gt;=55000,G258&lt;60000),"A244",IF(AND(G258&gt;60000),"S"))))))))))))))</f>
        <v>E</v>
      </c>
      <c r="J258" s="23">
        <f t="shared" si="27"/>
        <v>21801</v>
      </c>
      <c r="K258" s="6" t="str">
        <f>IF(AND(J258&gt;=10,J258&lt;5000),"G",IF(AND(J258&gt;=5000,J258&lt;8000),"F",IF(AND(J258&gt;=8000,J258&lt;12000),"F244",IF(AND(J258&gt;=12000,J258&lt;16000),"E",IF(AND(J258&gt;=16000,J258&lt;20000),"E244",IF(AND(J258&gt;=20000,J258&lt;25000),"D",IF(AND(J258&gt;=25000,J258&lt;30000),"D244",IF(AND(J258&gt;=30000,J258&lt;35000),"C",IF(AND(J258&gt;=35000,J258&lt;40000),"C244",IF(AND(J258&gt;=40000,J258&lt;45000),"B",IF(AND(J258&gt;=45000,J258&lt;50000),"B244",IF(AND(J258&gt;=50000,J258&lt;55000),"A",IF(AND(J258&gt;=55000,J258&lt;60000),"A244",IF(AND(J258&gt;60000),"S"))))))))))))))</f>
        <v>D</v>
      </c>
    </row>
    <row r="259" ht="18.75" customHeight="1" spans="1:11">
      <c r="A259" s="43" t="s">
        <v>388</v>
      </c>
      <c r="B259" s="44">
        <v>339</v>
      </c>
      <c r="C259" s="44">
        <v>12900</v>
      </c>
      <c r="D259" s="44">
        <v>12900</v>
      </c>
      <c r="E259" s="44">
        <f t="shared" si="23"/>
        <v>0</v>
      </c>
      <c r="F259" s="44">
        <f t="shared" si="24"/>
        <v>1</v>
      </c>
      <c r="G259" s="23">
        <f t="shared" si="25"/>
        <v>12900</v>
      </c>
      <c r="H259" s="23">
        <f t="shared" si="26"/>
        <v>4373100</v>
      </c>
      <c r="I259" s="6" t="str">
        <f>IF(AND(G259&gt;=10,G259&lt;5000),"G",IF(AND(G259&gt;=5000,G259&lt;8000),"F",IF(AND(G259&gt;=8000,G259&lt;12000),"F245",IF(AND(G259&gt;=12000,G259&lt;16000),"E",IF(AND(G259&gt;=16000,G259&lt;20000),"E245",IF(AND(G259&gt;=20000,G259&lt;25000),"D",IF(AND(G259&gt;=25000,G259&lt;30000),"D245",IF(AND(G259&gt;=30000,G259&lt;35000),"C",IF(AND(G259&gt;=35000,G259&lt;40000),"C245",IF(AND(G259&gt;=40000,G259&lt;45000),"B",IF(AND(G259&gt;=45000,G259&lt;50000),"B245",IF(AND(G259&gt;=50000,G259&lt;55000),"A",IF(AND(G259&gt;=55000,G259&lt;60000),"A245",IF(AND(G259&gt;60000),"S"))))))))))))))</f>
        <v>E</v>
      </c>
      <c r="J259" s="23">
        <f t="shared" si="27"/>
        <v>21801</v>
      </c>
      <c r="K259" s="6" t="str">
        <f>IF(AND(J259&gt;=10,J259&lt;5000),"G",IF(AND(J259&gt;=5000,J259&lt;8000),"F",IF(AND(J259&gt;=8000,J259&lt;12000),"F245",IF(AND(J259&gt;=12000,J259&lt;16000),"E",IF(AND(J259&gt;=16000,J259&lt;20000),"E245",IF(AND(J259&gt;=20000,J259&lt;25000),"D",IF(AND(J259&gt;=25000,J259&lt;30000),"D245",IF(AND(J259&gt;=30000,J259&lt;35000),"C",IF(AND(J259&gt;=35000,J259&lt;40000),"C245",IF(AND(J259&gt;=40000,J259&lt;45000),"B",IF(AND(J259&gt;=45000,J259&lt;50000),"B245",IF(AND(J259&gt;=50000,J259&lt;55000),"A",IF(AND(J259&gt;=55000,J259&lt;60000),"A245",IF(AND(J259&gt;60000),"S"))))))))))))))</f>
        <v>D</v>
      </c>
    </row>
    <row r="260" ht="18.75" customHeight="1" spans="1:11">
      <c r="A260" s="43" t="s">
        <v>77</v>
      </c>
      <c r="B260" s="44">
        <v>81</v>
      </c>
      <c r="C260" s="44">
        <v>13000</v>
      </c>
      <c r="D260" s="44">
        <v>13000</v>
      </c>
      <c r="E260" s="44">
        <f t="shared" si="23"/>
        <v>0</v>
      </c>
      <c r="F260" s="44">
        <f t="shared" si="24"/>
        <v>1</v>
      </c>
      <c r="G260" s="23">
        <f t="shared" si="25"/>
        <v>13000</v>
      </c>
      <c r="H260" s="23">
        <f t="shared" si="26"/>
        <v>1053000</v>
      </c>
      <c r="I260" s="6" t="str">
        <f>IF(AND(G260&gt;=10,G260&lt;5000),"G",IF(AND(G260&gt;=5000,G260&lt;8000),"F",IF(AND(G260&gt;=8000,G260&lt;12000),"F246",IF(AND(G260&gt;=12000,G260&lt;16000),"E",IF(AND(G260&gt;=16000,G260&lt;20000),"E246",IF(AND(G260&gt;=20000,G260&lt;25000),"D",IF(AND(G260&gt;=25000,G260&lt;30000),"D246",IF(AND(G260&gt;=30000,G260&lt;35000),"C",IF(AND(G260&gt;=35000,G260&lt;40000),"C246",IF(AND(G260&gt;=40000,G260&lt;45000),"B",IF(AND(G260&gt;=45000,G260&lt;50000),"B246",IF(AND(G260&gt;=50000,G260&lt;55000),"A",IF(AND(G260&gt;=55000,G260&lt;60000),"A246",IF(AND(G260&gt;60000),"S"))))))))))))))</f>
        <v>E</v>
      </c>
      <c r="J260" s="23">
        <f t="shared" si="27"/>
        <v>21970</v>
      </c>
      <c r="K260" s="6" t="str">
        <f>IF(AND(J260&gt;=10,J260&lt;5000),"G",IF(AND(J260&gt;=5000,J260&lt;8000),"F",IF(AND(J260&gt;=8000,J260&lt;12000),"F246",IF(AND(J260&gt;=12000,J260&lt;16000),"E",IF(AND(J260&gt;=16000,J260&lt;20000),"E246",IF(AND(J260&gt;=20000,J260&lt;25000),"D",IF(AND(J260&gt;=25000,J260&lt;30000),"D246",IF(AND(J260&gt;=30000,J260&lt;35000),"C",IF(AND(J260&gt;=35000,J260&lt;40000),"C246",IF(AND(J260&gt;=40000,J260&lt;45000),"B",IF(AND(J260&gt;=45000,J260&lt;50000),"B246",IF(AND(J260&gt;=50000,J260&lt;55000),"A",IF(AND(J260&gt;=55000,J260&lt;60000),"A246",IF(AND(J260&gt;60000),"S"))))))))))))))</f>
        <v>D</v>
      </c>
    </row>
    <row r="261" ht="18.75" customHeight="1" spans="1:11">
      <c r="A261" s="43" t="s">
        <v>377</v>
      </c>
      <c r="B261" s="44">
        <v>81</v>
      </c>
      <c r="C261" s="44">
        <v>5160</v>
      </c>
      <c r="D261" s="45">
        <v>13133.2641770401</v>
      </c>
      <c r="E261" s="45">
        <f t="shared" si="23"/>
        <v>7973.26417704011</v>
      </c>
      <c r="F261" s="45">
        <f t="shared" si="24"/>
        <v>2.54520623586049</v>
      </c>
      <c r="G261" s="23">
        <f t="shared" si="25"/>
        <v>13133.2641770401</v>
      </c>
      <c r="H261" s="23">
        <f t="shared" si="26"/>
        <v>1063794.39834025</v>
      </c>
      <c r="I261" s="6" t="str">
        <f>IF(AND(G261&gt;=10,G261&lt;5000),"G",IF(AND(G261&gt;=5000,G261&lt;8000),"F",IF(AND(G261&gt;=8000,G261&lt;12000),"F247",IF(AND(G261&gt;=12000,G261&lt;16000),"E",IF(AND(G261&gt;=16000,G261&lt;20000),"E247",IF(AND(G261&gt;=20000,G261&lt;25000),"D",IF(AND(G261&gt;=25000,G261&lt;30000),"D247",IF(AND(G261&gt;=30000,G261&lt;35000),"C",IF(AND(G261&gt;=35000,G261&lt;40000),"C247",IF(AND(G261&gt;=40000,G261&lt;45000),"B",IF(AND(G261&gt;=45000,G261&lt;50000),"B247",IF(AND(G261&gt;=50000,G261&lt;55000),"A",IF(AND(G261&gt;=55000,G261&lt;60000),"A247",IF(AND(G261&gt;60000),"S"))))))))))))))</f>
        <v>E</v>
      </c>
      <c r="J261" s="23">
        <f t="shared" si="27"/>
        <v>22195.2164591978</v>
      </c>
      <c r="K261" s="6" t="str">
        <f>IF(AND(J261&gt;=10,J261&lt;5000),"G",IF(AND(J261&gt;=5000,J261&lt;8000),"F",IF(AND(J261&gt;=8000,J261&lt;12000),"F247",IF(AND(J261&gt;=12000,J261&lt;16000),"E",IF(AND(J261&gt;=16000,J261&lt;20000),"E247",IF(AND(J261&gt;=20000,J261&lt;25000),"D",IF(AND(J261&gt;=25000,J261&lt;30000),"D247",IF(AND(J261&gt;=30000,J261&lt;35000),"C",IF(AND(J261&gt;=35000,J261&lt;40000),"C247",IF(AND(J261&gt;=40000,J261&lt;45000),"B",IF(AND(J261&gt;=45000,J261&lt;50000),"B247",IF(AND(J261&gt;=50000,J261&lt;55000),"A",IF(AND(J261&gt;=55000,J261&lt;60000),"A247",IF(AND(J261&gt;60000),"S"))))))))))))))</f>
        <v>D</v>
      </c>
    </row>
    <row r="262" ht="18.75" customHeight="1" spans="1:11">
      <c r="A262" s="43" t="s">
        <v>68</v>
      </c>
      <c r="B262" s="44">
        <v>262</v>
      </c>
      <c r="C262" s="45">
        <v>10271.4503816794</v>
      </c>
      <c r="D262" s="45">
        <v>13191.9592298981</v>
      </c>
      <c r="E262" s="45">
        <f t="shared" si="23"/>
        <v>2920.50884821869</v>
      </c>
      <c r="F262" s="45">
        <f t="shared" si="24"/>
        <v>1.28433266381034</v>
      </c>
      <c r="G262" s="23">
        <f t="shared" si="25"/>
        <v>13191.9592298981</v>
      </c>
      <c r="H262" s="23">
        <f t="shared" si="26"/>
        <v>3456293.3182333</v>
      </c>
      <c r="I262" s="6" t="str">
        <f>IF(AND(G262&gt;=10,G262&lt;5000),"G",IF(AND(G262&gt;=5000,G262&lt;8000),"F",IF(AND(G262&gt;=8000,G262&lt;12000),"F248",IF(AND(G262&gt;=12000,G262&lt;16000),"E",IF(AND(G262&gt;=16000,G262&lt;20000),"E248",IF(AND(G262&gt;=20000,G262&lt;25000),"D",IF(AND(G262&gt;=25000,G262&lt;30000),"D248",IF(AND(G262&gt;=30000,G262&lt;35000),"C",IF(AND(G262&gt;=35000,G262&lt;40000),"C248",IF(AND(G262&gt;=40000,G262&lt;45000),"B",IF(AND(G262&gt;=45000,G262&lt;50000),"B248",IF(AND(G262&gt;=50000,G262&lt;55000),"A",IF(AND(G262&gt;=55000,G262&lt;60000),"A248",IF(AND(G262&gt;60000),"S"))))))))))))))</f>
        <v>E</v>
      </c>
      <c r="J262" s="23">
        <f t="shared" si="27"/>
        <v>22294.4110985277</v>
      </c>
      <c r="K262" s="6" t="str">
        <f>IF(AND(J262&gt;=10,J262&lt;5000),"G",IF(AND(J262&gt;=5000,J262&lt;8000),"F",IF(AND(J262&gt;=8000,J262&lt;12000),"F248",IF(AND(J262&gt;=12000,J262&lt;16000),"E",IF(AND(J262&gt;=16000,J262&lt;20000),"E248",IF(AND(J262&gt;=20000,J262&lt;25000),"D",IF(AND(J262&gt;=25000,J262&lt;30000),"D248",IF(AND(J262&gt;=30000,J262&lt;35000),"C",IF(AND(J262&gt;=35000,J262&lt;40000),"C248",IF(AND(J262&gt;=40000,J262&lt;45000),"B",IF(AND(J262&gt;=45000,J262&lt;50000),"B248",IF(AND(J262&gt;=50000,J262&lt;55000),"A",IF(AND(J262&gt;=55000,J262&lt;60000),"A248",IF(AND(J262&gt;60000),"S"))))))))))))))</f>
        <v>D</v>
      </c>
    </row>
    <row r="263" ht="18.75" customHeight="1" spans="1:11">
      <c r="A263" s="43" t="s">
        <v>193</v>
      </c>
      <c r="B263" s="44">
        <v>386</v>
      </c>
      <c r="C263" s="45">
        <v>5077.20207253886</v>
      </c>
      <c r="D263" s="45">
        <v>13462.2005988024</v>
      </c>
      <c r="E263" s="45">
        <f t="shared" si="23"/>
        <v>8384.99852626353</v>
      </c>
      <c r="F263" s="45">
        <f t="shared" si="24"/>
        <v>2.65149986281137</v>
      </c>
      <c r="G263" s="23">
        <f t="shared" si="25"/>
        <v>13462.2005988024</v>
      </c>
      <c r="H263" s="23">
        <f t="shared" si="26"/>
        <v>5196409.43113772</v>
      </c>
      <c r="I263" s="6" t="str">
        <f>IF(AND(G263&gt;=10,G263&lt;5000),"G",IF(AND(G263&gt;=5000,G263&lt;8000),"F",IF(AND(G263&gt;=8000,G263&lt;12000),"F249",IF(AND(G263&gt;=12000,G263&lt;16000),"E",IF(AND(G263&gt;=16000,G263&lt;20000),"E249",IF(AND(G263&gt;=20000,G263&lt;25000),"D",IF(AND(G263&gt;=25000,G263&lt;30000),"D249",IF(AND(G263&gt;=30000,G263&lt;35000),"C",IF(AND(G263&gt;=35000,G263&lt;40000),"C249",IF(AND(G263&gt;=40000,G263&lt;45000),"B",IF(AND(G263&gt;=45000,G263&lt;50000),"B249",IF(AND(G263&gt;=50000,G263&lt;55000),"A",IF(AND(G263&gt;=55000,G263&lt;60000),"A249",IF(AND(G263&gt;60000),"S"))))))))))))))</f>
        <v>E</v>
      </c>
      <c r="J263" s="23">
        <f t="shared" si="27"/>
        <v>22751.119011976</v>
      </c>
      <c r="K263" s="6" t="str">
        <f>IF(AND(J263&gt;=10,J263&lt;5000),"G",IF(AND(J263&gt;=5000,J263&lt;8000),"F",IF(AND(J263&gt;=8000,J263&lt;12000),"F249",IF(AND(J263&gt;=12000,J263&lt;16000),"E",IF(AND(J263&gt;=16000,J263&lt;20000),"E249",IF(AND(J263&gt;=20000,J263&lt;25000),"D",IF(AND(J263&gt;=25000,J263&lt;30000),"D249",IF(AND(J263&gt;=30000,J263&lt;35000),"C",IF(AND(J263&gt;=35000,J263&lt;40000),"C249",IF(AND(J263&gt;=40000,J263&lt;45000),"B",IF(AND(J263&gt;=45000,J263&lt;50000),"B249",IF(AND(J263&gt;=50000,J263&lt;55000),"A",IF(AND(J263&gt;=55000,J263&lt;60000),"A249",IF(AND(J263&gt;60000),"S"))))))))))))))</f>
        <v>D</v>
      </c>
    </row>
    <row r="264" ht="18.75" customHeight="1" spans="1:11">
      <c r="A264" s="43" t="s">
        <v>52</v>
      </c>
      <c r="B264" s="44">
        <v>2405</v>
      </c>
      <c r="C264" s="45">
        <v>7941.99584199584</v>
      </c>
      <c r="D264" s="45">
        <v>13538.1356330851</v>
      </c>
      <c r="E264" s="45">
        <f t="shared" si="23"/>
        <v>5596.13979108922</v>
      </c>
      <c r="F264" s="45">
        <f t="shared" si="24"/>
        <v>1.70462638138109</v>
      </c>
      <c r="G264" s="23">
        <f t="shared" si="25"/>
        <v>13538.1356330851</v>
      </c>
      <c r="H264" s="23">
        <f t="shared" si="26"/>
        <v>32559216.1975696</v>
      </c>
      <c r="I264" s="6" t="str">
        <f>IF(AND(G264&gt;=10,G264&lt;5000),"G",IF(AND(G264&gt;=5000,G264&lt;8000),"F",IF(AND(G264&gt;=8000,G264&lt;12000),"F250",IF(AND(G264&gt;=12000,G264&lt;16000),"E",IF(AND(G264&gt;=16000,G264&lt;20000),"E250",IF(AND(G264&gt;=20000,G264&lt;25000),"D",IF(AND(G264&gt;=25000,G264&lt;30000),"D250",IF(AND(G264&gt;=30000,G264&lt;35000),"C",IF(AND(G264&gt;=35000,G264&lt;40000),"C250",IF(AND(G264&gt;=40000,G264&lt;45000),"B",IF(AND(G264&gt;=45000,G264&lt;50000),"B250",IF(AND(G264&gt;=50000,G264&lt;55000),"A",IF(AND(G264&gt;=55000,G264&lt;60000),"A250",IF(AND(G264&gt;60000),"S"))))))))))))))</f>
        <v>E</v>
      </c>
      <c r="J264" s="23">
        <f t="shared" si="27"/>
        <v>22879.4492199138</v>
      </c>
      <c r="K264" s="6" t="str">
        <f>IF(AND(J264&gt;=10,J264&lt;5000),"G",IF(AND(J264&gt;=5000,J264&lt;8000),"F",IF(AND(J264&gt;=8000,J264&lt;12000),"F250",IF(AND(J264&gt;=12000,J264&lt;16000),"E",IF(AND(J264&gt;=16000,J264&lt;20000),"E250",IF(AND(J264&gt;=20000,J264&lt;25000),"D",IF(AND(J264&gt;=25000,J264&lt;30000),"D250",IF(AND(J264&gt;=30000,J264&lt;35000),"C",IF(AND(J264&gt;=35000,J264&lt;40000),"C250",IF(AND(J264&gt;=40000,J264&lt;45000),"B",IF(AND(J264&gt;=45000,J264&lt;50000),"B250",IF(AND(J264&gt;=50000,J264&lt;55000),"A",IF(AND(J264&gt;=55000,J264&lt;60000),"A250",IF(AND(J264&gt;60000),"S"))))))))))))))</f>
        <v>D</v>
      </c>
    </row>
    <row r="265" ht="18.75" customHeight="1" spans="1:11">
      <c r="A265" s="43" t="s">
        <v>208</v>
      </c>
      <c r="B265" s="44">
        <v>7907</v>
      </c>
      <c r="C265" s="45">
        <v>13539.9266472746</v>
      </c>
      <c r="D265" s="45">
        <v>6614.43876619821</v>
      </c>
      <c r="E265" s="45">
        <f t="shared" si="23"/>
        <v>-6925.48788107636</v>
      </c>
      <c r="F265" s="45">
        <f t="shared" si="24"/>
        <v>0.488513633678335</v>
      </c>
      <c r="G265" s="23">
        <f t="shared" si="25"/>
        <v>13539.9266472746</v>
      </c>
      <c r="H265" s="23">
        <f t="shared" si="26"/>
        <v>107060200</v>
      </c>
      <c r="I265" s="6" t="str">
        <f>IF(AND(G265&gt;=10,G265&lt;5000),"G",IF(AND(G265&gt;=5000,G265&lt;8000),"F",IF(AND(G265&gt;=8000,G265&lt;12000),"F251",IF(AND(G265&gt;=12000,G265&lt;16000),"E",IF(AND(G265&gt;=16000,G265&lt;20000),"E251",IF(AND(G265&gt;=20000,G265&lt;25000),"D",IF(AND(G265&gt;=25000,G265&lt;30000),"D251",IF(AND(G265&gt;=30000,G265&lt;35000),"C",IF(AND(G265&gt;=35000,G265&lt;40000),"C251",IF(AND(G265&gt;=40000,G265&lt;45000),"B",IF(AND(G265&gt;=45000,G265&lt;50000),"B251",IF(AND(G265&gt;=50000,G265&lt;55000),"A",IF(AND(G265&gt;=55000,G265&lt;60000),"A251",IF(AND(G265&gt;60000),"S"))))))))))))))</f>
        <v>E</v>
      </c>
      <c r="J265" s="23">
        <f t="shared" si="27"/>
        <v>22882.476033894</v>
      </c>
      <c r="K265" s="6" t="str">
        <f>IF(AND(J265&gt;=10,J265&lt;5000),"G",IF(AND(J265&gt;=5000,J265&lt;8000),"F",IF(AND(J265&gt;=8000,J265&lt;12000),"F251",IF(AND(J265&gt;=12000,J265&lt;16000),"E",IF(AND(J265&gt;=16000,J265&lt;20000),"E251",IF(AND(J265&gt;=20000,J265&lt;25000),"D",IF(AND(J265&gt;=25000,J265&lt;30000),"D251",IF(AND(J265&gt;=30000,J265&lt;35000),"C",IF(AND(J265&gt;=35000,J265&lt;40000),"C251",IF(AND(J265&gt;=40000,J265&lt;45000),"B",IF(AND(J265&gt;=45000,J265&lt;50000),"B251",IF(AND(J265&gt;=50000,J265&lt;55000),"A",IF(AND(J265&gt;=55000,J265&lt;60000),"A251",IF(AND(J265&gt;60000),"S"))))))))))))))</f>
        <v>D</v>
      </c>
    </row>
    <row r="266" ht="18.75" customHeight="1" spans="1:11">
      <c r="A266" s="43" t="s">
        <v>114</v>
      </c>
      <c r="B266" s="44">
        <v>457</v>
      </c>
      <c r="C266" s="45">
        <v>13550.7658643326</v>
      </c>
      <c r="D266" s="45">
        <v>8373.53353353353</v>
      </c>
      <c r="E266" s="45">
        <f t="shared" si="23"/>
        <v>-5177.23233079907</v>
      </c>
      <c r="F266" s="45">
        <f t="shared" si="24"/>
        <v>0.617938027810943</v>
      </c>
      <c r="G266" s="23">
        <f t="shared" si="25"/>
        <v>13550.7658643326</v>
      </c>
      <c r="H266" s="23">
        <f t="shared" si="26"/>
        <v>6192700</v>
      </c>
      <c r="I266" s="6" t="str">
        <f>IF(AND(G266&gt;=10,G266&lt;5000),"G",IF(AND(G266&gt;=5000,G266&lt;8000),"F",IF(AND(G266&gt;=8000,G266&lt;12000),"F252",IF(AND(G266&gt;=12000,G266&lt;16000),"E",IF(AND(G266&gt;=16000,G266&lt;20000),"E252",IF(AND(G266&gt;=20000,G266&lt;25000),"D",IF(AND(G266&gt;=25000,G266&lt;30000),"D252",IF(AND(G266&gt;=30000,G266&lt;35000),"C",IF(AND(G266&gt;=35000,G266&lt;40000),"C252",IF(AND(G266&gt;=40000,G266&lt;45000),"B",IF(AND(G266&gt;=45000,G266&lt;50000),"B252",IF(AND(G266&gt;=50000,G266&lt;55000),"A",IF(AND(G266&gt;=55000,G266&lt;60000),"A252",IF(AND(G266&gt;60000),"S"))))))))))))))</f>
        <v>E</v>
      </c>
      <c r="J266" s="23">
        <f t="shared" si="27"/>
        <v>22900.7943107221</v>
      </c>
      <c r="K266" s="6" t="str">
        <f>IF(AND(J266&gt;=10,J266&lt;5000),"G",IF(AND(J266&gt;=5000,J266&lt;8000),"F",IF(AND(J266&gt;=8000,J266&lt;12000),"F252",IF(AND(J266&gt;=12000,J266&lt;16000),"E",IF(AND(J266&gt;=16000,J266&lt;20000),"E252",IF(AND(J266&gt;=20000,J266&lt;25000),"D",IF(AND(J266&gt;=25000,J266&lt;30000),"D252",IF(AND(J266&gt;=30000,J266&lt;35000),"C",IF(AND(J266&gt;=35000,J266&lt;40000),"C252",IF(AND(J266&gt;=40000,J266&lt;45000),"B",IF(AND(J266&gt;=45000,J266&lt;50000),"B252",IF(AND(J266&gt;=50000,J266&lt;55000),"A",IF(AND(J266&gt;=55000,J266&lt;60000),"A252",IF(AND(J266&gt;60000),"S"))))))))))))))</f>
        <v>D</v>
      </c>
    </row>
    <row r="267" ht="18.75" customHeight="1" spans="1:11">
      <c r="A267" s="43" t="s">
        <v>103</v>
      </c>
      <c r="B267" s="44">
        <v>2152</v>
      </c>
      <c r="C267" s="45">
        <v>13698.3410780669</v>
      </c>
      <c r="D267" s="45">
        <v>3115.40012602395</v>
      </c>
      <c r="E267" s="45">
        <f t="shared" si="23"/>
        <v>-10582.940952043</v>
      </c>
      <c r="F267" s="45">
        <f t="shared" si="24"/>
        <v>0.227429008247733</v>
      </c>
      <c r="G267" s="23">
        <f t="shared" si="25"/>
        <v>13698.3410780669</v>
      </c>
      <c r="H267" s="23">
        <f t="shared" si="26"/>
        <v>29478830</v>
      </c>
      <c r="I267" s="6" t="str">
        <f>IF(AND(G267&gt;=10,G267&lt;5000),"G",IF(AND(G267&gt;=5000,G267&lt;8000),"F",IF(AND(G267&gt;=8000,G267&lt;12000),"F253",IF(AND(G267&gt;=12000,G267&lt;16000),"E",IF(AND(G267&gt;=16000,G267&lt;20000),"E253",IF(AND(G267&gt;=20000,G267&lt;25000),"D",IF(AND(G267&gt;=25000,G267&lt;30000),"D253",IF(AND(G267&gt;=30000,G267&lt;35000),"C",IF(AND(G267&gt;=35000,G267&lt;40000),"C253",IF(AND(G267&gt;=40000,G267&lt;45000),"B",IF(AND(G267&gt;=45000,G267&lt;50000),"B253",IF(AND(G267&gt;=50000,G267&lt;55000),"A",IF(AND(G267&gt;=55000,G267&lt;60000),"A253",IF(AND(G267&gt;60000),"S"))))))))))))))</f>
        <v>E</v>
      </c>
      <c r="J267" s="23">
        <f t="shared" si="27"/>
        <v>23150.1964219331</v>
      </c>
      <c r="K267" s="6" t="str">
        <f>IF(AND(J267&gt;=10,J267&lt;5000),"G",IF(AND(J267&gt;=5000,J267&lt;8000),"F",IF(AND(J267&gt;=8000,J267&lt;12000),"F253",IF(AND(J267&gt;=12000,J267&lt;16000),"E",IF(AND(J267&gt;=16000,J267&lt;20000),"E253",IF(AND(J267&gt;=20000,J267&lt;25000),"D",IF(AND(J267&gt;=25000,J267&lt;30000),"D253",IF(AND(J267&gt;=30000,J267&lt;35000),"C",IF(AND(J267&gt;=35000,J267&lt;40000),"C253",IF(AND(J267&gt;=40000,J267&lt;45000),"B",IF(AND(J267&gt;=45000,J267&lt;50000),"B253",IF(AND(J267&gt;=50000,J267&lt;55000),"A",IF(AND(J267&gt;=55000,J267&lt;60000),"A253",IF(AND(J267&gt;60000),"S"))))))))))))))</f>
        <v>D</v>
      </c>
    </row>
    <row r="268" ht="18.75" customHeight="1" spans="1:11">
      <c r="A268" s="43" t="s">
        <v>47</v>
      </c>
      <c r="B268" s="44">
        <v>156</v>
      </c>
      <c r="C268" s="44">
        <v>14000</v>
      </c>
      <c r="D268" s="45">
        <v>1781.65938864629</v>
      </c>
      <c r="E268" s="45">
        <f t="shared" si="23"/>
        <v>-12218.3406113537</v>
      </c>
      <c r="F268" s="45">
        <f t="shared" si="24"/>
        <v>0.127261384903306</v>
      </c>
      <c r="G268" s="23">
        <f t="shared" si="25"/>
        <v>14000</v>
      </c>
      <c r="H268" s="23">
        <f t="shared" si="26"/>
        <v>2184000</v>
      </c>
      <c r="I268" s="6" t="str">
        <f>IF(AND(G268&gt;=10,G268&lt;5000),"G",IF(AND(G268&gt;=5000,G268&lt;8000),"F",IF(AND(G268&gt;=8000,G268&lt;12000),"F254",IF(AND(G268&gt;=12000,G268&lt;16000),"E",IF(AND(G268&gt;=16000,G268&lt;20000),"E254",IF(AND(G268&gt;=20000,G268&lt;25000),"D",IF(AND(G268&gt;=25000,G268&lt;30000),"D254",IF(AND(G268&gt;=30000,G268&lt;35000),"C",IF(AND(G268&gt;=35000,G268&lt;40000),"C254",IF(AND(G268&gt;=40000,G268&lt;45000),"B",IF(AND(G268&gt;=45000,G268&lt;50000),"B254",IF(AND(G268&gt;=50000,G268&lt;55000),"A",IF(AND(G268&gt;=55000,G268&lt;60000),"A254",IF(AND(G268&gt;60000),"S"))))))))))))))</f>
        <v>E</v>
      </c>
      <c r="J268" s="23">
        <f t="shared" si="27"/>
        <v>23660</v>
      </c>
      <c r="K268" s="6" t="str">
        <f>IF(AND(J268&gt;=10,J268&lt;5000),"G",IF(AND(J268&gt;=5000,J268&lt;8000),"F",IF(AND(J268&gt;=8000,J268&lt;12000),"F254",IF(AND(J268&gt;=12000,J268&lt;16000),"E",IF(AND(J268&gt;=16000,J268&lt;20000),"E254",IF(AND(J268&gt;=20000,J268&lt;25000),"D",IF(AND(J268&gt;=25000,J268&lt;30000),"D254",IF(AND(J268&gt;=30000,J268&lt;35000),"C",IF(AND(J268&gt;=35000,J268&lt;40000),"C254",IF(AND(J268&gt;=40000,J268&lt;45000),"B",IF(AND(J268&gt;=45000,J268&lt;50000),"B254",IF(AND(J268&gt;=50000,J268&lt;55000),"A",IF(AND(J268&gt;=55000,J268&lt;60000),"A254",IF(AND(J268&gt;60000),"S"))))))))))))))</f>
        <v>D</v>
      </c>
    </row>
    <row r="269" ht="18.75" customHeight="1" spans="1:11">
      <c r="A269" s="43" t="s">
        <v>283</v>
      </c>
      <c r="B269" s="44">
        <v>630</v>
      </c>
      <c r="C269" s="44">
        <v>5600</v>
      </c>
      <c r="D269" s="44">
        <v>14000</v>
      </c>
      <c r="E269" s="44">
        <f t="shared" si="23"/>
        <v>8400</v>
      </c>
      <c r="F269" s="45">
        <f t="shared" si="24"/>
        <v>2.5</v>
      </c>
      <c r="G269" s="23">
        <f t="shared" si="25"/>
        <v>14000</v>
      </c>
      <c r="H269" s="23">
        <f t="shared" si="26"/>
        <v>8820000</v>
      </c>
      <c r="I269" s="6" t="str">
        <f>IF(AND(G269&gt;=10,G269&lt;5000),"G",IF(AND(G269&gt;=5000,G269&lt;8000),"F",IF(AND(G269&gt;=8000,G269&lt;12000),"F255",IF(AND(G269&gt;=12000,G269&lt;16000),"E",IF(AND(G269&gt;=16000,G269&lt;20000),"E255",IF(AND(G269&gt;=20000,G269&lt;25000),"D",IF(AND(G269&gt;=25000,G269&lt;30000),"D255",IF(AND(G269&gt;=30000,G269&lt;35000),"C",IF(AND(G269&gt;=35000,G269&lt;40000),"C255",IF(AND(G269&gt;=40000,G269&lt;45000),"B",IF(AND(G269&gt;=45000,G269&lt;50000),"B255",IF(AND(G269&gt;=50000,G269&lt;55000),"A",IF(AND(G269&gt;=55000,G269&lt;60000),"A255",IF(AND(G269&gt;60000),"S"))))))))))))))</f>
        <v>E</v>
      </c>
      <c r="J269" s="23">
        <f t="shared" si="27"/>
        <v>23660</v>
      </c>
      <c r="K269" s="6" t="str">
        <f>IF(AND(J269&gt;=10,J269&lt;5000),"G",IF(AND(J269&gt;=5000,J269&lt;8000),"F",IF(AND(J269&gt;=8000,J269&lt;12000),"F255",IF(AND(J269&gt;=12000,J269&lt;16000),"E",IF(AND(J269&gt;=16000,J269&lt;20000),"E255",IF(AND(J269&gt;=20000,J269&lt;25000),"D",IF(AND(J269&gt;=25000,J269&lt;30000),"D255",IF(AND(J269&gt;=30000,J269&lt;35000),"C",IF(AND(J269&gt;=35000,J269&lt;40000),"C255",IF(AND(J269&gt;=40000,J269&lt;45000),"B",IF(AND(J269&gt;=45000,J269&lt;50000),"B255",IF(AND(J269&gt;=50000,J269&lt;55000),"A",IF(AND(J269&gt;=55000,J269&lt;60000),"A255",IF(AND(J269&gt;60000),"S"))))))))))))))</f>
        <v>D</v>
      </c>
    </row>
    <row r="270" ht="18.75" customHeight="1" spans="1:11">
      <c r="A270" s="43" t="s">
        <v>56</v>
      </c>
      <c r="B270" s="44">
        <v>55</v>
      </c>
      <c r="C270" s="44">
        <v>14000</v>
      </c>
      <c r="D270" s="44">
        <v>14000</v>
      </c>
      <c r="E270" s="44">
        <f t="shared" si="23"/>
        <v>0</v>
      </c>
      <c r="F270" s="44">
        <f t="shared" si="24"/>
        <v>1</v>
      </c>
      <c r="G270" s="23">
        <f t="shared" si="25"/>
        <v>14000</v>
      </c>
      <c r="H270" s="23">
        <f t="shared" si="26"/>
        <v>770000</v>
      </c>
      <c r="I270" s="6" t="str">
        <f>IF(AND(G270&gt;=10,G270&lt;5000),"G",IF(AND(G270&gt;=5000,G270&lt;8000),"F",IF(AND(G270&gt;=8000,G270&lt;12000),"F256",IF(AND(G270&gt;=12000,G270&lt;16000),"E",IF(AND(G270&gt;=16000,G270&lt;20000),"E256",IF(AND(G270&gt;=20000,G270&lt;25000),"D",IF(AND(G270&gt;=25000,G270&lt;30000),"D256",IF(AND(G270&gt;=30000,G270&lt;35000),"C",IF(AND(G270&gt;=35000,G270&lt;40000),"C256",IF(AND(G270&gt;=40000,G270&lt;45000),"B",IF(AND(G270&gt;=45000,G270&lt;50000),"B256",IF(AND(G270&gt;=50000,G270&lt;55000),"A",IF(AND(G270&gt;=55000,G270&lt;60000),"A256",IF(AND(G270&gt;60000),"S"))))))))))))))</f>
        <v>E</v>
      </c>
      <c r="J270" s="23">
        <f t="shared" si="27"/>
        <v>23660</v>
      </c>
      <c r="K270" s="6" t="str">
        <f>IF(AND(J270&gt;=10,J270&lt;5000),"G",IF(AND(J270&gt;=5000,J270&lt;8000),"F",IF(AND(J270&gt;=8000,J270&lt;12000),"F256",IF(AND(J270&gt;=12000,J270&lt;16000),"E",IF(AND(J270&gt;=16000,J270&lt;20000),"E256",IF(AND(J270&gt;=20000,J270&lt;25000),"D",IF(AND(J270&gt;=25000,J270&lt;30000),"D256",IF(AND(J270&gt;=30000,J270&lt;35000),"C",IF(AND(J270&gt;=35000,J270&lt;40000),"C256",IF(AND(J270&gt;=40000,J270&lt;45000),"B",IF(AND(J270&gt;=45000,J270&lt;50000),"B256",IF(AND(J270&gt;=50000,J270&lt;55000),"A",IF(AND(J270&gt;=55000,J270&lt;60000),"A256",IF(AND(J270&gt;60000),"S"))))))))))))))</f>
        <v>D</v>
      </c>
    </row>
    <row r="271" ht="18.75" customHeight="1" spans="1:11">
      <c r="A271" s="43" t="s">
        <v>402</v>
      </c>
      <c r="B271" s="44">
        <v>245</v>
      </c>
      <c r="C271" s="44">
        <v>14000</v>
      </c>
      <c r="D271" s="44">
        <v>14000</v>
      </c>
      <c r="E271" s="44">
        <f t="shared" ref="E271:E326" si="28">D271-C271</f>
        <v>0</v>
      </c>
      <c r="F271" s="44">
        <f t="shared" ref="F271:F326" si="29">D271/C271</f>
        <v>1</v>
      </c>
      <c r="G271" s="23">
        <f t="shared" ref="G271:G326" si="30">MAX(C271,D271)</f>
        <v>14000</v>
      </c>
      <c r="H271" s="23">
        <f t="shared" ref="H271:H326" si="31">G271*B271</f>
        <v>3430000</v>
      </c>
      <c r="I271" s="6" t="str">
        <f>IF(AND(G271&gt;=10,G271&lt;5000),"G",IF(AND(G271&gt;=5000,G271&lt;8000),"F",IF(AND(G271&gt;=8000,G271&lt;12000),"F257",IF(AND(G271&gt;=12000,G271&lt;16000),"E",IF(AND(G271&gt;=16000,G271&lt;20000),"E257",IF(AND(G271&gt;=20000,G271&lt;25000),"D",IF(AND(G271&gt;=25000,G271&lt;30000),"D257",IF(AND(G271&gt;=30000,G271&lt;35000),"C",IF(AND(G271&gt;=35000,G271&lt;40000),"C257",IF(AND(G271&gt;=40000,G271&lt;45000),"B",IF(AND(G271&gt;=45000,G271&lt;50000),"B257",IF(AND(G271&gt;=50000,G271&lt;55000),"A",IF(AND(G271&gt;=55000,G271&lt;60000),"A257",IF(AND(G271&gt;60000),"S"))))))))))))))</f>
        <v>E</v>
      </c>
      <c r="J271" s="23">
        <f t="shared" ref="J271:J326" si="32">PRODUCT(G271,1.69)</f>
        <v>23660</v>
      </c>
      <c r="K271" s="6" t="str">
        <f>IF(AND(J271&gt;=10,J271&lt;5000),"G",IF(AND(J271&gt;=5000,J271&lt;8000),"F",IF(AND(J271&gt;=8000,J271&lt;12000),"F257",IF(AND(J271&gt;=12000,J271&lt;16000),"E",IF(AND(J271&gt;=16000,J271&lt;20000),"E257",IF(AND(J271&gt;=20000,J271&lt;25000),"D",IF(AND(J271&gt;=25000,J271&lt;30000),"D257",IF(AND(J271&gt;=30000,J271&lt;35000),"C",IF(AND(J271&gt;=35000,J271&lt;40000),"C257",IF(AND(J271&gt;=40000,J271&lt;45000),"B",IF(AND(J271&gt;=45000,J271&lt;50000),"B257",IF(AND(J271&gt;=50000,J271&lt;55000),"A",IF(AND(J271&gt;=55000,J271&lt;60000),"A257",IF(AND(J271&gt;60000),"S"))))))))))))))</f>
        <v>D</v>
      </c>
    </row>
    <row r="272" ht="18.75" customHeight="1" spans="1:11">
      <c r="A272" s="43" t="s">
        <v>200</v>
      </c>
      <c r="B272" s="44">
        <v>227</v>
      </c>
      <c r="C272" s="45">
        <v>14007.6651982379</v>
      </c>
      <c r="D272" s="44">
        <v>14000</v>
      </c>
      <c r="E272" s="45">
        <f t="shared" si="28"/>
        <v>-7.66519823788622</v>
      </c>
      <c r="F272" s="45">
        <f t="shared" si="29"/>
        <v>0.999452785447867</v>
      </c>
      <c r="G272" s="23">
        <f t="shared" si="30"/>
        <v>14007.6651982379</v>
      </c>
      <c r="H272" s="23">
        <f t="shared" si="31"/>
        <v>3179740</v>
      </c>
      <c r="I272" s="6" t="str">
        <f>IF(AND(G272&gt;=10,G272&lt;5000),"G",IF(AND(G272&gt;=5000,G272&lt;8000),"F",IF(AND(G272&gt;=8000,G272&lt;12000),"F258",IF(AND(G272&gt;=12000,G272&lt;16000),"E",IF(AND(G272&gt;=16000,G272&lt;20000),"E258",IF(AND(G272&gt;=20000,G272&lt;25000),"D",IF(AND(G272&gt;=25000,G272&lt;30000),"D258",IF(AND(G272&gt;=30000,G272&lt;35000),"C",IF(AND(G272&gt;=35000,G272&lt;40000),"C258",IF(AND(G272&gt;=40000,G272&lt;45000),"B",IF(AND(G272&gt;=45000,G272&lt;50000),"B258",IF(AND(G272&gt;=50000,G272&lt;55000),"A",IF(AND(G272&gt;=55000,G272&lt;60000),"A258",IF(AND(G272&gt;60000),"S"))))))))))))))</f>
        <v>E</v>
      </c>
      <c r="J272" s="23">
        <f t="shared" si="32"/>
        <v>23672.954185022</v>
      </c>
      <c r="K272" s="6" t="str">
        <f>IF(AND(J272&gt;=10,J272&lt;5000),"G",IF(AND(J272&gt;=5000,J272&lt;8000),"F",IF(AND(J272&gt;=8000,J272&lt;12000),"F258",IF(AND(J272&gt;=12000,J272&lt;16000),"E",IF(AND(J272&gt;=16000,J272&lt;20000),"E258",IF(AND(J272&gt;=20000,J272&lt;25000),"D",IF(AND(J272&gt;=25000,J272&lt;30000),"D258",IF(AND(J272&gt;=30000,J272&lt;35000),"C",IF(AND(J272&gt;=35000,J272&lt;40000),"C258",IF(AND(J272&gt;=40000,J272&lt;45000),"B",IF(AND(J272&gt;=45000,J272&lt;50000),"B258",IF(AND(J272&gt;=50000,J272&lt;55000),"A",IF(AND(J272&gt;=55000,J272&lt;60000),"A258",IF(AND(J272&gt;60000),"S"))))))))))))))</f>
        <v>D</v>
      </c>
    </row>
    <row r="273" ht="18.75" customHeight="1" spans="1:11">
      <c r="A273" s="43" t="s">
        <v>113</v>
      </c>
      <c r="B273" s="44">
        <v>1147</v>
      </c>
      <c r="C273" s="45">
        <v>14028.3347863993</v>
      </c>
      <c r="D273" s="45">
        <v>11486.4957264957</v>
      </c>
      <c r="E273" s="45">
        <f t="shared" si="28"/>
        <v>-2541.83905990358</v>
      </c>
      <c r="F273" s="45">
        <f t="shared" si="29"/>
        <v>0.818806786506982</v>
      </c>
      <c r="G273" s="23">
        <f t="shared" si="30"/>
        <v>14028.3347863993</v>
      </c>
      <c r="H273" s="23">
        <f t="shared" si="31"/>
        <v>16090500</v>
      </c>
      <c r="I273" s="6" t="str">
        <f>IF(AND(G273&gt;=10,G273&lt;5000),"G",IF(AND(G273&gt;=5000,G273&lt;8000),"F",IF(AND(G273&gt;=8000,G273&lt;12000),"F259",IF(AND(G273&gt;=12000,G273&lt;16000),"E",IF(AND(G273&gt;=16000,G273&lt;20000),"E259",IF(AND(G273&gt;=20000,G273&lt;25000),"D",IF(AND(G273&gt;=25000,G273&lt;30000),"D259",IF(AND(G273&gt;=30000,G273&lt;35000),"C",IF(AND(G273&gt;=35000,G273&lt;40000),"C259",IF(AND(G273&gt;=40000,G273&lt;45000),"B",IF(AND(G273&gt;=45000,G273&lt;50000),"B259",IF(AND(G273&gt;=50000,G273&lt;55000),"A",IF(AND(G273&gt;=55000,G273&lt;60000),"A259",IF(AND(G273&gt;60000),"S"))))))))))))))</f>
        <v>E</v>
      </c>
      <c r="J273" s="23">
        <f t="shared" si="32"/>
        <v>23707.8857890148</v>
      </c>
      <c r="K273" s="6" t="str">
        <f>IF(AND(J273&gt;=10,J273&lt;5000),"G",IF(AND(J273&gt;=5000,J273&lt;8000),"F",IF(AND(J273&gt;=8000,J273&lt;12000),"F259",IF(AND(J273&gt;=12000,J273&lt;16000),"E",IF(AND(J273&gt;=16000,J273&lt;20000),"E259",IF(AND(J273&gt;=20000,J273&lt;25000),"D",IF(AND(J273&gt;=25000,J273&lt;30000),"D259",IF(AND(J273&gt;=30000,J273&lt;35000),"C",IF(AND(J273&gt;=35000,J273&lt;40000),"C259",IF(AND(J273&gt;=40000,J273&lt;45000),"B",IF(AND(J273&gt;=45000,J273&lt;50000),"B259",IF(AND(J273&gt;=50000,J273&lt;55000),"A",IF(AND(J273&gt;=55000,J273&lt;60000),"A259",IF(AND(J273&gt;60000),"S"))))))))))))))</f>
        <v>D</v>
      </c>
    </row>
    <row r="274" ht="18.75" customHeight="1" spans="1:11">
      <c r="A274" s="43" t="s">
        <v>265</v>
      </c>
      <c r="B274" s="44">
        <v>1573</v>
      </c>
      <c r="C274" s="45">
        <v>3804.361093452</v>
      </c>
      <c r="D274" s="45">
        <v>14692.2556390977</v>
      </c>
      <c r="E274" s="45">
        <f t="shared" si="28"/>
        <v>10887.8945456457</v>
      </c>
      <c r="F274" s="45">
        <f t="shared" si="29"/>
        <v>3.86195087116882</v>
      </c>
      <c r="G274" s="23">
        <f t="shared" si="30"/>
        <v>14692.2556390977</v>
      </c>
      <c r="H274" s="23">
        <f t="shared" si="31"/>
        <v>23110918.1203008</v>
      </c>
      <c r="I274" s="6" t="str">
        <f>IF(AND(G274&gt;=10,G274&lt;5000),"G",IF(AND(G274&gt;=5000,G274&lt;8000),"F",IF(AND(G274&gt;=8000,G274&lt;12000),"F260",IF(AND(G274&gt;=12000,G274&lt;16000),"E",IF(AND(G274&gt;=16000,G274&lt;20000),"E260",IF(AND(G274&gt;=20000,G274&lt;25000),"D",IF(AND(G274&gt;=25000,G274&lt;30000),"D260",IF(AND(G274&gt;=30000,G274&lt;35000),"C",IF(AND(G274&gt;=35000,G274&lt;40000),"C260",IF(AND(G274&gt;=40000,G274&lt;45000),"B",IF(AND(G274&gt;=45000,G274&lt;50000),"B260",IF(AND(G274&gt;=50000,G274&lt;55000),"A",IF(AND(G274&gt;=55000,G274&lt;60000),"A260",IF(AND(G274&gt;60000),"S"))))))))))))))</f>
        <v>E</v>
      </c>
      <c r="J274" s="23">
        <f t="shared" si="32"/>
        <v>24829.9120300752</v>
      </c>
      <c r="K274" s="6" t="str">
        <f>IF(AND(J274&gt;=10,J274&lt;5000),"G",IF(AND(J274&gt;=5000,J274&lt;8000),"F",IF(AND(J274&gt;=8000,J274&lt;12000),"F260",IF(AND(J274&gt;=12000,J274&lt;16000),"E",IF(AND(J274&gt;=16000,J274&lt;20000),"E260",IF(AND(J274&gt;=20000,J274&lt;25000),"D",IF(AND(J274&gt;=25000,J274&lt;30000),"D260",IF(AND(J274&gt;=30000,J274&lt;35000),"C",IF(AND(J274&gt;=35000,J274&lt;40000),"C260",IF(AND(J274&gt;=40000,J274&lt;45000),"B",IF(AND(J274&gt;=45000,J274&lt;50000),"B260",IF(AND(J274&gt;=50000,J274&lt;55000),"A",IF(AND(J274&gt;=55000,J274&lt;60000),"A260",IF(AND(J274&gt;60000),"S"))))))))))))))</f>
        <v>D</v>
      </c>
    </row>
    <row r="275" ht="18.75" customHeight="1" spans="1:11">
      <c r="A275" s="43" t="s">
        <v>37</v>
      </c>
      <c r="B275" s="44">
        <v>606</v>
      </c>
      <c r="C275" s="45">
        <v>1186.46864686469</v>
      </c>
      <c r="D275" s="45">
        <v>14950.1371841155</v>
      </c>
      <c r="E275" s="45">
        <f t="shared" si="28"/>
        <v>13763.6685372508</v>
      </c>
      <c r="F275" s="45">
        <f t="shared" si="29"/>
        <v>12.6005328700612</v>
      </c>
      <c r="G275" s="23">
        <f t="shared" si="30"/>
        <v>14950.1371841155</v>
      </c>
      <c r="H275" s="23">
        <f t="shared" si="31"/>
        <v>9059783.13357401</v>
      </c>
      <c r="I275" s="86" t="str">
        <f>IF(AND(G275&gt;=10,G275&lt;5000),"G",IF(AND(G275&gt;=5000,G275&lt;8000),"F",IF(AND(G275&gt;=8000,G275&lt;12000),"F261",IF(AND(G275&gt;=12000,G275&lt;16000),"E",IF(AND(G275&gt;=16000,G275&lt;20000),"E261",IF(AND(G275&gt;=20000,G275&lt;25000),"D",IF(AND(G275&gt;=25000,G275&lt;30000),"D261",IF(AND(G275&gt;=30000,G275&lt;35000),"C",IF(AND(G275&gt;=35000,G275&lt;40000),"C261",IF(AND(G275&gt;=40000,G275&lt;45000),"B",IF(AND(G275&gt;=45000,G275&lt;50000),"B261",IF(AND(G275&gt;=50000,G275&lt;55000),"A",IF(AND(G275&gt;=55000,G275&lt;60000),"A261",IF(AND(G275&gt;60000),"S"))))))))))))))</f>
        <v>E</v>
      </c>
      <c r="J275" s="23">
        <f t="shared" si="32"/>
        <v>25265.7318411552</v>
      </c>
      <c r="K275" s="86" t="str">
        <f>IF(AND(J275&gt;=10,J275&lt;5000),"G",IF(AND(J275&gt;=5000,J275&lt;8000),"F",IF(AND(J275&gt;=8000,J275&lt;12000),"F261",IF(AND(J275&gt;=12000,J275&lt;16000),"E",IF(AND(J275&gt;=16000,J275&lt;20000),"E261",IF(AND(J275&gt;=20000,J275&lt;25000),"D",IF(AND(J275&gt;=25000,J275&lt;30000),"D261",IF(AND(J275&gt;=30000,J275&lt;35000),"C",IF(AND(J275&gt;=35000,J275&lt;40000),"C261",IF(AND(J275&gt;=40000,J275&lt;45000),"B",IF(AND(J275&gt;=45000,J275&lt;50000),"B261",IF(AND(J275&gt;=50000,J275&lt;55000),"A",IF(AND(J275&gt;=55000,J275&lt;60000),"A261",IF(AND(J275&gt;60000),"S"))))))))))))))</f>
        <v>D261</v>
      </c>
    </row>
    <row r="276" ht="18.75" customHeight="1" spans="1:11">
      <c r="A276" s="43" t="s">
        <v>155</v>
      </c>
      <c r="B276" s="44">
        <v>639</v>
      </c>
      <c r="C276" s="44">
        <v>15000</v>
      </c>
      <c r="D276" s="44">
        <v>15000</v>
      </c>
      <c r="E276" s="44">
        <f t="shared" si="28"/>
        <v>0</v>
      </c>
      <c r="F276" s="44">
        <f t="shared" si="29"/>
        <v>1</v>
      </c>
      <c r="G276" s="23">
        <f t="shared" si="30"/>
        <v>15000</v>
      </c>
      <c r="H276" s="23">
        <f t="shared" si="31"/>
        <v>9585000</v>
      </c>
      <c r="I276" s="6" t="str">
        <f>IF(AND(G276&gt;=10,G276&lt;5000),"G",IF(AND(G276&gt;=5000,G276&lt;8000),"F",IF(AND(G276&gt;=8000,G276&lt;12000),"F262",IF(AND(G276&gt;=12000,G276&lt;16000),"E",IF(AND(G276&gt;=16000,G276&lt;20000),"E262",IF(AND(G276&gt;=20000,G276&lt;25000),"D",IF(AND(G276&gt;=25000,G276&lt;30000),"D262",IF(AND(G276&gt;=30000,G276&lt;35000),"C",IF(AND(G276&gt;=35000,G276&lt;40000),"C262",IF(AND(G276&gt;=40000,G276&lt;45000),"B",IF(AND(G276&gt;=45000,G276&lt;50000),"B262",IF(AND(G276&gt;=50000,G276&lt;55000),"A",IF(AND(G276&gt;=55000,G276&lt;60000),"A262",IF(AND(G276&gt;60000),"S"))))))))))))))</f>
        <v>E</v>
      </c>
      <c r="J276" s="23">
        <f t="shared" si="32"/>
        <v>25350</v>
      </c>
      <c r="K276" s="6" t="str">
        <f>IF(AND(J276&gt;=10,J276&lt;5000),"G",IF(AND(J276&gt;=5000,J276&lt;8000),"F",IF(AND(J276&gt;=8000,J276&lt;12000),"F262",IF(AND(J276&gt;=12000,J276&lt;16000),"E",IF(AND(J276&gt;=16000,J276&lt;20000),"E262",IF(AND(J276&gt;=20000,J276&lt;25000),"D",IF(AND(J276&gt;=25000,J276&lt;30000),"D262",IF(AND(J276&gt;=30000,J276&lt;35000),"C",IF(AND(J276&gt;=35000,J276&lt;40000),"C262",IF(AND(J276&gt;=40000,J276&lt;45000),"B",IF(AND(J276&gt;=45000,J276&lt;50000),"B262",IF(AND(J276&gt;=50000,J276&lt;55000),"A",IF(AND(J276&gt;=55000,J276&lt;60000),"A262",IF(AND(J276&gt;60000),"S"))))))))))))))</f>
        <v>D262</v>
      </c>
    </row>
    <row r="277" ht="18.75" customHeight="1" spans="1:11">
      <c r="A277" s="43" t="s">
        <v>55</v>
      </c>
      <c r="B277" s="44">
        <v>390</v>
      </c>
      <c r="C277" s="45">
        <v>15102.5641025641</v>
      </c>
      <c r="D277" s="45">
        <v>3168.1537405628</v>
      </c>
      <c r="E277" s="45">
        <f t="shared" si="28"/>
        <v>-11934.4103620013</v>
      </c>
      <c r="F277" s="45">
        <f t="shared" si="29"/>
        <v>0.209775884349659</v>
      </c>
      <c r="G277" s="23">
        <f t="shared" si="30"/>
        <v>15102.5641025641</v>
      </c>
      <c r="H277" s="23">
        <f t="shared" si="31"/>
        <v>5890000</v>
      </c>
      <c r="I277" s="86" t="str">
        <f>IF(AND(G277&gt;=10,G277&lt;5000),"G",IF(AND(G277&gt;=5000,G277&lt;8000),"F",IF(AND(G277&gt;=8000,G277&lt;12000),"F263",IF(AND(G277&gt;=12000,G277&lt;16000),"E",IF(AND(G277&gt;=16000,G277&lt;20000),"E263",IF(AND(G277&gt;=20000,G277&lt;25000),"D",IF(AND(G277&gt;=25000,G277&lt;30000),"D263",IF(AND(G277&gt;=30000,G277&lt;35000),"C",IF(AND(G277&gt;=35000,G277&lt;40000),"C263",IF(AND(G277&gt;=40000,G277&lt;45000),"B",IF(AND(G277&gt;=45000,G277&lt;50000),"B263",IF(AND(G277&gt;=50000,G277&lt;55000),"A",IF(AND(G277&gt;=55000,G277&lt;60000),"A263",IF(AND(G277&gt;60000),"S"))))))))))))))</f>
        <v>E</v>
      </c>
      <c r="J277" s="23">
        <f t="shared" si="32"/>
        <v>25523.3333333333</v>
      </c>
      <c r="K277" s="86" t="str">
        <f>IF(AND(J277&gt;=10,J277&lt;5000),"G",IF(AND(J277&gt;=5000,J277&lt;8000),"F",IF(AND(J277&gt;=8000,J277&lt;12000),"F263",IF(AND(J277&gt;=12000,J277&lt;16000),"E",IF(AND(J277&gt;=16000,J277&lt;20000),"E263",IF(AND(J277&gt;=20000,J277&lt;25000),"D",IF(AND(J277&gt;=25000,J277&lt;30000),"D263",IF(AND(J277&gt;=30000,J277&lt;35000),"C",IF(AND(J277&gt;=35000,J277&lt;40000),"C263",IF(AND(J277&gt;=40000,J277&lt;45000),"B",IF(AND(J277&gt;=45000,J277&lt;50000),"B263",IF(AND(J277&gt;=50000,J277&lt;55000),"A",IF(AND(J277&gt;=55000,J277&lt;60000),"A263",IF(AND(J277&gt;60000),"S"))))))))))))))</f>
        <v>D263</v>
      </c>
    </row>
    <row r="278" ht="18.75" customHeight="1" spans="1:11">
      <c r="A278" s="43" t="s">
        <v>154</v>
      </c>
      <c r="B278" s="44">
        <v>589</v>
      </c>
      <c r="C278" s="45">
        <v>15130.7300509338</v>
      </c>
      <c r="D278" s="45">
        <v>4078.21229050279</v>
      </c>
      <c r="E278" s="45">
        <f t="shared" si="28"/>
        <v>-11052.517760431</v>
      </c>
      <c r="F278" s="45">
        <f t="shared" si="29"/>
        <v>0.269531759325196</v>
      </c>
      <c r="G278" s="23">
        <f t="shared" si="30"/>
        <v>15130.7300509338</v>
      </c>
      <c r="H278" s="23">
        <f t="shared" si="31"/>
        <v>8912000</v>
      </c>
      <c r="I278" s="6" t="str">
        <f>IF(AND(G278&gt;=10,G278&lt;5000),"G",IF(AND(G278&gt;=5000,G278&lt;8000),"F",IF(AND(G278&gt;=8000,G278&lt;12000),"F264",IF(AND(G278&gt;=12000,G278&lt;16000),"E",IF(AND(G278&gt;=16000,G278&lt;20000),"E264",IF(AND(G278&gt;=20000,G278&lt;25000),"D",IF(AND(G278&gt;=25000,G278&lt;30000),"D264",IF(AND(G278&gt;=30000,G278&lt;35000),"C",IF(AND(G278&gt;=35000,G278&lt;40000),"C264",IF(AND(G278&gt;=40000,G278&lt;45000),"B",IF(AND(G278&gt;=45000,G278&lt;50000),"B264",IF(AND(G278&gt;=50000,G278&lt;55000),"A",IF(AND(G278&gt;=55000,G278&lt;60000),"A264",IF(AND(G278&gt;60000),"S"))))))))))))))</f>
        <v>E</v>
      </c>
      <c r="J278" s="23">
        <f t="shared" si="32"/>
        <v>25570.9337860781</v>
      </c>
      <c r="K278" s="6" t="str">
        <f>IF(AND(J278&gt;=10,J278&lt;5000),"G",IF(AND(J278&gt;=5000,J278&lt;8000),"F",IF(AND(J278&gt;=8000,J278&lt;12000),"F264",IF(AND(J278&gt;=12000,J278&lt;16000),"E",IF(AND(J278&gt;=16000,J278&lt;20000),"E264",IF(AND(J278&gt;=20000,J278&lt;25000),"D",IF(AND(J278&gt;=25000,J278&lt;30000),"D264",IF(AND(J278&gt;=30000,J278&lt;35000),"C",IF(AND(J278&gt;=35000,J278&lt;40000),"C264",IF(AND(J278&gt;=40000,J278&lt;45000),"B",IF(AND(J278&gt;=45000,J278&lt;50000),"B264",IF(AND(J278&gt;=50000,J278&lt;55000),"A",IF(AND(J278&gt;=55000,J278&lt;60000),"A264",IF(AND(J278&gt;60000),"S"))))))))))))))</f>
        <v>D264</v>
      </c>
    </row>
    <row r="279" ht="18.75" customHeight="1" spans="1:11">
      <c r="A279" s="43" t="s">
        <v>38</v>
      </c>
      <c r="B279" s="44">
        <v>1323</v>
      </c>
      <c r="C279" s="45">
        <v>15190.4383975813</v>
      </c>
      <c r="D279" s="45">
        <v>4561.06870229008</v>
      </c>
      <c r="E279" s="45">
        <f t="shared" si="28"/>
        <v>-10629.3696952912</v>
      </c>
      <c r="F279" s="45">
        <f t="shared" si="29"/>
        <v>0.300259188241488</v>
      </c>
      <c r="G279" s="23">
        <f t="shared" si="30"/>
        <v>15190.4383975813</v>
      </c>
      <c r="H279" s="23">
        <f t="shared" si="31"/>
        <v>20096950</v>
      </c>
      <c r="I279" s="86" t="str">
        <f>IF(AND(G279&gt;=10,G279&lt;5000),"G",IF(AND(G279&gt;=5000,G279&lt;8000),"F",IF(AND(G279&gt;=8000,G279&lt;12000),"F265",IF(AND(G279&gt;=12000,G279&lt;16000),"E",IF(AND(G279&gt;=16000,G279&lt;20000),"E265",IF(AND(G279&gt;=20000,G279&lt;25000),"D",IF(AND(G279&gt;=25000,G279&lt;30000),"D265",IF(AND(G279&gt;=30000,G279&lt;35000),"C",IF(AND(G279&gt;=35000,G279&lt;40000),"C265",IF(AND(G279&gt;=40000,G279&lt;45000),"B",IF(AND(G279&gt;=45000,G279&lt;50000),"B265",IF(AND(G279&gt;=50000,G279&lt;55000),"A",IF(AND(G279&gt;=55000,G279&lt;60000),"A265",IF(AND(G279&gt;60000),"S"))))))))))))))</f>
        <v>E</v>
      </c>
      <c r="J279" s="23">
        <f t="shared" si="32"/>
        <v>25671.8408919123</v>
      </c>
      <c r="K279" s="86" t="str">
        <f>IF(AND(J279&gt;=10,J279&lt;5000),"G",IF(AND(J279&gt;=5000,J279&lt;8000),"F",IF(AND(J279&gt;=8000,J279&lt;12000),"F265",IF(AND(J279&gt;=12000,J279&lt;16000),"E",IF(AND(J279&gt;=16000,J279&lt;20000),"E265",IF(AND(J279&gt;=20000,J279&lt;25000),"D",IF(AND(J279&gt;=25000,J279&lt;30000),"D265",IF(AND(J279&gt;=30000,J279&lt;35000),"C",IF(AND(J279&gt;=35000,J279&lt;40000),"C265",IF(AND(J279&gt;=40000,J279&lt;45000),"B",IF(AND(J279&gt;=45000,J279&lt;50000),"B265",IF(AND(J279&gt;=50000,J279&lt;55000),"A",IF(AND(J279&gt;=55000,J279&lt;60000),"A265",IF(AND(J279&gt;60000),"S"))))))))))))))</f>
        <v>D265</v>
      </c>
    </row>
    <row r="280" ht="18.75" customHeight="1" spans="1:11">
      <c r="A280" s="43" t="s">
        <v>58</v>
      </c>
      <c r="B280" s="44">
        <v>390</v>
      </c>
      <c r="C280" s="45">
        <v>15192.8205128205</v>
      </c>
      <c r="D280" s="45">
        <v>5214.1652613828</v>
      </c>
      <c r="E280" s="45">
        <f t="shared" si="28"/>
        <v>-9978.65525143771</v>
      </c>
      <c r="F280" s="45">
        <f t="shared" si="29"/>
        <v>0.34319929317817</v>
      </c>
      <c r="G280" s="23">
        <f t="shared" si="30"/>
        <v>15192.8205128205</v>
      </c>
      <c r="H280" s="23">
        <f t="shared" si="31"/>
        <v>5925200</v>
      </c>
      <c r="I280" s="6" t="str">
        <f>IF(AND(G280&gt;=10,G280&lt;5000),"G",IF(AND(G280&gt;=5000,G280&lt;8000),"F",IF(AND(G280&gt;=8000,G280&lt;12000),"F266",IF(AND(G280&gt;=12000,G280&lt;16000),"E",IF(AND(G280&gt;=16000,G280&lt;20000),"E266",IF(AND(G280&gt;=20000,G280&lt;25000),"D",IF(AND(G280&gt;=25000,G280&lt;30000),"D266",IF(AND(G280&gt;=30000,G280&lt;35000),"C",IF(AND(G280&gt;=35000,G280&lt;40000),"C266",IF(AND(G280&gt;=40000,G280&lt;45000),"B",IF(AND(G280&gt;=45000,G280&lt;50000),"B266",IF(AND(G280&gt;=50000,G280&lt;55000),"A",IF(AND(G280&gt;=55000,G280&lt;60000),"A266",IF(AND(G280&gt;60000),"S"))))))))))))))</f>
        <v>E</v>
      </c>
      <c r="J280" s="23">
        <f t="shared" si="32"/>
        <v>25675.8666666667</v>
      </c>
      <c r="K280" s="6" t="str">
        <f>IF(AND(J280&gt;=10,J280&lt;5000),"G",IF(AND(J280&gt;=5000,J280&lt;8000),"F",IF(AND(J280&gt;=8000,J280&lt;12000),"F266",IF(AND(J280&gt;=12000,J280&lt;16000),"E",IF(AND(J280&gt;=16000,J280&lt;20000),"E266",IF(AND(J280&gt;=20000,J280&lt;25000),"D",IF(AND(J280&gt;=25000,J280&lt;30000),"D266",IF(AND(J280&gt;=30000,J280&lt;35000),"C",IF(AND(J280&gt;=35000,J280&lt;40000),"C266",IF(AND(J280&gt;=40000,J280&lt;45000),"B",IF(AND(J280&gt;=45000,J280&lt;50000),"B266",IF(AND(J280&gt;=50000,J280&lt;55000),"A",IF(AND(J280&gt;=55000,J280&lt;60000),"A266",IF(AND(J280&gt;60000),"S"))))))))))))))</f>
        <v>D266</v>
      </c>
    </row>
    <row r="281" ht="18.75" customHeight="1" spans="1:11">
      <c r="A281" s="43" t="s">
        <v>27</v>
      </c>
      <c r="B281" s="44">
        <v>1149</v>
      </c>
      <c r="C281" s="45">
        <v>15463.1853785901</v>
      </c>
      <c r="D281" s="45">
        <v>8054.52067242163</v>
      </c>
      <c r="E281" s="45">
        <f t="shared" si="28"/>
        <v>-7408.66470616845</v>
      </c>
      <c r="F281" s="45">
        <f t="shared" si="29"/>
        <v>0.520883664990119</v>
      </c>
      <c r="G281" s="23">
        <f t="shared" si="30"/>
        <v>15463.1853785901</v>
      </c>
      <c r="H281" s="23">
        <f t="shared" si="31"/>
        <v>17767200</v>
      </c>
      <c r="I281" s="6" t="str">
        <f>IF(AND(G281&gt;=10,G281&lt;5000),"G",IF(AND(G281&gt;=5000,G281&lt;8000),"F",IF(AND(G281&gt;=8000,G281&lt;12000),"F267",IF(AND(G281&gt;=12000,G281&lt;16000),"E",IF(AND(G281&gt;=16000,G281&lt;20000),"E267",IF(AND(G281&gt;=20000,G281&lt;25000),"D",IF(AND(G281&gt;=25000,G281&lt;30000),"D267",IF(AND(G281&gt;=30000,G281&lt;35000),"C",IF(AND(G281&gt;=35000,G281&lt;40000),"C267",IF(AND(G281&gt;=40000,G281&lt;45000),"B",IF(AND(G281&gt;=45000,G281&lt;50000),"B267",IF(AND(G281&gt;=50000,G281&lt;55000),"A",IF(AND(G281&gt;=55000,G281&lt;60000),"A267",IF(AND(G281&gt;60000),"S"))))))))))))))</f>
        <v>E</v>
      </c>
      <c r="J281" s="23">
        <f t="shared" si="32"/>
        <v>26132.7832898172</v>
      </c>
      <c r="K281" s="6" t="str">
        <f>IF(AND(J281&gt;=10,J281&lt;5000),"G",IF(AND(J281&gt;=5000,J281&lt;8000),"F",IF(AND(J281&gt;=8000,J281&lt;12000),"F267",IF(AND(J281&gt;=12000,J281&lt;16000),"E",IF(AND(J281&gt;=16000,J281&lt;20000),"E267",IF(AND(J281&gt;=20000,J281&lt;25000),"D",IF(AND(J281&gt;=25000,J281&lt;30000),"D267",IF(AND(J281&gt;=30000,J281&lt;35000),"C",IF(AND(J281&gt;=35000,J281&lt;40000),"C267",IF(AND(J281&gt;=40000,J281&lt;45000),"B",IF(AND(J281&gt;=45000,J281&lt;50000),"B267",IF(AND(J281&gt;=50000,J281&lt;55000),"A",IF(AND(J281&gt;=55000,J281&lt;60000),"A267",IF(AND(J281&gt;60000),"S"))))))))))))))</f>
        <v>D267</v>
      </c>
    </row>
    <row r="282" ht="18.75" customHeight="1" spans="1:11">
      <c r="A282" s="43" t="s">
        <v>109</v>
      </c>
      <c r="B282" s="44">
        <v>208</v>
      </c>
      <c r="C282" s="44">
        <v>16000</v>
      </c>
      <c r="D282" s="44">
        <v>16000</v>
      </c>
      <c r="E282" s="44">
        <f t="shared" si="28"/>
        <v>0</v>
      </c>
      <c r="F282" s="44">
        <f t="shared" si="29"/>
        <v>1</v>
      </c>
      <c r="G282" s="23">
        <f t="shared" si="30"/>
        <v>16000</v>
      </c>
      <c r="H282" s="23">
        <f t="shared" si="31"/>
        <v>3328000</v>
      </c>
      <c r="I282" s="6" t="str">
        <f>IF(AND(G282&gt;=10,G282&lt;5000),"G",IF(AND(G282&gt;=5000,G282&lt;8000),"F",IF(AND(G282&gt;=8000,G282&lt;12000),"F268",IF(AND(G282&gt;=12000,G282&lt;16000),"E",IF(AND(G282&gt;=16000,G282&lt;20000),"E268",IF(AND(G282&gt;=20000,G282&lt;25000),"D",IF(AND(G282&gt;=25000,G282&lt;30000),"D268",IF(AND(G282&gt;=30000,G282&lt;35000),"C",IF(AND(G282&gt;=35000,G282&lt;40000),"C268",IF(AND(G282&gt;=40000,G282&lt;45000),"B",IF(AND(G282&gt;=45000,G282&lt;50000),"B268",IF(AND(G282&gt;=50000,G282&lt;55000),"A",IF(AND(G282&gt;=55000,G282&lt;60000),"A268",IF(AND(G282&gt;60000),"S"))))))))))))))</f>
        <v>E268</v>
      </c>
      <c r="J282" s="23">
        <f t="shared" si="32"/>
        <v>27040</v>
      </c>
      <c r="K282" s="6" t="str">
        <f>IF(AND(J282&gt;=10,J282&lt;5000),"G",IF(AND(J282&gt;=5000,J282&lt;8000),"F",IF(AND(J282&gt;=8000,J282&lt;12000),"F268",IF(AND(J282&gt;=12000,J282&lt;16000),"E",IF(AND(J282&gt;=16000,J282&lt;20000),"E268",IF(AND(J282&gt;=20000,J282&lt;25000),"D",IF(AND(J282&gt;=25000,J282&lt;30000),"D268",IF(AND(J282&gt;=30000,J282&lt;35000),"C",IF(AND(J282&gt;=35000,J282&lt;40000),"C268",IF(AND(J282&gt;=40000,J282&lt;45000),"B",IF(AND(J282&gt;=45000,J282&lt;50000),"B268",IF(AND(J282&gt;=50000,J282&lt;55000),"A",IF(AND(J282&gt;=55000,J282&lt;60000),"A268",IF(AND(J282&gt;60000),"S"))))))))))))))</f>
        <v>D268</v>
      </c>
    </row>
    <row r="283" ht="18.75" customHeight="1" spans="1:11">
      <c r="A283" s="43" t="s">
        <v>289</v>
      </c>
      <c r="B283" s="44">
        <v>83</v>
      </c>
      <c r="C283" s="44">
        <v>16000</v>
      </c>
      <c r="D283" s="44">
        <v>16000</v>
      </c>
      <c r="E283" s="44">
        <f t="shared" si="28"/>
        <v>0</v>
      </c>
      <c r="F283" s="44">
        <f t="shared" si="29"/>
        <v>1</v>
      </c>
      <c r="G283" s="23">
        <f t="shared" si="30"/>
        <v>16000</v>
      </c>
      <c r="H283" s="23">
        <f t="shared" si="31"/>
        <v>1328000</v>
      </c>
      <c r="I283" s="6" t="str">
        <f>IF(AND(G283&gt;=10,G283&lt;5000),"G",IF(AND(G283&gt;=5000,G283&lt;8000),"F",IF(AND(G283&gt;=8000,G283&lt;12000),"F269",IF(AND(G283&gt;=12000,G283&lt;16000),"E",IF(AND(G283&gt;=16000,G283&lt;20000),"E269",IF(AND(G283&gt;=20000,G283&lt;25000),"D",IF(AND(G283&gt;=25000,G283&lt;30000),"D269",IF(AND(G283&gt;=30000,G283&lt;35000),"C",IF(AND(G283&gt;=35000,G283&lt;40000),"C269",IF(AND(G283&gt;=40000,G283&lt;45000),"B",IF(AND(G283&gt;=45000,G283&lt;50000),"B269",IF(AND(G283&gt;=50000,G283&lt;55000),"A",IF(AND(G283&gt;=55000,G283&lt;60000),"A269",IF(AND(G283&gt;60000),"S"))))))))))))))</f>
        <v>E269</v>
      </c>
      <c r="J283" s="23">
        <f t="shared" si="32"/>
        <v>27040</v>
      </c>
      <c r="K283" s="6" t="str">
        <f>IF(AND(J283&gt;=10,J283&lt;5000),"G",IF(AND(J283&gt;=5000,J283&lt;8000),"F",IF(AND(J283&gt;=8000,J283&lt;12000),"F269",IF(AND(J283&gt;=12000,J283&lt;16000),"E",IF(AND(J283&gt;=16000,J283&lt;20000),"E269",IF(AND(J283&gt;=20000,J283&lt;25000),"D",IF(AND(J283&gt;=25000,J283&lt;30000),"D269",IF(AND(J283&gt;=30000,J283&lt;35000),"C",IF(AND(J283&gt;=35000,J283&lt;40000),"C269",IF(AND(J283&gt;=40000,J283&lt;45000),"B",IF(AND(J283&gt;=45000,J283&lt;50000),"B269",IF(AND(J283&gt;=50000,J283&lt;55000),"A",IF(AND(J283&gt;=55000,J283&lt;60000),"A269",IF(AND(J283&gt;60000),"S"))))))))))))))</f>
        <v>D269</v>
      </c>
    </row>
    <row r="284" ht="18.75" customHeight="1" spans="1:11">
      <c r="A284" s="43" t="s">
        <v>125</v>
      </c>
      <c r="B284" s="44">
        <v>1106</v>
      </c>
      <c r="C284" s="45">
        <v>16153.3453887884</v>
      </c>
      <c r="D284" s="45">
        <v>12665.1270207852</v>
      </c>
      <c r="E284" s="45">
        <f t="shared" si="28"/>
        <v>-3488.21836800321</v>
      </c>
      <c r="F284" s="45">
        <f t="shared" si="29"/>
        <v>0.784055978248055</v>
      </c>
      <c r="G284" s="23">
        <f t="shared" si="30"/>
        <v>16153.3453887884</v>
      </c>
      <c r="H284" s="23">
        <f t="shared" si="31"/>
        <v>17865600</v>
      </c>
      <c r="I284" s="6" t="str">
        <f>IF(AND(G284&gt;=10,G284&lt;5000),"G",IF(AND(G284&gt;=5000,G284&lt;8000),"F",IF(AND(G284&gt;=8000,G284&lt;12000),"F270",IF(AND(G284&gt;=12000,G284&lt;16000),"E",IF(AND(G284&gt;=16000,G284&lt;20000),"E270",IF(AND(G284&gt;=20000,G284&lt;25000),"D",IF(AND(G284&gt;=25000,G284&lt;30000),"D270",IF(AND(G284&gt;=30000,G284&lt;35000),"C",IF(AND(G284&gt;=35000,G284&lt;40000),"C270",IF(AND(G284&gt;=40000,G284&lt;45000),"B",IF(AND(G284&gt;=45000,G284&lt;50000),"B270",IF(AND(G284&gt;=50000,G284&lt;55000),"A",IF(AND(G284&gt;=55000,G284&lt;60000),"A270",IF(AND(G284&gt;60000),"S"))))))))))))))</f>
        <v>E270</v>
      </c>
      <c r="J284" s="23">
        <f t="shared" si="32"/>
        <v>27299.1537070524</v>
      </c>
      <c r="K284" s="6" t="str">
        <f>IF(AND(J284&gt;=10,J284&lt;5000),"G",IF(AND(J284&gt;=5000,J284&lt;8000),"F",IF(AND(J284&gt;=8000,J284&lt;12000),"F270",IF(AND(J284&gt;=12000,J284&lt;16000),"E",IF(AND(J284&gt;=16000,J284&lt;20000),"E270",IF(AND(J284&gt;=20000,J284&lt;25000),"D",IF(AND(J284&gt;=25000,J284&lt;30000),"D270",IF(AND(J284&gt;=30000,J284&lt;35000),"C",IF(AND(J284&gt;=35000,J284&lt;40000),"C270",IF(AND(J284&gt;=40000,J284&lt;45000),"B",IF(AND(J284&gt;=45000,J284&lt;50000),"B270",IF(AND(J284&gt;=50000,J284&lt;55000),"A",IF(AND(J284&gt;=55000,J284&lt;60000),"A270",IF(AND(J284&gt;60000),"S"))))))))))))))</f>
        <v>D270</v>
      </c>
    </row>
    <row r="285" ht="18.75" customHeight="1" spans="1:11">
      <c r="A285" s="43" t="s">
        <v>111</v>
      </c>
      <c r="B285" s="44">
        <v>816</v>
      </c>
      <c r="C285" s="45">
        <v>16446.0784313725</v>
      </c>
      <c r="D285" s="45">
        <v>1711.4552893045</v>
      </c>
      <c r="E285" s="45">
        <f t="shared" si="28"/>
        <v>-14734.623142068</v>
      </c>
      <c r="F285" s="45">
        <f t="shared" si="29"/>
        <v>0.104064643522539</v>
      </c>
      <c r="G285" s="23">
        <f t="shared" si="30"/>
        <v>16446.0784313725</v>
      </c>
      <c r="H285" s="23">
        <f t="shared" si="31"/>
        <v>13420000</v>
      </c>
      <c r="I285" s="6" t="str">
        <f>IF(AND(G285&gt;=10,G285&lt;5000),"G",IF(AND(G285&gt;=5000,G285&lt;8000),"F",IF(AND(G285&gt;=8000,G285&lt;12000),"F271",IF(AND(G285&gt;=12000,G285&lt;16000),"E",IF(AND(G285&gt;=16000,G285&lt;20000),"E271",IF(AND(G285&gt;=20000,G285&lt;25000),"D",IF(AND(G285&gt;=25000,G285&lt;30000),"D271",IF(AND(G285&gt;=30000,G285&lt;35000),"C",IF(AND(G285&gt;=35000,G285&lt;40000),"C271",IF(AND(G285&gt;=40000,G285&lt;45000),"B",IF(AND(G285&gt;=45000,G285&lt;50000),"B271",IF(AND(G285&gt;=50000,G285&lt;55000),"A",IF(AND(G285&gt;=55000,G285&lt;60000),"A271",IF(AND(G285&gt;60000),"S"))))))))))))))</f>
        <v>E271</v>
      </c>
      <c r="J285" s="23">
        <f t="shared" si="32"/>
        <v>27793.8725490196</v>
      </c>
      <c r="K285" s="6" t="str">
        <f>IF(AND(J285&gt;=10,J285&lt;5000),"G",IF(AND(J285&gt;=5000,J285&lt;8000),"F",IF(AND(J285&gt;=8000,J285&lt;12000),"F271",IF(AND(J285&gt;=12000,J285&lt;16000),"E",IF(AND(J285&gt;=16000,J285&lt;20000),"E271",IF(AND(J285&gt;=20000,J285&lt;25000),"D",IF(AND(J285&gt;=25000,J285&lt;30000),"D271",IF(AND(J285&gt;=30000,J285&lt;35000),"C",IF(AND(J285&gt;=35000,J285&lt;40000),"C271",IF(AND(J285&gt;=40000,J285&lt;45000),"B",IF(AND(J285&gt;=45000,J285&lt;50000),"B271",IF(AND(J285&gt;=50000,J285&lt;55000),"A",IF(AND(J285&gt;=55000,J285&lt;60000),"A271",IF(AND(J285&gt;60000),"S"))))))))))))))</f>
        <v>D271</v>
      </c>
    </row>
    <row r="286" ht="18.75" customHeight="1" spans="1:11">
      <c r="A286" s="43" t="s">
        <v>31</v>
      </c>
      <c r="B286" s="44">
        <v>5788</v>
      </c>
      <c r="C286" s="45">
        <v>16517.795438839</v>
      </c>
      <c r="D286" s="45">
        <v>7949.67811158798</v>
      </c>
      <c r="E286" s="45">
        <f t="shared" si="28"/>
        <v>-8568.11732725099</v>
      </c>
      <c r="F286" s="45">
        <f t="shared" si="29"/>
        <v>0.481279607864351</v>
      </c>
      <c r="G286" s="23">
        <f t="shared" si="30"/>
        <v>16517.795438839</v>
      </c>
      <c r="H286" s="23">
        <f t="shared" si="31"/>
        <v>95605000</v>
      </c>
      <c r="I286" s="86" t="str">
        <f>IF(AND(G286&gt;=10,G286&lt;5000),"G",IF(AND(G286&gt;=5000,G286&lt;8000),"F",IF(AND(G286&gt;=8000,G286&lt;12000),"F272",IF(AND(G286&gt;=12000,G286&lt;16000),"E",IF(AND(G286&gt;=16000,G286&lt;20000),"E272",IF(AND(G286&gt;=20000,G286&lt;25000),"D",IF(AND(G286&gt;=25000,G286&lt;30000),"D272",IF(AND(G286&gt;=30000,G286&lt;35000),"C",IF(AND(G286&gt;=35000,G286&lt;40000),"C272",IF(AND(G286&gt;=40000,G286&lt;45000),"B",IF(AND(G286&gt;=45000,G286&lt;50000),"B272",IF(AND(G286&gt;=50000,G286&lt;55000),"A",IF(AND(G286&gt;=55000,G286&lt;60000),"A272",IF(AND(G286&gt;60000),"S"))))))))))))))</f>
        <v>E272</v>
      </c>
      <c r="J286" s="23">
        <f t="shared" si="32"/>
        <v>27915.0742916379</v>
      </c>
      <c r="K286" s="86" t="str">
        <f>IF(AND(J286&gt;=10,J286&lt;5000),"G",IF(AND(J286&gt;=5000,J286&lt;8000),"F",IF(AND(J286&gt;=8000,J286&lt;12000),"F272",IF(AND(J286&gt;=12000,J286&lt;16000),"E",IF(AND(J286&gt;=16000,J286&lt;20000),"E272",IF(AND(J286&gt;=20000,J286&lt;25000),"D",IF(AND(J286&gt;=25000,J286&lt;30000),"D272",IF(AND(J286&gt;=30000,J286&lt;35000),"C",IF(AND(J286&gt;=35000,J286&lt;40000),"C272",IF(AND(J286&gt;=40000,J286&lt;45000),"B",IF(AND(J286&gt;=45000,J286&lt;50000),"B272",IF(AND(J286&gt;=50000,J286&lt;55000),"A",IF(AND(J286&gt;=55000,J286&lt;60000),"A272",IF(AND(J286&gt;60000),"S"))))))))))))))</f>
        <v>D272</v>
      </c>
    </row>
    <row r="287" ht="18.75" customHeight="1" spans="1:11">
      <c r="A287" s="43" t="s">
        <v>83</v>
      </c>
      <c r="B287" s="44">
        <v>89</v>
      </c>
      <c r="C287" s="44">
        <v>17000</v>
      </c>
      <c r="D287" s="44">
        <v>17000</v>
      </c>
      <c r="E287" s="44">
        <f t="shared" si="28"/>
        <v>0</v>
      </c>
      <c r="F287" s="44">
        <f t="shared" si="29"/>
        <v>1</v>
      </c>
      <c r="G287" s="23">
        <f t="shared" si="30"/>
        <v>17000</v>
      </c>
      <c r="H287" s="23">
        <f t="shared" si="31"/>
        <v>1513000</v>
      </c>
      <c r="I287" s="6" t="str">
        <f>IF(AND(G287&gt;=10,G287&lt;5000),"G",IF(AND(G287&gt;=5000,G287&lt;8000),"F",IF(AND(G287&gt;=8000,G287&lt;12000),"F273",IF(AND(G287&gt;=12000,G287&lt;16000),"E",IF(AND(G287&gt;=16000,G287&lt;20000),"E273",IF(AND(G287&gt;=20000,G287&lt;25000),"D",IF(AND(G287&gt;=25000,G287&lt;30000),"D273",IF(AND(G287&gt;=30000,G287&lt;35000),"C",IF(AND(G287&gt;=35000,G287&lt;40000),"C273",IF(AND(G287&gt;=40000,G287&lt;45000),"B",IF(AND(G287&gt;=45000,G287&lt;50000),"B273",IF(AND(G287&gt;=50000,G287&lt;55000),"A",IF(AND(G287&gt;=55000,G287&lt;60000),"A273",IF(AND(G287&gt;60000),"S"))))))))))))))</f>
        <v>E273</v>
      </c>
      <c r="J287" s="23">
        <f t="shared" si="32"/>
        <v>28730</v>
      </c>
      <c r="K287" s="6" t="str">
        <f>IF(AND(J287&gt;=10,J287&lt;5000),"G",IF(AND(J287&gt;=5000,J287&lt;8000),"F",IF(AND(J287&gt;=8000,J287&lt;12000),"F273",IF(AND(J287&gt;=12000,J287&lt;16000),"E",IF(AND(J287&gt;=16000,J287&lt;20000),"E273",IF(AND(J287&gt;=20000,J287&lt;25000),"D",IF(AND(J287&gt;=25000,J287&lt;30000),"D273",IF(AND(J287&gt;=30000,J287&lt;35000),"C",IF(AND(J287&gt;=35000,J287&lt;40000),"C273",IF(AND(J287&gt;=40000,J287&lt;45000),"B",IF(AND(J287&gt;=45000,J287&lt;50000),"B273",IF(AND(J287&gt;=50000,J287&lt;55000),"A",IF(AND(J287&gt;=55000,J287&lt;60000),"A273",IF(AND(J287&gt;60000),"S"))))))))))))))</f>
        <v>D273</v>
      </c>
    </row>
    <row r="288" ht="18.75" customHeight="1" spans="1:11">
      <c r="A288" s="43" t="s">
        <v>178</v>
      </c>
      <c r="B288" s="44">
        <v>3726</v>
      </c>
      <c r="C288" s="45">
        <v>17140.1771336554</v>
      </c>
      <c r="D288" s="45">
        <v>3820.98226466576</v>
      </c>
      <c r="E288" s="45">
        <f t="shared" si="28"/>
        <v>-13319.1948689896</v>
      </c>
      <c r="F288" s="45">
        <f t="shared" si="29"/>
        <v>0.22292548290899</v>
      </c>
      <c r="G288" s="23">
        <f t="shared" si="30"/>
        <v>17140.1771336554</v>
      </c>
      <c r="H288" s="23">
        <f t="shared" si="31"/>
        <v>63864300</v>
      </c>
      <c r="I288" s="6" t="str">
        <f>IF(AND(G288&gt;=10,G288&lt;5000),"G",IF(AND(G288&gt;=5000,G288&lt;8000),"F",IF(AND(G288&gt;=8000,G288&lt;12000),"F274",IF(AND(G288&gt;=12000,G288&lt;16000),"E",IF(AND(G288&gt;=16000,G288&lt;20000),"E274",IF(AND(G288&gt;=20000,G288&lt;25000),"D",IF(AND(G288&gt;=25000,G288&lt;30000),"D274",IF(AND(G288&gt;=30000,G288&lt;35000),"C",IF(AND(G288&gt;=35000,G288&lt;40000),"C274",IF(AND(G288&gt;=40000,G288&lt;45000),"B",IF(AND(G288&gt;=45000,G288&lt;50000),"B274",IF(AND(G288&gt;=50000,G288&lt;55000),"A",IF(AND(G288&gt;=55000,G288&lt;60000),"A274",IF(AND(G288&gt;60000),"S"))))))))))))))</f>
        <v>E274</v>
      </c>
      <c r="J288" s="23">
        <f t="shared" si="32"/>
        <v>28966.8993558776</v>
      </c>
      <c r="K288" s="6" t="str">
        <f>IF(AND(J288&gt;=10,J288&lt;5000),"G",IF(AND(J288&gt;=5000,J288&lt;8000),"F",IF(AND(J288&gt;=8000,J288&lt;12000),"F274",IF(AND(J288&gt;=12000,J288&lt;16000),"E",IF(AND(J288&gt;=16000,J288&lt;20000),"E274",IF(AND(J288&gt;=20000,J288&lt;25000),"D",IF(AND(J288&gt;=25000,J288&lt;30000),"D274",IF(AND(J288&gt;=30000,J288&lt;35000),"C",IF(AND(J288&gt;=35000,J288&lt;40000),"C274",IF(AND(J288&gt;=40000,J288&lt;45000),"B",IF(AND(J288&gt;=45000,J288&lt;50000),"B274",IF(AND(J288&gt;=50000,J288&lt;55000),"A",IF(AND(J288&gt;=55000,J288&lt;60000),"A274",IF(AND(J288&gt;60000),"S"))))))))))))))</f>
        <v>D274</v>
      </c>
    </row>
    <row r="289" ht="18.75" customHeight="1" spans="1:11">
      <c r="A289" s="43" t="s">
        <v>75</v>
      </c>
      <c r="B289" s="44">
        <v>862</v>
      </c>
      <c r="C289" s="44">
        <v>11500</v>
      </c>
      <c r="D289" s="44">
        <v>17500</v>
      </c>
      <c r="E289" s="44">
        <f t="shared" si="28"/>
        <v>6000</v>
      </c>
      <c r="F289" s="45">
        <f t="shared" si="29"/>
        <v>1.52173913043478</v>
      </c>
      <c r="G289" s="23">
        <f t="shared" si="30"/>
        <v>17500</v>
      </c>
      <c r="H289" s="23">
        <f t="shared" si="31"/>
        <v>15085000</v>
      </c>
      <c r="I289" s="6" t="str">
        <f>IF(AND(G289&gt;=10,G289&lt;5000),"G",IF(AND(G289&gt;=5000,G289&lt;8000),"F",IF(AND(G289&gt;=8000,G289&lt;12000),"F275",IF(AND(G289&gt;=12000,G289&lt;16000),"E",IF(AND(G289&gt;=16000,G289&lt;20000),"E275",IF(AND(G289&gt;=20000,G289&lt;25000),"D",IF(AND(G289&gt;=25000,G289&lt;30000),"D275",IF(AND(G289&gt;=30000,G289&lt;35000),"C",IF(AND(G289&gt;=35000,G289&lt;40000),"C275",IF(AND(G289&gt;=40000,G289&lt;45000),"B",IF(AND(G289&gt;=45000,G289&lt;50000),"B275",IF(AND(G289&gt;=50000,G289&lt;55000),"A",IF(AND(G289&gt;=55000,G289&lt;60000),"A275",IF(AND(G289&gt;60000),"S"))))))))))))))</f>
        <v>E275</v>
      </c>
      <c r="J289" s="23">
        <f t="shared" si="32"/>
        <v>29575</v>
      </c>
      <c r="K289" s="6" t="str">
        <f>IF(AND(J289&gt;=10,J289&lt;5000),"G",IF(AND(J289&gt;=5000,J289&lt;8000),"F",IF(AND(J289&gt;=8000,J289&lt;12000),"F275",IF(AND(J289&gt;=12000,J289&lt;16000),"E",IF(AND(J289&gt;=16000,J289&lt;20000),"E275",IF(AND(J289&gt;=20000,J289&lt;25000),"D",IF(AND(J289&gt;=25000,J289&lt;30000),"D275",IF(AND(J289&gt;=30000,J289&lt;35000),"C",IF(AND(J289&gt;=35000,J289&lt;40000),"C275",IF(AND(J289&gt;=40000,J289&lt;45000),"B",IF(AND(J289&gt;=45000,J289&lt;50000),"B275",IF(AND(J289&gt;=50000,J289&lt;55000),"A",IF(AND(J289&gt;=55000,J289&lt;60000),"A275",IF(AND(J289&gt;60000),"S"))))))))))))))</f>
        <v>D275</v>
      </c>
    </row>
    <row r="290" ht="18.75" customHeight="1" spans="1:11">
      <c r="A290" s="43" t="s">
        <v>88</v>
      </c>
      <c r="B290" s="44">
        <v>644</v>
      </c>
      <c r="C290" s="45">
        <v>17632.9192546584</v>
      </c>
      <c r="D290" s="45">
        <v>17632.9192546584</v>
      </c>
      <c r="E290" s="44">
        <f t="shared" si="28"/>
        <v>0</v>
      </c>
      <c r="F290" s="44">
        <f t="shared" si="29"/>
        <v>1</v>
      </c>
      <c r="G290" s="23">
        <f t="shared" si="30"/>
        <v>17632.9192546584</v>
      </c>
      <c r="H290" s="23">
        <f t="shared" si="31"/>
        <v>11355600</v>
      </c>
      <c r="I290" s="6" t="str">
        <f>IF(AND(G290&gt;=10,G290&lt;5000),"G",IF(AND(G290&gt;=5000,G290&lt;8000),"F",IF(AND(G290&gt;=8000,G290&lt;12000),"F276",IF(AND(G290&gt;=12000,G290&lt;16000),"E",IF(AND(G290&gt;=16000,G290&lt;20000),"E276",IF(AND(G290&gt;=20000,G290&lt;25000),"D",IF(AND(G290&gt;=25000,G290&lt;30000),"D276",IF(AND(G290&gt;=30000,G290&lt;35000),"C",IF(AND(G290&gt;=35000,G290&lt;40000),"C276",IF(AND(G290&gt;=40000,G290&lt;45000),"B",IF(AND(G290&gt;=45000,G290&lt;50000),"B276",IF(AND(G290&gt;=50000,G290&lt;55000),"A",IF(AND(G290&gt;=55000,G290&lt;60000),"A276",IF(AND(G290&gt;60000),"S"))))))))))))))</f>
        <v>E276</v>
      </c>
      <c r="J290" s="23">
        <f t="shared" si="32"/>
        <v>29799.6335403727</v>
      </c>
      <c r="K290" s="6" t="str">
        <f>IF(AND(J290&gt;=10,J290&lt;5000),"G",IF(AND(J290&gt;=5000,J290&lt;8000),"F",IF(AND(J290&gt;=8000,J290&lt;12000),"F276",IF(AND(J290&gt;=12000,J290&lt;16000),"E",IF(AND(J290&gt;=16000,J290&lt;20000),"E276",IF(AND(J290&gt;=20000,J290&lt;25000),"D",IF(AND(J290&gt;=25000,J290&lt;30000),"D276",IF(AND(J290&gt;=30000,J290&lt;35000),"C",IF(AND(J290&gt;=35000,J290&lt;40000),"C276",IF(AND(J290&gt;=40000,J290&lt;45000),"B",IF(AND(J290&gt;=45000,J290&lt;50000),"B276",IF(AND(J290&gt;=50000,J290&lt;55000),"A",IF(AND(J290&gt;=55000,J290&lt;60000),"A276",IF(AND(J290&gt;60000),"S"))))))))))))))</f>
        <v>D276</v>
      </c>
    </row>
    <row r="291" ht="18.75" customHeight="1" spans="1:11">
      <c r="A291" s="43" t="s">
        <v>174</v>
      </c>
      <c r="B291" s="44">
        <v>809</v>
      </c>
      <c r="C291" s="45">
        <v>10385.414091471</v>
      </c>
      <c r="D291" s="45">
        <v>17701.9083969466</v>
      </c>
      <c r="E291" s="45">
        <f t="shared" si="28"/>
        <v>7316.49430547561</v>
      </c>
      <c r="F291" s="45">
        <f t="shared" si="29"/>
        <v>1.70449711884712</v>
      </c>
      <c r="G291" s="23">
        <f t="shared" si="30"/>
        <v>17701.9083969466</v>
      </c>
      <c r="H291" s="23">
        <f t="shared" si="31"/>
        <v>14320843.8931298</v>
      </c>
      <c r="I291" s="6" t="str">
        <f>IF(AND(G291&gt;=10,G291&lt;5000),"G",IF(AND(G291&gt;=5000,G291&lt;8000),"F",IF(AND(G291&gt;=8000,G291&lt;12000),"F277",IF(AND(G291&gt;=12000,G291&lt;16000),"E",IF(AND(G291&gt;=16000,G291&lt;20000),"E277",IF(AND(G291&gt;=20000,G291&lt;25000),"D",IF(AND(G291&gt;=25000,G291&lt;30000),"D277",IF(AND(G291&gt;=30000,G291&lt;35000),"C",IF(AND(G291&gt;=35000,G291&lt;40000),"C277",IF(AND(G291&gt;=40000,G291&lt;45000),"B",IF(AND(G291&gt;=45000,G291&lt;50000),"B277",IF(AND(G291&gt;=50000,G291&lt;55000),"A",IF(AND(G291&gt;=55000,G291&lt;60000),"A277",IF(AND(G291&gt;60000),"S"))))))))))))))</f>
        <v>E277</v>
      </c>
      <c r="J291" s="23">
        <f t="shared" si="32"/>
        <v>29916.2251908397</v>
      </c>
      <c r="K291" s="6" t="str">
        <f>IF(AND(J291&gt;=10,J291&lt;5000),"G",IF(AND(J291&gt;=5000,J291&lt;8000),"F",IF(AND(J291&gt;=8000,J291&lt;12000),"F277",IF(AND(J291&gt;=12000,J291&lt;16000),"E",IF(AND(J291&gt;=16000,J291&lt;20000),"E277",IF(AND(J291&gt;=20000,J291&lt;25000),"D",IF(AND(J291&gt;=25000,J291&lt;30000),"D277",IF(AND(J291&gt;=30000,J291&lt;35000),"C",IF(AND(J291&gt;=35000,J291&lt;40000),"C277",IF(AND(J291&gt;=40000,J291&lt;45000),"B",IF(AND(J291&gt;=45000,J291&lt;50000),"B277",IF(AND(J291&gt;=50000,J291&lt;55000),"A",IF(AND(J291&gt;=55000,J291&lt;60000),"A277",IF(AND(J291&gt;60000),"S"))))))))))))))</f>
        <v>D277</v>
      </c>
    </row>
    <row r="292" ht="18.75" customHeight="1" spans="1:11">
      <c r="A292" s="43" t="s">
        <v>211</v>
      </c>
      <c r="B292" s="44">
        <v>79</v>
      </c>
      <c r="C292" s="44">
        <v>8000</v>
      </c>
      <c r="D292" s="45">
        <v>17758.7548638132</v>
      </c>
      <c r="E292" s="45">
        <f t="shared" si="28"/>
        <v>9758.75486381323</v>
      </c>
      <c r="F292" s="45">
        <f t="shared" si="29"/>
        <v>2.21984435797665</v>
      </c>
      <c r="G292" s="23">
        <f t="shared" si="30"/>
        <v>17758.7548638132</v>
      </c>
      <c r="H292" s="23">
        <f t="shared" si="31"/>
        <v>1402941.63424124</v>
      </c>
      <c r="I292" s="6" t="str">
        <f>IF(AND(G292&gt;=10,G292&lt;5000),"G",IF(AND(G292&gt;=5000,G292&lt;8000),"F",IF(AND(G292&gt;=8000,G292&lt;12000),"F278",IF(AND(G292&gt;=12000,G292&lt;16000),"E",IF(AND(G292&gt;=16000,G292&lt;20000),"E278",IF(AND(G292&gt;=20000,G292&lt;25000),"D",IF(AND(G292&gt;=25000,G292&lt;30000),"D278",IF(AND(G292&gt;=30000,G292&lt;35000),"C",IF(AND(G292&gt;=35000,G292&lt;40000),"C278",IF(AND(G292&gt;=40000,G292&lt;45000),"B",IF(AND(G292&gt;=45000,G292&lt;50000),"B278",IF(AND(G292&gt;=50000,G292&lt;55000),"A",IF(AND(G292&gt;=55000,G292&lt;60000),"A278",IF(AND(G292&gt;60000),"S"))))))))))))))</f>
        <v>E278</v>
      </c>
      <c r="J292" s="23">
        <f t="shared" si="32"/>
        <v>30012.2957198444</v>
      </c>
      <c r="K292" s="6" t="str">
        <f>IF(AND(J292&gt;=10,J292&lt;5000),"G",IF(AND(J292&gt;=5000,J292&lt;8000),"F",IF(AND(J292&gt;=8000,J292&lt;12000),"F278",IF(AND(J292&gt;=12000,J292&lt;16000),"E",IF(AND(J292&gt;=16000,J292&lt;20000),"E278",IF(AND(J292&gt;=20000,J292&lt;25000),"D",IF(AND(J292&gt;=25000,J292&lt;30000),"D278",IF(AND(J292&gt;=30000,J292&lt;35000),"C",IF(AND(J292&gt;=35000,J292&lt;40000),"C278",IF(AND(J292&gt;=40000,J292&lt;45000),"B",IF(AND(J292&gt;=45000,J292&lt;50000),"B278",IF(AND(J292&gt;=50000,J292&lt;55000),"A",IF(AND(J292&gt;=55000,J292&lt;60000),"A278",IF(AND(J292&gt;60000),"S"))))))))))))))</f>
        <v>C</v>
      </c>
    </row>
    <row r="293" ht="18.75" customHeight="1" spans="1:30">
      <c r="A293" s="104" t="s">
        <v>187</v>
      </c>
      <c r="B293" s="105">
        <v>489</v>
      </c>
      <c r="C293" s="106">
        <v>18631.2678936605</v>
      </c>
      <c r="D293" s="106">
        <v>7129.41176470588</v>
      </c>
      <c r="E293" s="106">
        <f t="shared" si="28"/>
        <v>-11501.8561289547</v>
      </c>
      <c r="F293" s="106">
        <f t="shared" si="29"/>
        <v>0.382658432340599</v>
      </c>
      <c r="G293" s="107">
        <f t="shared" si="30"/>
        <v>18631.2678936605</v>
      </c>
      <c r="H293" s="107">
        <f t="shared" si="31"/>
        <v>9110690</v>
      </c>
      <c r="I293" s="108" t="str">
        <f>IF(AND(G293&gt;=10,G293&lt;5000),"G",IF(AND(G293&gt;=5000,G293&lt;8000),"F",IF(AND(G293&gt;=8000,G293&lt;12000),"F279",IF(AND(G293&gt;=12000,G293&lt;16000),"E",IF(AND(G293&gt;=16000,G293&lt;20000),"E279",IF(AND(G293&gt;=20000,G293&lt;25000),"D",IF(AND(G293&gt;=25000,G293&lt;30000),"D279",IF(AND(G293&gt;=30000,G293&lt;35000),"C",IF(AND(G293&gt;=35000,G293&lt;40000),"C279",IF(AND(G293&gt;=40000,G293&lt;45000),"B",IF(AND(G293&gt;=45000,G293&lt;50000),"B279",IF(AND(G293&gt;=50000,G293&lt;55000),"A",IF(AND(G293&gt;=55000,G293&lt;60000),"A279",IF(AND(G293&gt;60000),"S"))))))))))))))</f>
        <v>E279</v>
      </c>
      <c r="J293" s="107">
        <f t="shared" si="32"/>
        <v>31486.8427402863</v>
      </c>
      <c r="K293" s="108" t="str">
        <f>IF(AND(J293&gt;=10,J293&lt;5000),"G",IF(AND(J293&gt;=5000,J293&lt;8000),"F",IF(AND(J293&gt;=8000,J293&lt;12000),"F279",IF(AND(J293&gt;=12000,J293&lt;16000),"E",IF(AND(J293&gt;=16000,J293&lt;20000),"E279",IF(AND(J293&gt;=20000,J293&lt;25000),"D",IF(AND(J293&gt;=25000,J293&lt;30000),"D279",IF(AND(J293&gt;=30000,J293&lt;35000),"C",IF(AND(J293&gt;=35000,J293&lt;40000),"C279",IF(AND(J293&gt;=40000,J293&lt;45000),"B",IF(AND(J293&gt;=45000,J293&lt;50000),"B279",IF(AND(J293&gt;=50000,J293&lt;55000),"A",IF(AND(J293&gt;=55000,J293&lt;60000),"A279",IF(AND(J293&gt;60000),"S"))))))))))))))</f>
        <v>C</v>
      </c>
      <c r="L293" s="109"/>
      <c r="M293" s="110"/>
      <c r="N293" s="110"/>
      <c r="O293" s="110"/>
      <c r="P293" s="110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</row>
    <row r="294" ht="18.75" customHeight="1" spans="1:11">
      <c r="A294" s="43" t="s">
        <v>140</v>
      </c>
      <c r="B294" s="44">
        <v>7005</v>
      </c>
      <c r="C294" s="45">
        <v>19200.8993576017</v>
      </c>
      <c r="D294" s="45">
        <v>7644.78576615831</v>
      </c>
      <c r="E294" s="45">
        <f t="shared" si="28"/>
        <v>-11556.1135914434</v>
      </c>
      <c r="F294" s="45">
        <f t="shared" si="29"/>
        <v>0.398147275488516</v>
      </c>
      <c r="G294" s="23">
        <f t="shared" si="30"/>
        <v>19200.8993576017</v>
      </c>
      <c r="H294" s="23">
        <f t="shared" si="31"/>
        <v>134502300</v>
      </c>
      <c r="I294" s="6" t="str">
        <f>IF(AND(G294&gt;=10,G294&lt;5000),"G",IF(AND(G294&gt;=5000,G294&lt;8000),"F",IF(AND(G294&gt;=8000,G294&lt;12000),"F280",IF(AND(G294&gt;=12000,G294&lt;16000),"E",IF(AND(G294&gt;=16000,G294&lt;20000),"E280",IF(AND(G294&gt;=20000,G294&lt;25000),"D",IF(AND(G294&gt;=25000,G294&lt;30000),"D280",IF(AND(G294&gt;=30000,G294&lt;35000),"C",IF(AND(G294&gt;=35000,G294&lt;40000),"C280",IF(AND(G294&gt;=40000,G294&lt;45000),"B",IF(AND(G294&gt;=45000,G294&lt;50000),"B280",IF(AND(G294&gt;=50000,G294&lt;55000),"A",IF(AND(G294&gt;=55000,G294&lt;60000),"A280",IF(AND(G294&gt;60000),"S"))))))))))))))</f>
        <v>E280</v>
      </c>
      <c r="J294" s="23">
        <f t="shared" si="32"/>
        <v>32449.5199143469</v>
      </c>
      <c r="K294" s="6" t="str">
        <f>IF(AND(J294&gt;=10,J294&lt;5000),"G",IF(AND(J294&gt;=5000,J294&lt;8000),"F",IF(AND(J294&gt;=8000,J294&lt;12000),"F280",IF(AND(J294&gt;=12000,J294&lt;16000),"E",IF(AND(J294&gt;=16000,J294&lt;20000),"E280",IF(AND(J294&gt;=20000,J294&lt;25000),"D",IF(AND(J294&gt;=25000,J294&lt;30000),"D280",IF(AND(J294&gt;=30000,J294&lt;35000),"C",IF(AND(J294&gt;=35000,J294&lt;40000),"C280",IF(AND(J294&gt;=40000,J294&lt;45000),"B",IF(AND(J294&gt;=45000,J294&lt;50000),"B280",IF(AND(J294&gt;=50000,J294&lt;55000),"A",IF(AND(J294&gt;=55000,J294&lt;60000),"A280",IF(AND(J294&gt;60000),"S"))))))))))))))</f>
        <v>C</v>
      </c>
    </row>
    <row r="295" ht="18.75" customHeight="1" spans="1:30">
      <c r="A295" s="43" t="s">
        <v>379</v>
      </c>
      <c r="B295" s="44">
        <v>666</v>
      </c>
      <c r="C295" s="45">
        <v>19207.957957958</v>
      </c>
      <c r="D295" s="44">
        <v>6235</v>
      </c>
      <c r="E295" s="45">
        <f t="shared" si="28"/>
        <v>-12972.957957958</v>
      </c>
      <c r="F295" s="45">
        <f t="shared" si="29"/>
        <v>0.324605042016807</v>
      </c>
      <c r="G295" s="23">
        <f t="shared" si="30"/>
        <v>19207.957957958</v>
      </c>
      <c r="H295" s="23">
        <f t="shared" si="31"/>
        <v>12792500</v>
      </c>
      <c r="I295" s="6" t="str">
        <f>IF(AND(G295&gt;=10,G295&lt;5000),"G",IF(AND(G295&gt;=5000,G295&lt;8000),"F",IF(AND(G295&gt;=8000,G295&lt;12000),"F281",IF(AND(G295&gt;=12000,G295&lt;16000),"E",IF(AND(G295&gt;=16000,G295&lt;20000),"E281",IF(AND(G295&gt;=20000,G295&lt;25000),"D",IF(AND(G295&gt;=25000,G295&lt;30000),"D281",IF(AND(G295&gt;=30000,G295&lt;35000),"C",IF(AND(G295&gt;=35000,G295&lt;40000),"C281",IF(AND(G295&gt;=40000,G295&lt;45000),"B",IF(AND(G295&gt;=45000,G295&lt;50000),"B281",IF(AND(G295&gt;=50000,G295&lt;55000),"A",IF(AND(G295&gt;=55000,G295&lt;60000),"A281",IF(AND(G295&gt;60000),"S"))))))))))))))</f>
        <v>E281</v>
      </c>
      <c r="J295" s="23">
        <f t="shared" si="32"/>
        <v>32461.4489489489</v>
      </c>
      <c r="K295" s="6" t="str">
        <f>IF(AND(J295&gt;=10,J295&lt;5000),"G",IF(AND(J295&gt;=5000,J295&lt;8000),"F",IF(AND(J295&gt;=8000,J295&lt;12000),"F281",IF(AND(J295&gt;=12000,J295&lt;16000),"E",IF(AND(J295&gt;=16000,J295&lt;20000),"E281",IF(AND(J295&gt;=20000,J295&lt;25000),"D",IF(AND(J295&gt;=25000,J295&lt;30000),"D281",IF(AND(J295&gt;=30000,J295&lt;35000),"C",IF(AND(J295&gt;=35000,J295&lt;40000),"C281",IF(AND(J295&gt;=40000,J295&lt;45000),"B",IF(AND(J295&gt;=45000,J295&lt;50000),"B281",IF(AND(J295&gt;=50000,J295&lt;55000),"A",IF(AND(J295&gt;=55000,J295&lt;60000),"A281",IF(AND(J295&gt;60000),"S"))))))))))))))</f>
        <v>C</v>
      </c>
      <c r="L295" s="111"/>
      <c r="M295" s="112"/>
      <c r="N295" s="112"/>
      <c r="O295" s="112"/>
      <c r="P295" s="112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</row>
    <row r="296" ht="18.75" customHeight="1" spans="1:11">
      <c r="A296" s="43" t="s">
        <v>162</v>
      </c>
      <c r="B296" s="44">
        <v>731</v>
      </c>
      <c r="C296" s="44">
        <v>19350</v>
      </c>
      <c r="D296" s="44">
        <v>19350</v>
      </c>
      <c r="E296" s="44">
        <f t="shared" si="28"/>
        <v>0</v>
      </c>
      <c r="F296" s="44">
        <f t="shared" si="29"/>
        <v>1</v>
      </c>
      <c r="G296" s="23">
        <f t="shared" si="30"/>
        <v>19350</v>
      </c>
      <c r="H296" s="23">
        <f t="shared" si="31"/>
        <v>14144850</v>
      </c>
      <c r="I296" s="6" t="str">
        <f>IF(AND(G296&gt;=10,G296&lt;5000),"G",IF(AND(G296&gt;=5000,G296&lt;8000),"F",IF(AND(G296&gt;=8000,G296&lt;12000),"F282",IF(AND(G296&gt;=12000,G296&lt;16000),"E",IF(AND(G296&gt;=16000,G296&lt;20000),"E282",IF(AND(G296&gt;=20000,G296&lt;25000),"D",IF(AND(G296&gt;=25000,G296&lt;30000),"D282",IF(AND(G296&gt;=30000,G296&lt;35000),"C",IF(AND(G296&gt;=35000,G296&lt;40000),"C282",IF(AND(G296&gt;=40000,G296&lt;45000),"B",IF(AND(G296&gt;=45000,G296&lt;50000),"B282",IF(AND(G296&gt;=50000,G296&lt;55000),"A",IF(AND(G296&gt;=55000,G296&lt;60000),"A282",IF(AND(G296&gt;60000),"S"))))))))))))))</f>
        <v>E282</v>
      </c>
      <c r="J296" s="23">
        <f t="shared" si="32"/>
        <v>32701.5</v>
      </c>
      <c r="K296" s="6" t="str">
        <f>IF(AND(J296&gt;=10,J296&lt;5000),"G",IF(AND(J296&gt;=5000,J296&lt;8000),"F",IF(AND(J296&gt;=8000,J296&lt;12000),"F282",IF(AND(J296&gt;=12000,J296&lt;16000),"E",IF(AND(J296&gt;=16000,J296&lt;20000),"E282",IF(AND(J296&gt;=20000,J296&lt;25000),"D",IF(AND(J296&gt;=25000,J296&lt;30000),"D282",IF(AND(J296&gt;=30000,J296&lt;35000),"C",IF(AND(J296&gt;=35000,J296&lt;40000),"C282",IF(AND(J296&gt;=40000,J296&lt;45000),"B",IF(AND(J296&gt;=45000,J296&lt;50000),"B282",IF(AND(J296&gt;=50000,J296&lt;55000),"A",IF(AND(J296&gt;=55000,J296&lt;60000),"A282",IF(AND(J296&gt;60000),"S"))))))))))))))</f>
        <v>C</v>
      </c>
    </row>
    <row r="297" ht="18.75" customHeight="1" spans="1:11">
      <c r="A297" s="43" t="s">
        <v>167</v>
      </c>
      <c r="B297" s="44">
        <v>51</v>
      </c>
      <c r="C297" s="44">
        <v>19600</v>
      </c>
      <c r="D297" s="44">
        <v>19600</v>
      </c>
      <c r="E297" s="44">
        <f t="shared" si="28"/>
        <v>0</v>
      </c>
      <c r="F297" s="44">
        <f t="shared" si="29"/>
        <v>1</v>
      </c>
      <c r="G297" s="23">
        <f t="shared" si="30"/>
        <v>19600</v>
      </c>
      <c r="H297" s="23">
        <f t="shared" si="31"/>
        <v>999600</v>
      </c>
      <c r="I297" s="6" t="str">
        <f>IF(AND(G297&gt;=10,G297&lt;5000),"G",IF(AND(G297&gt;=5000,G297&lt;8000),"F",IF(AND(G297&gt;=8000,G297&lt;12000),"F283",IF(AND(G297&gt;=12000,G297&lt;16000),"E",IF(AND(G297&gt;=16000,G297&lt;20000),"E283",IF(AND(G297&gt;=20000,G297&lt;25000),"D",IF(AND(G297&gt;=25000,G297&lt;30000),"D283",IF(AND(G297&gt;=30000,G297&lt;35000),"C",IF(AND(G297&gt;=35000,G297&lt;40000),"C283",IF(AND(G297&gt;=40000,G297&lt;45000),"B",IF(AND(G297&gt;=45000,G297&lt;50000),"B283",IF(AND(G297&gt;=50000,G297&lt;55000),"A",IF(AND(G297&gt;=55000,G297&lt;60000),"A283",IF(AND(G297&gt;60000),"S"))))))))))))))</f>
        <v>E283</v>
      </c>
      <c r="J297" s="23">
        <f t="shared" si="32"/>
        <v>33124</v>
      </c>
      <c r="K297" s="6" t="str">
        <f>IF(AND(J297&gt;=10,J297&lt;5000),"G",IF(AND(J297&gt;=5000,J297&lt;8000),"F",IF(AND(J297&gt;=8000,J297&lt;12000),"F283",IF(AND(J297&gt;=12000,J297&lt;16000),"E",IF(AND(J297&gt;=16000,J297&lt;20000),"E283",IF(AND(J297&gt;=20000,J297&lt;25000),"D",IF(AND(J297&gt;=25000,J297&lt;30000),"D283",IF(AND(J297&gt;=30000,J297&lt;35000),"C",IF(AND(J297&gt;=35000,J297&lt;40000),"C283",IF(AND(J297&gt;=40000,J297&lt;45000),"B",IF(AND(J297&gt;=45000,J297&lt;50000),"B283",IF(AND(J297&gt;=50000,J297&lt;55000),"A",IF(AND(J297&gt;=55000,J297&lt;60000),"A283",IF(AND(J297&gt;60000),"S"))))))))))))))</f>
        <v>C</v>
      </c>
    </row>
    <row r="298" ht="18.75" customHeight="1" spans="1:11">
      <c r="A298" s="43" t="s">
        <v>130</v>
      </c>
      <c r="B298" s="44">
        <v>862</v>
      </c>
      <c r="C298" s="45">
        <v>10218.4454756381</v>
      </c>
      <c r="D298" s="45">
        <v>19780.8049535604</v>
      </c>
      <c r="E298" s="45">
        <f t="shared" si="28"/>
        <v>9562.35947792232</v>
      </c>
      <c r="F298" s="45">
        <f t="shared" si="29"/>
        <v>1.93579395229148</v>
      </c>
      <c r="G298" s="23">
        <f t="shared" si="30"/>
        <v>19780.8049535604</v>
      </c>
      <c r="H298" s="23">
        <f t="shared" si="31"/>
        <v>17051053.869969</v>
      </c>
      <c r="I298" s="6" t="str">
        <f>IF(AND(G298&gt;=10,G298&lt;5000),"G",IF(AND(G298&gt;=5000,G298&lt;8000),"F",IF(AND(G298&gt;=8000,G298&lt;12000),"F284",IF(AND(G298&gt;=12000,G298&lt;16000),"E",IF(AND(G298&gt;=16000,G298&lt;20000),"E284",IF(AND(G298&gt;=20000,G298&lt;25000),"D",IF(AND(G298&gt;=25000,G298&lt;30000),"D284",IF(AND(G298&gt;=30000,G298&lt;35000),"C",IF(AND(G298&gt;=35000,G298&lt;40000),"C284",IF(AND(G298&gt;=40000,G298&lt;45000),"B",IF(AND(G298&gt;=45000,G298&lt;50000),"B284",IF(AND(G298&gt;=50000,G298&lt;55000),"A",IF(AND(G298&gt;=55000,G298&lt;60000),"A284",IF(AND(G298&gt;60000),"S"))))))))))))))</f>
        <v>E284</v>
      </c>
      <c r="J298" s="23">
        <f t="shared" si="32"/>
        <v>33429.560371517</v>
      </c>
      <c r="K298" s="6" t="str">
        <f>IF(AND(J298&gt;=10,J298&lt;5000),"G",IF(AND(J298&gt;=5000,J298&lt;8000),"F",IF(AND(J298&gt;=8000,J298&lt;12000),"F284",IF(AND(J298&gt;=12000,J298&lt;16000),"E",IF(AND(J298&gt;=16000,J298&lt;20000),"E284",IF(AND(J298&gt;=20000,J298&lt;25000),"D",IF(AND(J298&gt;=25000,J298&lt;30000),"D284",IF(AND(J298&gt;=30000,J298&lt;35000),"C",IF(AND(J298&gt;=35000,J298&lt;40000),"C284",IF(AND(J298&gt;=40000,J298&lt;45000),"B",IF(AND(J298&gt;=45000,J298&lt;50000),"B284",IF(AND(J298&gt;=50000,J298&lt;55000),"A",IF(AND(J298&gt;=55000,J298&lt;60000),"A284",IF(AND(J298&gt;60000),"S"))))))))))))))</f>
        <v>C</v>
      </c>
    </row>
    <row r="299" ht="18.75" customHeight="1" spans="1:11">
      <c r="A299" s="43" t="s">
        <v>129</v>
      </c>
      <c r="B299" s="44">
        <v>1378</v>
      </c>
      <c r="C299" s="45">
        <v>19794.7750362845</v>
      </c>
      <c r="D299" s="45">
        <v>10569.4135115071</v>
      </c>
      <c r="E299" s="45">
        <f t="shared" si="28"/>
        <v>-9225.36152477742</v>
      </c>
      <c r="F299" s="45">
        <f t="shared" si="29"/>
        <v>0.533949665612919</v>
      </c>
      <c r="G299" s="23">
        <f t="shared" si="30"/>
        <v>19794.7750362845</v>
      </c>
      <c r="H299" s="23">
        <f t="shared" si="31"/>
        <v>27277200</v>
      </c>
      <c r="I299" s="6" t="str">
        <f>IF(AND(G299&gt;=10,G299&lt;5000),"G",IF(AND(G299&gt;=5000,G299&lt;8000),"F",IF(AND(G299&gt;=8000,G299&lt;12000),"F285",IF(AND(G299&gt;=12000,G299&lt;16000),"E",IF(AND(G299&gt;=16000,G299&lt;20000),"E285",IF(AND(G299&gt;=20000,G299&lt;25000),"D",IF(AND(G299&gt;=25000,G299&lt;30000),"D285",IF(AND(G299&gt;=30000,G299&lt;35000),"C",IF(AND(G299&gt;=35000,G299&lt;40000),"C285",IF(AND(G299&gt;=40000,G299&lt;45000),"B",IF(AND(G299&gt;=45000,G299&lt;50000),"B285",IF(AND(G299&gt;=50000,G299&lt;55000),"A",IF(AND(G299&gt;=55000,G299&lt;60000),"A285",IF(AND(G299&gt;60000),"S"))))))))))))))</f>
        <v>E285</v>
      </c>
      <c r="J299" s="23">
        <f t="shared" si="32"/>
        <v>33453.1698113208</v>
      </c>
      <c r="K299" s="6" t="str">
        <f>IF(AND(J299&gt;=10,J299&lt;5000),"G",IF(AND(J299&gt;=5000,J299&lt;8000),"F",IF(AND(J299&gt;=8000,J299&lt;12000),"F285",IF(AND(J299&gt;=12000,J299&lt;16000),"E",IF(AND(J299&gt;=16000,J299&lt;20000),"E285",IF(AND(J299&gt;=20000,J299&lt;25000),"D",IF(AND(J299&gt;=25000,J299&lt;30000),"D285",IF(AND(J299&gt;=30000,J299&lt;35000),"C",IF(AND(J299&gt;=35000,J299&lt;40000),"C285",IF(AND(J299&gt;=40000,J299&lt;45000),"B",IF(AND(J299&gt;=45000,J299&lt;50000),"B285",IF(AND(J299&gt;=50000,J299&lt;55000),"A",IF(AND(J299&gt;=55000,J299&lt;60000),"A285",IF(AND(J299&gt;60000),"S"))))))))))))))</f>
        <v>C</v>
      </c>
    </row>
    <row r="300" ht="18.75" customHeight="1" spans="1:11">
      <c r="A300" s="43" t="s">
        <v>144</v>
      </c>
      <c r="B300" s="44">
        <v>689</v>
      </c>
      <c r="C300" s="45">
        <v>20098.6937590711</v>
      </c>
      <c r="D300" s="45">
        <v>20098.6937590711</v>
      </c>
      <c r="E300" s="44">
        <f t="shared" si="28"/>
        <v>0</v>
      </c>
      <c r="F300" s="44">
        <f t="shared" si="29"/>
        <v>1</v>
      </c>
      <c r="G300" s="23">
        <f t="shared" si="30"/>
        <v>20098.6937590711</v>
      </c>
      <c r="H300" s="23">
        <f t="shared" si="31"/>
        <v>13848000</v>
      </c>
      <c r="I300" s="6" t="str">
        <f>IF(AND(G300&gt;=10,G300&lt;5000),"G",IF(AND(G300&gt;=5000,G300&lt;8000),"F",IF(AND(G300&gt;=8000,G300&lt;12000),"F286",IF(AND(G300&gt;=12000,G300&lt;16000),"E",IF(AND(G300&gt;=16000,G300&lt;20000),"E286",IF(AND(G300&gt;=20000,G300&lt;25000),"D",IF(AND(G300&gt;=25000,G300&lt;30000),"D286",IF(AND(G300&gt;=30000,G300&lt;35000),"C",IF(AND(G300&gt;=35000,G300&lt;40000),"C286",IF(AND(G300&gt;=40000,G300&lt;45000),"B",IF(AND(G300&gt;=45000,G300&lt;50000),"B286",IF(AND(G300&gt;=50000,G300&lt;55000),"A",IF(AND(G300&gt;=55000,G300&lt;60000),"A286",IF(AND(G300&gt;60000),"S"))))))))))))))</f>
        <v>D</v>
      </c>
      <c r="J300" s="23">
        <f t="shared" si="32"/>
        <v>33966.7924528302</v>
      </c>
      <c r="K300" s="6" t="str">
        <f>IF(AND(J300&gt;=10,J300&lt;5000),"G",IF(AND(J300&gt;=5000,J300&lt;8000),"F",IF(AND(J300&gt;=8000,J300&lt;12000),"F286",IF(AND(J300&gt;=12000,J300&lt;16000),"E",IF(AND(J300&gt;=16000,J300&lt;20000),"E286",IF(AND(J300&gt;=20000,J300&lt;25000),"D",IF(AND(J300&gt;=25000,J300&lt;30000),"D286",IF(AND(J300&gt;=30000,J300&lt;35000),"C",IF(AND(J300&gt;=35000,J300&lt;40000),"C286",IF(AND(J300&gt;=40000,J300&lt;45000),"B",IF(AND(J300&gt;=45000,J300&lt;50000),"B286",IF(AND(J300&gt;=50000,J300&lt;55000),"A",IF(AND(J300&gt;=55000,J300&lt;60000),"A286",IF(AND(J300&gt;60000),"S"))))))))))))))</f>
        <v>C</v>
      </c>
    </row>
    <row r="301" ht="18.75" customHeight="1" spans="1:11">
      <c r="A301" s="43" t="s">
        <v>206</v>
      </c>
      <c r="B301" s="44">
        <v>762</v>
      </c>
      <c r="C301" s="45">
        <v>21397.1784776903</v>
      </c>
      <c r="D301" s="45">
        <v>3621.24430955994</v>
      </c>
      <c r="E301" s="45">
        <f t="shared" si="28"/>
        <v>-17775.9341681303</v>
      </c>
      <c r="F301" s="45">
        <f t="shared" si="29"/>
        <v>0.169239337482539</v>
      </c>
      <c r="G301" s="23">
        <f t="shared" si="30"/>
        <v>21397.1784776903</v>
      </c>
      <c r="H301" s="23">
        <f t="shared" si="31"/>
        <v>16304650</v>
      </c>
      <c r="I301" s="6" t="str">
        <f>IF(AND(G301&gt;=10,G301&lt;5000),"G",IF(AND(G301&gt;=5000,G301&lt;8000),"F",IF(AND(G301&gt;=8000,G301&lt;12000),"F287",IF(AND(G301&gt;=12000,G301&lt;16000),"E",IF(AND(G301&gt;=16000,G301&lt;20000),"E287",IF(AND(G301&gt;=20000,G301&lt;25000),"D",IF(AND(G301&gt;=25000,G301&lt;30000),"D287",IF(AND(G301&gt;=30000,G301&lt;35000),"C",IF(AND(G301&gt;=35000,G301&lt;40000),"C287",IF(AND(G301&gt;=40000,G301&lt;45000),"B",IF(AND(G301&gt;=45000,G301&lt;50000),"B287",IF(AND(G301&gt;=50000,G301&lt;55000),"A",IF(AND(G301&gt;=55000,G301&lt;60000),"A287",IF(AND(G301&gt;60000),"S"))))))))))))))</f>
        <v>D</v>
      </c>
      <c r="J301" s="23">
        <f t="shared" si="32"/>
        <v>36161.2316272966</v>
      </c>
      <c r="K301" s="6" t="str">
        <f>IF(AND(J301&gt;=10,J301&lt;5000),"G",IF(AND(J301&gt;=5000,J301&lt;8000),"F",IF(AND(J301&gt;=8000,J301&lt;12000),"F287",IF(AND(J301&gt;=12000,J301&lt;16000),"E",IF(AND(J301&gt;=16000,J301&lt;20000),"E287",IF(AND(J301&gt;=20000,J301&lt;25000),"D",IF(AND(J301&gt;=25000,J301&lt;30000),"D287",IF(AND(J301&gt;=30000,J301&lt;35000),"C",IF(AND(J301&gt;=35000,J301&lt;40000),"C287",IF(AND(J301&gt;=40000,J301&lt;45000),"B",IF(AND(J301&gt;=45000,J301&lt;50000),"B287",IF(AND(J301&gt;=50000,J301&lt;55000),"A",IF(AND(J301&gt;=55000,J301&lt;60000),"A287",IF(AND(J301&gt;60000),"S"))))))))))))))</f>
        <v>C287</v>
      </c>
    </row>
    <row r="302" ht="18.75" customHeight="1" spans="1:11">
      <c r="A302" s="43" t="s">
        <v>332</v>
      </c>
      <c r="B302" s="44">
        <v>80</v>
      </c>
      <c r="C302" s="44">
        <v>4000</v>
      </c>
      <c r="D302" s="44">
        <v>21500</v>
      </c>
      <c r="E302" s="44">
        <f t="shared" si="28"/>
        <v>17500</v>
      </c>
      <c r="F302" s="45">
        <f t="shared" si="29"/>
        <v>5.375</v>
      </c>
      <c r="G302" s="23">
        <f t="shared" si="30"/>
        <v>21500</v>
      </c>
      <c r="H302" s="23">
        <f t="shared" si="31"/>
        <v>1720000</v>
      </c>
      <c r="I302" s="6" t="str">
        <f>IF(AND(G302&gt;=10,G302&lt;5000),"G",IF(AND(G302&gt;=5000,G302&lt;8000),"F",IF(AND(G302&gt;=8000,G302&lt;12000),"F288",IF(AND(G302&gt;=12000,G302&lt;16000),"E",IF(AND(G302&gt;=16000,G302&lt;20000),"E288",IF(AND(G302&gt;=20000,G302&lt;25000),"D",IF(AND(G302&gt;=25000,G302&lt;30000),"D288",IF(AND(G302&gt;=30000,G302&lt;35000),"C",IF(AND(G302&gt;=35000,G302&lt;40000),"C288",IF(AND(G302&gt;=40000,G302&lt;45000),"B",IF(AND(G302&gt;=45000,G302&lt;50000),"B288",IF(AND(G302&gt;=50000,G302&lt;55000),"A",IF(AND(G302&gt;=55000,G302&lt;60000),"A288",IF(AND(G302&gt;60000),"S"))))))))))))))</f>
        <v>D</v>
      </c>
      <c r="J302" s="23">
        <f t="shared" si="32"/>
        <v>36335</v>
      </c>
      <c r="K302" s="6" t="str">
        <f>IF(AND(J302&gt;=10,J302&lt;5000),"G",IF(AND(J302&gt;=5000,J302&lt;8000),"F",IF(AND(J302&gt;=8000,J302&lt;12000),"F288",IF(AND(J302&gt;=12000,J302&lt;16000),"E",IF(AND(J302&gt;=16000,J302&lt;20000),"E288",IF(AND(J302&gt;=20000,J302&lt;25000),"D",IF(AND(J302&gt;=25000,J302&lt;30000),"D288",IF(AND(J302&gt;=30000,J302&lt;35000),"C",IF(AND(J302&gt;=35000,J302&lt;40000),"C288",IF(AND(J302&gt;=40000,J302&lt;45000),"B",IF(AND(J302&gt;=45000,J302&lt;50000),"B288",IF(AND(J302&gt;=50000,J302&lt;55000),"A",IF(AND(J302&gt;=55000,J302&lt;60000),"A288",IF(AND(J302&gt;60000),"S"))))))))))))))</f>
        <v>C288</v>
      </c>
    </row>
    <row r="303" ht="18.75" customHeight="1" spans="1:11">
      <c r="A303" s="43" t="s">
        <v>212</v>
      </c>
      <c r="B303" s="44">
        <v>1282</v>
      </c>
      <c r="C303" s="45">
        <v>7128.47113884555</v>
      </c>
      <c r="D303" s="44">
        <v>21500</v>
      </c>
      <c r="E303" s="45">
        <f t="shared" si="28"/>
        <v>14371.5288611544</v>
      </c>
      <c r="F303" s="45">
        <f t="shared" si="29"/>
        <v>3.01607449637257</v>
      </c>
      <c r="G303" s="23">
        <f t="shared" si="30"/>
        <v>21500</v>
      </c>
      <c r="H303" s="23">
        <f t="shared" si="31"/>
        <v>27563000</v>
      </c>
      <c r="I303" s="6" t="str">
        <f>IF(AND(G303&gt;=10,G303&lt;5000),"G",IF(AND(G303&gt;=5000,G303&lt;8000),"F",IF(AND(G303&gt;=8000,G303&lt;12000),"F289",IF(AND(G303&gt;=12000,G303&lt;16000),"E",IF(AND(G303&gt;=16000,G303&lt;20000),"E289",IF(AND(G303&gt;=20000,G303&lt;25000),"D",IF(AND(G303&gt;=25000,G303&lt;30000),"D289",IF(AND(G303&gt;=30000,G303&lt;35000),"C",IF(AND(G303&gt;=35000,G303&lt;40000),"C289",IF(AND(G303&gt;=40000,G303&lt;45000),"B",IF(AND(G303&gt;=45000,G303&lt;50000),"B289",IF(AND(G303&gt;=50000,G303&lt;55000),"A",IF(AND(G303&gt;=55000,G303&lt;60000),"A289",IF(AND(G303&gt;60000),"S"))))))))))))))</f>
        <v>D</v>
      </c>
      <c r="J303" s="23">
        <f t="shared" si="32"/>
        <v>36335</v>
      </c>
      <c r="K303" s="6" t="str">
        <f>IF(AND(J303&gt;=10,J303&lt;5000),"G",IF(AND(J303&gt;=5000,J303&lt;8000),"F",IF(AND(J303&gt;=8000,J303&lt;12000),"F289",IF(AND(J303&gt;=12000,J303&lt;16000),"E",IF(AND(J303&gt;=16000,J303&lt;20000),"E289",IF(AND(J303&gt;=20000,J303&lt;25000),"D",IF(AND(J303&gt;=25000,J303&lt;30000),"D289",IF(AND(J303&gt;=30000,J303&lt;35000),"C",IF(AND(J303&gt;=35000,J303&lt;40000),"C289",IF(AND(J303&gt;=40000,J303&lt;45000),"B",IF(AND(J303&gt;=45000,J303&lt;50000),"B289",IF(AND(J303&gt;=50000,J303&lt;55000),"A",IF(AND(J303&gt;=55000,J303&lt;60000),"A289",IF(AND(J303&gt;60000),"S"))))))))))))))</f>
        <v>C289</v>
      </c>
    </row>
    <row r="304" ht="18.75" customHeight="1" spans="1:11">
      <c r="A304" s="43" t="s">
        <v>86</v>
      </c>
      <c r="B304" s="44">
        <v>1343</v>
      </c>
      <c r="C304" s="45">
        <v>14614.7431124348</v>
      </c>
      <c r="D304" s="45">
        <v>21516.2011173184</v>
      </c>
      <c r="E304" s="45">
        <f t="shared" si="28"/>
        <v>6901.45800488359</v>
      </c>
      <c r="F304" s="45">
        <f t="shared" si="29"/>
        <v>1.47222574846434</v>
      </c>
      <c r="G304" s="23">
        <f t="shared" si="30"/>
        <v>21516.2011173184</v>
      </c>
      <c r="H304" s="23">
        <f t="shared" si="31"/>
        <v>28896258.1005587</v>
      </c>
      <c r="I304" s="6" t="str">
        <f>IF(AND(G304&gt;=10,G304&lt;5000),"G",IF(AND(G304&gt;=5000,G304&lt;8000),"F",IF(AND(G304&gt;=8000,G304&lt;12000),"F290",IF(AND(G304&gt;=12000,G304&lt;16000),"E",IF(AND(G304&gt;=16000,G304&lt;20000),"E290",IF(AND(G304&gt;=20000,G304&lt;25000),"D",IF(AND(G304&gt;=25000,G304&lt;30000),"D290",IF(AND(G304&gt;=30000,G304&lt;35000),"C",IF(AND(G304&gt;=35000,G304&lt;40000),"C290",IF(AND(G304&gt;=40000,G304&lt;45000),"B",IF(AND(G304&gt;=45000,G304&lt;50000),"B290",IF(AND(G304&gt;=50000,G304&lt;55000),"A",IF(AND(G304&gt;=55000,G304&lt;60000),"A290",IF(AND(G304&gt;60000),"S"))))))))))))))</f>
        <v>D</v>
      </c>
      <c r="J304" s="23">
        <f t="shared" si="32"/>
        <v>36362.3798882682</v>
      </c>
      <c r="K304" s="6" t="str">
        <f>IF(AND(J304&gt;=10,J304&lt;5000),"G",IF(AND(J304&gt;=5000,J304&lt;8000),"F",IF(AND(J304&gt;=8000,J304&lt;12000),"F290",IF(AND(J304&gt;=12000,J304&lt;16000),"E",IF(AND(J304&gt;=16000,J304&lt;20000),"E290",IF(AND(J304&gt;=20000,J304&lt;25000),"D",IF(AND(J304&gt;=25000,J304&lt;30000),"D290",IF(AND(J304&gt;=30000,J304&lt;35000),"C",IF(AND(J304&gt;=35000,J304&lt;40000),"C290",IF(AND(J304&gt;=40000,J304&lt;45000),"B",IF(AND(J304&gt;=45000,J304&lt;50000),"B290",IF(AND(J304&gt;=50000,J304&lt;55000),"A",IF(AND(J304&gt;=55000,J304&lt;60000),"A290",IF(AND(J304&gt;60000),"S"))))))))))))))</f>
        <v>C290</v>
      </c>
    </row>
    <row r="305" ht="18.75" customHeight="1" spans="1:11">
      <c r="A305" s="43" t="s">
        <v>146</v>
      </c>
      <c r="B305" s="44">
        <v>295</v>
      </c>
      <c r="C305" s="45">
        <v>21707.2033898305</v>
      </c>
      <c r="D305" s="45">
        <v>13838.9031705227</v>
      </c>
      <c r="E305" s="45">
        <f t="shared" si="28"/>
        <v>-7868.3002193078</v>
      </c>
      <c r="F305" s="45">
        <f t="shared" si="29"/>
        <v>0.63752584439348</v>
      </c>
      <c r="G305" s="23">
        <f t="shared" si="30"/>
        <v>21707.2033898305</v>
      </c>
      <c r="H305" s="23">
        <f t="shared" si="31"/>
        <v>6403625</v>
      </c>
      <c r="I305" s="6" t="str">
        <f>IF(AND(G305&gt;=10,G305&lt;5000),"G",IF(AND(G305&gt;=5000,G305&lt;8000),"F",IF(AND(G305&gt;=8000,G305&lt;12000),"F291",IF(AND(G305&gt;=12000,G305&lt;16000),"E",IF(AND(G305&gt;=16000,G305&lt;20000),"E291",IF(AND(G305&gt;=20000,G305&lt;25000),"D",IF(AND(G305&gt;=25000,G305&lt;30000),"D291",IF(AND(G305&gt;=30000,G305&lt;35000),"C",IF(AND(G305&gt;=35000,G305&lt;40000),"C291",IF(AND(G305&gt;=40000,G305&lt;45000),"B",IF(AND(G305&gt;=45000,G305&lt;50000),"B291",IF(AND(G305&gt;=50000,G305&lt;55000),"A",IF(AND(G305&gt;=55000,G305&lt;60000),"A291",IF(AND(G305&gt;60000),"S"))))))))))))))</f>
        <v>D</v>
      </c>
      <c r="J305" s="23">
        <f t="shared" si="32"/>
        <v>36685.1737288136</v>
      </c>
      <c r="K305" s="6" t="str">
        <f>IF(AND(J305&gt;=10,J305&lt;5000),"G",IF(AND(J305&gt;=5000,J305&lt;8000),"F",IF(AND(J305&gt;=8000,J305&lt;12000),"F291",IF(AND(J305&gt;=12000,J305&lt;16000),"E",IF(AND(J305&gt;=16000,J305&lt;20000),"E291",IF(AND(J305&gt;=20000,J305&lt;25000),"D",IF(AND(J305&gt;=25000,J305&lt;30000),"D291",IF(AND(J305&gt;=30000,J305&lt;35000),"C",IF(AND(J305&gt;=35000,J305&lt;40000),"C291",IF(AND(J305&gt;=40000,J305&lt;45000),"B",IF(AND(J305&gt;=45000,J305&lt;50000),"B291",IF(AND(J305&gt;=50000,J305&lt;55000),"A",IF(AND(J305&gt;=55000,J305&lt;60000),"A291",IF(AND(J305&gt;60000),"S"))))))))))))))</f>
        <v>C291</v>
      </c>
    </row>
    <row r="306" ht="18.75" customHeight="1" spans="1:11">
      <c r="A306" s="43" t="s">
        <v>210</v>
      </c>
      <c r="B306" s="44">
        <v>438</v>
      </c>
      <c r="C306" s="45">
        <v>23406.8493150685</v>
      </c>
      <c r="D306" s="45">
        <v>10554.0897097625</v>
      </c>
      <c r="E306" s="45">
        <f t="shared" si="28"/>
        <v>-12852.759605306</v>
      </c>
      <c r="F306" s="45">
        <f t="shared" si="29"/>
        <v>0.450897494476892</v>
      </c>
      <c r="G306" s="23">
        <f t="shared" si="30"/>
        <v>23406.8493150685</v>
      </c>
      <c r="H306" s="23">
        <f t="shared" si="31"/>
        <v>10252200</v>
      </c>
      <c r="I306" s="6" t="str">
        <f>IF(AND(G306&gt;=10,G306&lt;5000),"G",IF(AND(G306&gt;=5000,G306&lt;8000),"F",IF(AND(G306&gt;=8000,G306&lt;12000),"F292",IF(AND(G306&gt;=12000,G306&lt;16000),"E",IF(AND(G306&gt;=16000,G306&lt;20000),"E292",IF(AND(G306&gt;=20000,G306&lt;25000),"D",IF(AND(G306&gt;=25000,G306&lt;30000),"D292",IF(AND(G306&gt;=30000,G306&lt;35000),"C",IF(AND(G306&gt;=35000,G306&lt;40000),"C292",IF(AND(G306&gt;=40000,G306&lt;45000),"B",IF(AND(G306&gt;=45000,G306&lt;50000),"B292",IF(AND(G306&gt;=50000,G306&lt;55000),"A",IF(AND(G306&gt;=55000,G306&lt;60000),"A292",IF(AND(G306&gt;60000),"S"))))))))))))))</f>
        <v>D</v>
      </c>
      <c r="J306" s="23">
        <f t="shared" si="32"/>
        <v>39557.5753424658</v>
      </c>
      <c r="K306" s="6" t="str">
        <f>IF(AND(J306&gt;=10,J306&lt;5000),"G",IF(AND(J306&gt;=5000,J306&lt;8000),"F",IF(AND(J306&gt;=8000,J306&lt;12000),"F292",IF(AND(J306&gt;=12000,J306&lt;16000),"E",IF(AND(J306&gt;=16000,J306&lt;20000),"E292",IF(AND(J306&gt;=20000,J306&lt;25000),"D",IF(AND(J306&gt;=25000,J306&lt;30000),"D292",IF(AND(J306&gt;=30000,J306&lt;35000),"C",IF(AND(J306&gt;=35000,J306&lt;40000),"C292",IF(AND(J306&gt;=40000,J306&lt;45000),"B",IF(AND(J306&gt;=45000,J306&lt;50000),"B292",IF(AND(J306&gt;=50000,J306&lt;55000),"A",IF(AND(J306&gt;=55000,J306&lt;60000),"A292",IF(AND(J306&gt;60000),"S"))))))))))))))</f>
        <v>C292</v>
      </c>
    </row>
    <row r="307" ht="18.75" customHeight="1" spans="1:11">
      <c r="A307" s="43" t="s">
        <v>183</v>
      </c>
      <c r="B307" s="44">
        <v>513</v>
      </c>
      <c r="C307" s="45">
        <v>17020.3118908382</v>
      </c>
      <c r="D307" s="44">
        <v>24000</v>
      </c>
      <c r="E307" s="45">
        <f t="shared" si="28"/>
        <v>6979.68810916179</v>
      </c>
      <c r="F307" s="45">
        <f t="shared" si="29"/>
        <v>1.41007991827217</v>
      </c>
      <c r="G307" s="23">
        <f t="shared" si="30"/>
        <v>24000</v>
      </c>
      <c r="H307" s="23">
        <f t="shared" si="31"/>
        <v>12312000</v>
      </c>
      <c r="I307" s="6" t="str">
        <f>IF(AND(G307&gt;=10,G307&lt;5000),"G",IF(AND(G307&gt;=5000,G307&lt;8000),"F",IF(AND(G307&gt;=8000,G307&lt;12000),"F293",IF(AND(G307&gt;=12000,G307&lt;16000),"E",IF(AND(G307&gt;=16000,G307&lt;20000),"E293",IF(AND(G307&gt;=20000,G307&lt;25000),"D",IF(AND(G307&gt;=25000,G307&lt;30000),"D293",IF(AND(G307&gt;=30000,G307&lt;35000),"C",IF(AND(G307&gt;=35000,G307&lt;40000),"C293",IF(AND(G307&gt;=40000,G307&lt;45000),"B",IF(AND(G307&gt;=45000,G307&lt;50000),"B293",IF(AND(G307&gt;=50000,G307&lt;55000),"A",IF(AND(G307&gt;=55000,G307&lt;60000),"A293",IF(AND(G307&gt;60000),"S"))))))))))))))</f>
        <v>D</v>
      </c>
      <c r="J307" s="23">
        <f t="shared" si="32"/>
        <v>40560</v>
      </c>
      <c r="K307" s="6" t="str">
        <f>IF(AND(J307&gt;=10,J307&lt;5000),"G",IF(AND(J307&gt;=5000,J307&lt;8000),"F",IF(AND(J307&gt;=8000,J307&lt;12000),"F293",IF(AND(J307&gt;=12000,J307&lt;16000),"E",IF(AND(J307&gt;=16000,J307&lt;20000),"E293",IF(AND(J307&gt;=20000,J307&lt;25000),"D",IF(AND(J307&gt;=25000,J307&lt;30000),"D293",IF(AND(J307&gt;=30000,J307&lt;35000),"C",IF(AND(J307&gt;=35000,J307&lt;40000),"C293",IF(AND(J307&gt;=40000,J307&lt;45000),"B",IF(AND(J307&gt;=45000,J307&lt;50000),"B293",IF(AND(J307&gt;=50000,J307&lt;55000),"A",IF(AND(J307&gt;=55000,J307&lt;60000),"A293",IF(AND(J307&gt;60000),"S"))))))))))))))</f>
        <v>B</v>
      </c>
    </row>
    <row r="308" ht="18.75" customHeight="1" spans="1:11">
      <c r="A308" s="43" t="s">
        <v>73</v>
      </c>
      <c r="B308" s="44">
        <v>128</v>
      </c>
      <c r="C308" s="45">
        <v>24790.625</v>
      </c>
      <c r="D308" s="45">
        <v>7205.42540073983</v>
      </c>
      <c r="E308" s="45">
        <f t="shared" si="28"/>
        <v>-17585.1995992602</v>
      </c>
      <c r="F308" s="45">
        <f t="shared" si="29"/>
        <v>0.290651219997068</v>
      </c>
      <c r="G308" s="23">
        <f t="shared" si="30"/>
        <v>24790.625</v>
      </c>
      <c r="H308" s="23">
        <f t="shared" si="31"/>
        <v>3173200</v>
      </c>
      <c r="I308" s="6" t="str">
        <f>IF(AND(G308&gt;=10,G308&lt;5000),"G",IF(AND(G308&gt;=5000,G308&lt;8000),"F",IF(AND(G308&gt;=8000,G308&lt;12000),"F294",IF(AND(G308&gt;=12000,G308&lt;16000),"E",IF(AND(G308&gt;=16000,G308&lt;20000),"E294",IF(AND(G308&gt;=20000,G308&lt;25000),"D",IF(AND(G308&gt;=25000,G308&lt;30000),"D294",IF(AND(G308&gt;=30000,G308&lt;35000),"C",IF(AND(G308&gt;=35000,G308&lt;40000),"C294",IF(AND(G308&gt;=40000,G308&lt;45000),"B",IF(AND(G308&gt;=45000,G308&lt;50000),"B294",IF(AND(G308&gt;=50000,G308&lt;55000),"A",IF(AND(G308&gt;=55000,G308&lt;60000),"A294",IF(AND(G308&gt;60000),"S"))))))))))))))</f>
        <v>D</v>
      </c>
      <c r="J308" s="23">
        <f t="shared" si="32"/>
        <v>41896.15625</v>
      </c>
      <c r="K308" s="6" t="str">
        <f>IF(AND(J308&gt;=10,J308&lt;5000),"G",IF(AND(J308&gt;=5000,J308&lt;8000),"F",IF(AND(J308&gt;=8000,J308&lt;12000),"F294",IF(AND(J308&gt;=12000,J308&lt;16000),"E",IF(AND(J308&gt;=16000,J308&lt;20000),"E294",IF(AND(J308&gt;=20000,J308&lt;25000),"D",IF(AND(J308&gt;=25000,J308&lt;30000),"D294",IF(AND(J308&gt;=30000,J308&lt;35000),"C",IF(AND(J308&gt;=35000,J308&lt;40000),"C294",IF(AND(J308&gt;=40000,J308&lt;45000),"B",IF(AND(J308&gt;=45000,J308&lt;50000),"B294",IF(AND(J308&gt;=50000,J308&lt;55000),"A",IF(AND(J308&gt;=55000,J308&lt;60000),"A294",IF(AND(J308&gt;60000),"S"))))))))))))))</f>
        <v>B</v>
      </c>
    </row>
    <row r="309" ht="18.75" customHeight="1" spans="1:11">
      <c r="A309" s="43" t="s">
        <v>28</v>
      </c>
      <c r="B309" s="44">
        <v>1062</v>
      </c>
      <c r="C309" s="45">
        <v>16852.1657250471</v>
      </c>
      <c r="D309" s="45">
        <v>24898.8023952096</v>
      </c>
      <c r="E309" s="45">
        <f t="shared" si="28"/>
        <v>8046.6366701625</v>
      </c>
      <c r="F309" s="45">
        <f t="shared" si="29"/>
        <v>1.47748383213458</v>
      </c>
      <c r="G309" s="23">
        <f t="shared" si="30"/>
        <v>24898.8023952096</v>
      </c>
      <c r="H309" s="23">
        <f t="shared" si="31"/>
        <v>26442528.1437126</v>
      </c>
      <c r="I309" s="86" t="str">
        <f>IF(AND(G309&gt;=10,G309&lt;5000),"G",IF(AND(G309&gt;=5000,G309&lt;8000),"F",IF(AND(G309&gt;=8000,G309&lt;12000),"F295",IF(AND(G309&gt;=12000,G309&lt;16000),"E",IF(AND(G309&gt;=16000,G309&lt;20000),"E295",IF(AND(G309&gt;=20000,G309&lt;25000),"D",IF(AND(G309&gt;=25000,G309&lt;30000),"D295",IF(AND(G309&gt;=30000,G309&lt;35000),"C",IF(AND(G309&gt;=35000,G309&lt;40000),"C295",IF(AND(G309&gt;=40000,G309&lt;45000),"B",IF(AND(G309&gt;=45000,G309&lt;50000),"B295",IF(AND(G309&gt;=50000,G309&lt;55000),"A",IF(AND(G309&gt;=55000,G309&lt;60000),"A295",IF(AND(G309&gt;60000),"S"))))))))))))))</f>
        <v>D</v>
      </c>
      <c r="J309" s="23">
        <f t="shared" si="32"/>
        <v>42078.9760479042</v>
      </c>
      <c r="K309" s="86" t="str">
        <f>IF(AND(J309&gt;=10,J309&lt;5000),"G",IF(AND(J309&gt;=5000,J309&lt;8000),"F",IF(AND(J309&gt;=8000,J309&lt;12000),"F295",IF(AND(J309&gt;=12000,J309&lt;16000),"E",IF(AND(J309&gt;=16000,J309&lt;20000),"E295",IF(AND(J309&gt;=20000,J309&lt;25000),"D",IF(AND(J309&gt;=25000,J309&lt;30000),"D295",IF(AND(J309&gt;=30000,J309&lt;35000),"C",IF(AND(J309&gt;=35000,J309&lt;40000),"C295",IF(AND(J309&gt;=40000,J309&lt;45000),"B",IF(AND(J309&gt;=45000,J309&lt;50000),"B295",IF(AND(J309&gt;=50000,J309&lt;55000),"A",IF(AND(J309&gt;=55000,J309&lt;60000),"A295",IF(AND(J309&gt;60000),"S"))))))))))))))</f>
        <v>B</v>
      </c>
    </row>
    <row r="310" ht="18.75" customHeight="1" spans="1:11">
      <c r="A310" s="43" t="s">
        <v>179</v>
      </c>
      <c r="B310" s="44">
        <v>55</v>
      </c>
      <c r="C310" s="44">
        <v>25000</v>
      </c>
      <c r="D310" s="44">
        <v>25000</v>
      </c>
      <c r="E310" s="44">
        <f t="shared" si="28"/>
        <v>0</v>
      </c>
      <c r="F310" s="44">
        <f t="shared" si="29"/>
        <v>1</v>
      </c>
      <c r="G310" s="23">
        <f t="shared" si="30"/>
        <v>25000</v>
      </c>
      <c r="H310" s="23">
        <f t="shared" si="31"/>
        <v>1375000</v>
      </c>
      <c r="I310" s="6" t="str">
        <f>IF(AND(G310&gt;=10,G310&lt;5000),"G",IF(AND(G310&gt;=5000,G310&lt;8000),"F",IF(AND(G310&gt;=8000,G310&lt;12000),"F296",IF(AND(G310&gt;=12000,G310&lt;16000),"E",IF(AND(G310&gt;=16000,G310&lt;20000),"E296",IF(AND(G310&gt;=20000,G310&lt;25000),"D",IF(AND(G310&gt;=25000,G310&lt;30000),"D296",IF(AND(G310&gt;=30000,G310&lt;35000),"C",IF(AND(G310&gt;=35000,G310&lt;40000),"C296",IF(AND(G310&gt;=40000,G310&lt;45000),"B",IF(AND(G310&gt;=45000,G310&lt;50000),"B296",IF(AND(G310&gt;=50000,G310&lt;55000),"A",IF(AND(G310&gt;=55000,G310&lt;60000),"A296",IF(AND(G310&gt;60000),"S"))))))))))))))</f>
        <v>D296</v>
      </c>
      <c r="J310" s="23">
        <f t="shared" si="32"/>
        <v>42250</v>
      </c>
      <c r="K310" s="6" t="str">
        <f>IF(AND(J310&gt;=10,J310&lt;5000),"G",IF(AND(J310&gt;=5000,J310&lt;8000),"F",IF(AND(J310&gt;=8000,J310&lt;12000),"F296",IF(AND(J310&gt;=12000,J310&lt;16000),"E",IF(AND(J310&gt;=16000,J310&lt;20000),"E296",IF(AND(J310&gt;=20000,J310&lt;25000),"D",IF(AND(J310&gt;=25000,J310&lt;30000),"D296",IF(AND(J310&gt;=30000,J310&lt;35000),"C",IF(AND(J310&gt;=35000,J310&lt;40000),"C296",IF(AND(J310&gt;=40000,J310&lt;45000),"B",IF(AND(J310&gt;=45000,J310&lt;50000),"B296",IF(AND(J310&gt;=50000,J310&lt;55000),"A",IF(AND(J310&gt;=55000,J310&lt;60000),"A296",IF(AND(J310&gt;60000),"S"))))))))))))))</f>
        <v>B</v>
      </c>
    </row>
    <row r="311" ht="18.75" customHeight="1" spans="1:11">
      <c r="A311" s="43" t="s">
        <v>40</v>
      </c>
      <c r="B311" s="44">
        <v>1076</v>
      </c>
      <c r="C311" s="45">
        <v>7678.43866171004</v>
      </c>
      <c r="D311" s="44">
        <v>26000</v>
      </c>
      <c r="E311" s="45">
        <f t="shared" si="28"/>
        <v>18321.56133829</v>
      </c>
      <c r="F311" s="45">
        <f t="shared" si="29"/>
        <v>3.38610505930767</v>
      </c>
      <c r="G311" s="23">
        <f t="shared" si="30"/>
        <v>26000</v>
      </c>
      <c r="H311" s="23">
        <f t="shared" si="31"/>
        <v>27976000</v>
      </c>
      <c r="I311" s="6" t="str">
        <f>IF(AND(G311&gt;=10,G311&lt;5000),"G",IF(AND(G311&gt;=5000,G311&lt;8000),"F",IF(AND(G311&gt;=8000,G311&lt;12000),"F297",IF(AND(G311&gt;=12000,G311&lt;16000),"E",IF(AND(G311&gt;=16000,G311&lt;20000),"E297",IF(AND(G311&gt;=20000,G311&lt;25000),"D",IF(AND(G311&gt;=25000,G311&lt;30000),"D297",IF(AND(G311&gt;=30000,G311&lt;35000),"C",IF(AND(G311&gt;=35000,G311&lt;40000),"C297",IF(AND(G311&gt;=40000,G311&lt;45000),"B",IF(AND(G311&gt;=45000,G311&lt;50000),"B297",IF(AND(G311&gt;=50000,G311&lt;55000),"A",IF(AND(G311&gt;=55000,G311&lt;60000),"A297",IF(AND(G311&gt;60000),"S"))))))))))))))</f>
        <v>D297</v>
      </c>
      <c r="J311" s="23">
        <f t="shared" si="32"/>
        <v>43940</v>
      </c>
      <c r="K311" s="6" t="str">
        <f>IF(AND(J311&gt;=10,J311&lt;5000),"G",IF(AND(J311&gt;=5000,J311&lt;8000),"F",IF(AND(J311&gt;=8000,J311&lt;12000),"F297",IF(AND(J311&gt;=12000,J311&lt;16000),"E",IF(AND(J311&gt;=16000,J311&lt;20000),"E297",IF(AND(J311&gt;=20000,J311&lt;25000),"D",IF(AND(J311&gt;=25000,J311&lt;30000),"D297",IF(AND(J311&gt;=30000,J311&lt;35000),"C",IF(AND(J311&gt;=35000,J311&lt;40000),"C297",IF(AND(J311&gt;=40000,J311&lt;45000),"B",IF(AND(J311&gt;=45000,J311&lt;50000),"B297",IF(AND(J311&gt;=50000,J311&lt;55000),"A",IF(AND(J311&gt;=55000,J311&lt;60000),"A297",IF(AND(J311&gt;60000),"S"))))))))))))))</f>
        <v>B</v>
      </c>
    </row>
    <row r="312" ht="18.75" customHeight="1" spans="1:16">
      <c r="A312" s="43" t="s">
        <v>70</v>
      </c>
      <c r="B312" s="44">
        <v>62</v>
      </c>
      <c r="C312" s="44">
        <v>25000</v>
      </c>
      <c r="D312" s="44">
        <v>26000</v>
      </c>
      <c r="E312" s="44">
        <f t="shared" si="28"/>
        <v>1000</v>
      </c>
      <c r="F312" s="45">
        <f t="shared" si="29"/>
        <v>1.04</v>
      </c>
      <c r="G312" s="23">
        <f t="shared" si="30"/>
        <v>26000</v>
      </c>
      <c r="H312" s="23">
        <f t="shared" si="31"/>
        <v>1612000</v>
      </c>
      <c r="I312" s="6" t="str">
        <f>IF(AND(G312&gt;=10,G312&lt;5000),"G",IF(AND(G312&gt;=5000,G312&lt;8000),"F",IF(AND(G312&gt;=8000,G312&lt;12000),"F298",IF(AND(G312&gt;=12000,G312&lt;16000),"E",IF(AND(G312&gt;=16000,G312&lt;20000),"E298",IF(AND(G312&gt;=20000,G312&lt;25000),"D",IF(AND(G312&gt;=25000,G312&lt;30000),"D298",IF(AND(G312&gt;=30000,G312&lt;35000),"C",IF(AND(G312&gt;=35000,G312&lt;40000),"C298",IF(AND(G312&gt;=40000,G312&lt;45000),"B",IF(AND(G312&gt;=45000,G312&lt;50000),"B298",IF(AND(G312&gt;=50000,G312&lt;55000),"A",IF(AND(G312&gt;=55000,G312&lt;60000),"A298",IF(AND(G312&gt;60000),"S"))))))))))))))</f>
        <v>D298</v>
      </c>
      <c r="J312" s="23">
        <f t="shared" si="32"/>
        <v>43940</v>
      </c>
      <c r="K312" s="6" t="str">
        <f>IF(AND(J312&gt;=10,J312&lt;5000),"G",IF(AND(J312&gt;=5000,J312&lt;8000),"F",IF(AND(J312&gt;=8000,J312&lt;12000),"F298",IF(AND(J312&gt;=12000,J312&lt;16000),"E",IF(AND(J312&gt;=16000,J312&lt;20000),"E298",IF(AND(J312&gt;=20000,J312&lt;25000),"D",IF(AND(J312&gt;=25000,J312&lt;30000),"D298",IF(AND(J312&gt;=30000,J312&lt;35000),"C",IF(AND(J312&gt;=35000,J312&lt;40000),"C298",IF(AND(J312&gt;=40000,J312&lt;45000),"B",IF(AND(J312&gt;=45000,J312&lt;50000),"B298",IF(AND(J312&gt;=50000,J312&lt;55000),"A",IF(AND(J312&gt;=55000,J312&lt;60000),"A298",IF(AND(J312&gt;60000),"S"))))))))))))))</f>
        <v>B</v>
      </c>
      <c r="N312" s="7">
        <v>2368467</v>
      </c>
      <c r="O312" s="7">
        <v>1138503</v>
      </c>
      <c r="P312" s="7">
        <v>147900</v>
      </c>
    </row>
    <row r="313" ht="18.75" customHeight="1" spans="1:30">
      <c r="A313" s="88" t="s">
        <v>22</v>
      </c>
      <c r="B313" s="89">
        <v>1406</v>
      </c>
      <c r="C313" s="90">
        <v>3465.89615931721</v>
      </c>
      <c r="D313" s="89">
        <v>27000</v>
      </c>
      <c r="E313" s="90">
        <f t="shared" si="28"/>
        <v>23534.1038406828</v>
      </c>
      <c r="F313" s="90">
        <f t="shared" si="29"/>
        <v>7.79019300027703</v>
      </c>
      <c r="G313" s="91">
        <f t="shared" si="30"/>
        <v>27000</v>
      </c>
      <c r="H313" s="91">
        <f t="shared" si="31"/>
        <v>37962000</v>
      </c>
      <c r="I313" s="96" t="str">
        <f>IF(AND(G313&gt;=10,G313&lt;5000),"G",IF(AND(G313&gt;=5000,G313&lt;8000),"F",IF(AND(G313&gt;=8000,G313&lt;12000),"F299",IF(AND(G313&gt;=12000,G313&lt;16000),"E",IF(AND(G313&gt;=16000,G313&lt;20000),"E299",IF(AND(G313&gt;=20000,G313&lt;25000),"D",IF(AND(G313&gt;=25000,G313&lt;30000),"D299",IF(AND(G313&gt;=30000,G313&lt;35000),"C",IF(AND(G313&gt;=35000,G313&lt;40000),"C299",IF(AND(G313&gt;=40000,G313&lt;45000),"B",IF(AND(G313&gt;=45000,G313&lt;50000),"B299",IF(AND(G313&gt;=50000,G313&lt;55000),"A",IF(AND(G313&gt;=55000,G313&lt;60000),"A299",IF(AND(G313&gt;60000),"S"))))))))))))))</f>
        <v>D299</v>
      </c>
      <c r="J313" s="91">
        <f t="shared" si="32"/>
        <v>45630</v>
      </c>
      <c r="K313" s="96" t="str">
        <f>IF(AND(J313&gt;=10,J313&lt;5000),"G",IF(AND(J313&gt;=5000,J313&lt;8000),"F",IF(AND(J313&gt;=8000,J313&lt;12000),"F299",IF(AND(J313&gt;=12000,J313&lt;16000),"E",IF(AND(J313&gt;=16000,J313&lt;20000),"E299",IF(AND(J313&gt;=20000,J313&lt;25000),"D",IF(AND(J313&gt;=25000,J313&lt;30000),"D299",IF(AND(J313&gt;=30000,J313&lt;35000),"C",IF(AND(J313&gt;=35000,J313&lt;40000),"C299",IF(AND(J313&gt;=40000,J313&lt;45000),"B",IF(AND(J313&gt;=45000,J313&lt;50000),"B299",IF(AND(J313&gt;=50000,J313&lt;55000),"A",IF(AND(J313&gt;=55000,J313&lt;60000),"A299",IF(AND(J313&gt;60000),"S"))))))))))))))</f>
        <v>B299</v>
      </c>
      <c r="L313" s="97"/>
      <c r="M313" s="98"/>
      <c r="N313" s="113">
        <v>1846632</v>
      </c>
      <c r="O313" s="114">
        <f>N313*B328</f>
        <v>0</v>
      </c>
      <c r="P313" s="114">
        <f>O313*C328</f>
        <v>0</v>
      </c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</row>
    <row r="314" ht="18.75" customHeight="1" spans="1:16">
      <c r="A314" s="43" t="s">
        <v>147</v>
      </c>
      <c r="B314" s="44">
        <v>71</v>
      </c>
      <c r="C314" s="44">
        <v>30000</v>
      </c>
      <c r="D314" s="45">
        <v>16772.0930232558</v>
      </c>
      <c r="E314" s="45">
        <f t="shared" si="28"/>
        <v>-13227.9069767442</v>
      </c>
      <c r="F314" s="45">
        <f t="shared" si="29"/>
        <v>0.55906976744186</v>
      </c>
      <c r="G314" s="23">
        <f t="shared" si="30"/>
        <v>30000</v>
      </c>
      <c r="H314" s="23">
        <f t="shared" si="31"/>
        <v>2130000</v>
      </c>
      <c r="I314" s="6" t="str">
        <f>IF(AND(G314&gt;=10,G314&lt;5000),"G",IF(AND(G314&gt;=5000,G314&lt;8000),"F",IF(AND(G314&gt;=8000,G314&lt;12000),"F300",IF(AND(G314&gt;=12000,G314&lt;16000),"E",IF(AND(G314&gt;=16000,G314&lt;20000),"E300",IF(AND(G314&gt;=20000,G314&lt;25000),"D",IF(AND(G314&gt;=25000,G314&lt;30000),"D300",IF(AND(G314&gt;=30000,G314&lt;35000),"C",IF(AND(G314&gt;=35000,G314&lt;40000),"C300",IF(AND(G314&gt;=40000,G314&lt;45000),"B",IF(AND(G314&gt;=45000,G314&lt;50000),"B300",IF(AND(G314&gt;=50000,G314&lt;55000),"A",IF(AND(G314&gt;=55000,G314&lt;60000),"A300",IF(AND(G314&gt;60000),"S"))))))))))))))</f>
        <v>C</v>
      </c>
      <c r="J314" s="23">
        <f t="shared" si="32"/>
        <v>50700</v>
      </c>
      <c r="K314" s="6" t="str">
        <f>IF(AND(J314&gt;=10,J314&lt;5000),"G",IF(AND(J314&gt;=5000,J314&lt;8000),"F",IF(AND(J314&gt;=8000,J314&lt;12000),"F300",IF(AND(J314&gt;=12000,J314&lt;16000),"E",IF(AND(J314&gt;=16000,J314&lt;20000),"E300",IF(AND(J314&gt;=20000,J314&lt;25000),"D",IF(AND(J314&gt;=25000,J314&lt;30000),"D300",IF(AND(J314&gt;=30000,J314&lt;35000),"C",IF(AND(J314&gt;=35000,J314&lt;40000),"C300",IF(AND(J314&gt;=40000,J314&lt;45000),"B",IF(AND(J314&gt;=45000,J314&lt;50000),"B300",IF(AND(J314&gt;=50000,J314&lt;55000),"A",IF(AND(J314&gt;=55000,J314&lt;60000),"A300",IF(AND(J314&gt;60000),"S"))))))))))))))</f>
        <v>A</v>
      </c>
      <c r="N314" s="115" t="s">
        <v>531</v>
      </c>
      <c r="O314" s="115" t="s">
        <v>532</v>
      </c>
      <c r="P314" s="115" t="s">
        <v>533</v>
      </c>
    </row>
    <row r="315" ht="18.75" customHeight="1" spans="1:16">
      <c r="A315" s="43" t="s">
        <v>102</v>
      </c>
      <c r="B315" s="44">
        <v>53</v>
      </c>
      <c r="C315" s="44">
        <v>30000</v>
      </c>
      <c r="D315" s="44">
        <v>30000</v>
      </c>
      <c r="E315" s="44">
        <f t="shared" si="28"/>
        <v>0</v>
      </c>
      <c r="F315" s="44">
        <f t="shared" si="29"/>
        <v>1</v>
      </c>
      <c r="G315" s="23">
        <f t="shared" si="30"/>
        <v>30000</v>
      </c>
      <c r="H315" s="23">
        <f t="shared" si="31"/>
        <v>1590000</v>
      </c>
      <c r="I315" s="6" t="str">
        <f>IF(AND(G315&gt;=10,G315&lt;5000),"G",IF(AND(G315&gt;=5000,G315&lt;8000),"F",IF(AND(G315&gt;=8000,G315&lt;12000),"F301",IF(AND(G315&gt;=12000,G315&lt;16000),"E",IF(AND(G315&gt;=16000,G315&lt;20000),"E301",IF(AND(G315&gt;=20000,G315&lt;25000),"D",IF(AND(G315&gt;=25000,G315&lt;30000),"D301",IF(AND(G315&gt;=30000,G315&lt;35000),"C",IF(AND(G315&gt;=35000,G315&lt;40000),"C301",IF(AND(G315&gt;=40000,G315&lt;45000),"B",IF(AND(G315&gt;=45000,G315&lt;50000),"B301",IF(AND(G315&gt;=50000,G315&lt;55000),"A",IF(AND(G315&gt;=55000,G315&lt;60000),"A301",IF(AND(G315&gt;60000),"S"))))))))))))))</f>
        <v>C</v>
      </c>
      <c r="J315" s="23">
        <f t="shared" si="32"/>
        <v>50700</v>
      </c>
      <c r="K315" s="6" t="str">
        <f>IF(AND(J315&gt;=10,J315&lt;5000),"G",IF(AND(J315&gt;=5000,J315&lt;8000),"F",IF(AND(J315&gt;=8000,J315&lt;12000),"F301",IF(AND(J315&gt;=12000,J315&lt;16000),"E",IF(AND(J315&gt;=16000,J315&lt;20000),"E301",IF(AND(J315&gt;=20000,J315&lt;25000),"D",IF(AND(J315&gt;=25000,J315&lt;30000),"D301",IF(AND(J315&gt;=30000,J315&lt;35000),"C",IF(AND(J315&gt;=35000,J315&lt;40000),"C301",IF(AND(J315&gt;=40000,J315&lt;45000),"B",IF(AND(J315&gt;=45000,J315&lt;50000),"B301",IF(AND(J315&gt;=50000,J315&lt;55000),"A",IF(AND(J315&gt;=55000,J315&lt;60000),"A301",IF(AND(J315&gt;60000),"S"))))))))))))))</f>
        <v>A</v>
      </c>
      <c r="N315" s="115" t="s">
        <v>531</v>
      </c>
      <c r="O315" s="115" t="s">
        <v>532</v>
      </c>
      <c r="P315" s="115" t="s">
        <v>533</v>
      </c>
    </row>
    <row r="316" ht="18.75" customHeight="1" spans="1:11">
      <c r="A316" s="43" t="s">
        <v>143</v>
      </c>
      <c r="B316" s="44">
        <v>72</v>
      </c>
      <c r="C316" s="44">
        <v>30000</v>
      </c>
      <c r="D316" s="44">
        <v>30000</v>
      </c>
      <c r="E316" s="44">
        <f t="shared" si="28"/>
        <v>0</v>
      </c>
      <c r="F316" s="44">
        <f t="shared" si="29"/>
        <v>1</v>
      </c>
      <c r="G316" s="23">
        <f t="shared" si="30"/>
        <v>30000</v>
      </c>
      <c r="H316" s="23">
        <f t="shared" si="31"/>
        <v>2160000</v>
      </c>
      <c r="I316" s="6" t="str">
        <f>IF(AND(G316&gt;=10,G316&lt;5000),"G",IF(AND(G316&gt;=5000,G316&lt;8000),"F",IF(AND(G316&gt;=8000,G316&lt;12000),"F302",IF(AND(G316&gt;=12000,G316&lt;16000),"E",IF(AND(G316&gt;=16000,G316&lt;20000),"E302",IF(AND(G316&gt;=20000,G316&lt;25000),"D",IF(AND(G316&gt;=25000,G316&lt;30000),"D302",IF(AND(G316&gt;=30000,G316&lt;35000),"C",IF(AND(G316&gt;=35000,G316&lt;40000),"C302",IF(AND(G316&gt;=40000,G316&lt;45000),"B",IF(AND(G316&gt;=45000,G316&lt;50000),"B302",IF(AND(G316&gt;=50000,G316&lt;55000),"A",IF(AND(G316&gt;=55000,G316&lt;60000),"A302",IF(AND(G316&gt;60000),"S"))))))))))))))</f>
        <v>C</v>
      </c>
      <c r="J316" s="23">
        <f t="shared" si="32"/>
        <v>50700</v>
      </c>
      <c r="K316" s="6" t="str">
        <f>IF(AND(J316&gt;=10,J316&lt;5000),"G",IF(AND(J316&gt;=5000,J316&lt;8000),"F",IF(AND(J316&gt;=8000,J316&lt;12000),"F302",IF(AND(J316&gt;=12000,J316&lt;16000),"E",IF(AND(J316&gt;=16000,J316&lt;20000),"E302",IF(AND(J316&gt;=20000,J316&lt;25000),"D",IF(AND(J316&gt;=25000,J316&lt;30000),"D302",IF(AND(J316&gt;=30000,J316&lt;35000),"C",IF(AND(J316&gt;=35000,J316&lt;40000),"C302",IF(AND(J316&gt;=40000,J316&lt;45000),"B",IF(AND(J316&gt;=45000,J316&lt;50000),"B302",IF(AND(J316&gt;=50000,J316&lt;55000),"A",IF(AND(J316&gt;=55000,J316&lt;60000),"A302",IF(AND(J316&gt;60000),"S"))))))))))))))</f>
        <v>A</v>
      </c>
    </row>
    <row r="317" ht="18.75" customHeight="1" spans="1:11">
      <c r="A317" s="43" t="s">
        <v>288</v>
      </c>
      <c r="B317" s="44">
        <v>37</v>
      </c>
      <c r="C317" s="44">
        <v>30000</v>
      </c>
      <c r="D317" s="44">
        <v>30000</v>
      </c>
      <c r="E317" s="44">
        <f t="shared" si="28"/>
        <v>0</v>
      </c>
      <c r="F317" s="44">
        <f t="shared" si="29"/>
        <v>1</v>
      </c>
      <c r="G317" s="23">
        <f t="shared" si="30"/>
        <v>30000</v>
      </c>
      <c r="H317" s="23">
        <f t="shared" si="31"/>
        <v>1110000</v>
      </c>
      <c r="I317" s="6" t="str">
        <f>IF(AND(G317&gt;=10,G317&lt;5000),"G",IF(AND(G317&gt;=5000,G317&lt;8000),"F",IF(AND(G317&gt;=8000,G317&lt;12000),"F303",IF(AND(G317&gt;=12000,G317&lt;16000),"E",IF(AND(G317&gt;=16000,G317&lt;20000),"E303",IF(AND(G317&gt;=20000,G317&lt;25000),"D",IF(AND(G317&gt;=25000,G317&lt;30000),"D303",IF(AND(G317&gt;=30000,G317&lt;35000),"C",IF(AND(G317&gt;=35000,G317&lt;40000),"C303",IF(AND(G317&gt;=40000,G317&lt;45000),"B",IF(AND(G317&gt;=45000,G317&lt;50000),"B303",IF(AND(G317&gt;=50000,G317&lt;55000),"A",IF(AND(G317&gt;=55000,G317&lt;60000),"A303",IF(AND(G317&gt;60000),"S"))))))))))))))</f>
        <v>C</v>
      </c>
      <c r="J317" s="23">
        <f t="shared" si="32"/>
        <v>50700</v>
      </c>
      <c r="K317" s="6" t="str">
        <f>IF(AND(J317&gt;=10,J317&lt;5000),"G",IF(AND(J317&gt;=5000,J317&lt;8000),"F",IF(AND(J317&gt;=8000,J317&lt;12000),"F303",IF(AND(J317&gt;=12000,J317&lt;16000),"E",IF(AND(J317&gt;=16000,J317&lt;20000),"E303",IF(AND(J317&gt;=20000,J317&lt;25000),"D",IF(AND(J317&gt;=25000,J317&lt;30000),"D303",IF(AND(J317&gt;=30000,J317&lt;35000),"C",IF(AND(J317&gt;=35000,J317&lt;40000),"C303",IF(AND(J317&gt;=40000,J317&lt;45000),"B",IF(AND(J317&gt;=45000,J317&lt;50000),"B303",IF(AND(J317&gt;=50000,J317&lt;55000),"A",IF(AND(J317&gt;=55000,J317&lt;60000),"A303",IF(AND(J317&gt;60000),"S"))))))))))))))</f>
        <v>A</v>
      </c>
    </row>
    <row r="318" ht="18.75" customHeight="1" spans="1:11">
      <c r="A318" s="43" t="s">
        <v>41</v>
      </c>
      <c r="B318" s="44">
        <v>603</v>
      </c>
      <c r="C318" s="44">
        <v>15000</v>
      </c>
      <c r="D318" s="44">
        <v>32000</v>
      </c>
      <c r="E318" s="44">
        <f t="shared" si="28"/>
        <v>17000</v>
      </c>
      <c r="F318" s="45">
        <f t="shared" si="29"/>
        <v>2.13333333333333</v>
      </c>
      <c r="G318" s="23">
        <f t="shared" si="30"/>
        <v>32000</v>
      </c>
      <c r="H318" s="23">
        <f t="shared" si="31"/>
        <v>19296000</v>
      </c>
      <c r="I318" s="86" t="str">
        <f>IF(AND(G318&gt;=10,G318&lt;5000),"G",IF(AND(G318&gt;=5000,G318&lt;8000),"F",IF(AND(G318&gt;=8000,G318&lt;12000),"F304",IF(AND(G318&gt;=12000,G318&lt;16000),"E",IF(AND(G318&gt;=16000,G318&lt;20000),"E304",IF(AND(G318&gt;=20000,G318&lt;25000),"D",IF(AND(G318&gt;=25000,G318&lt;30000),"D304",IF(AND(G318&gt;=30000,G318&lt;35000),"C",IF(AND(G318&gt;=35000,G318&lt;40000),"C304",IF(AND(G318&gt;=40000,G318&lt;45000),"B",IF(AND(G318&gt;=45000,G318&lt;50000),"B304",IF(AND(G318&gt;=50000,G318&lt;55000),"A",IF(AND(G318&gt;=55000,G318&lt;60000),"A304",IF(AND(G318&gt;60000),"S"))))))))))))))</f>
        <v>C</v>
      </c>
      <c r="J318" s="23">
        <f t="shared" si="32"/>
        <v>54080</v>
      </c>
      <c r="K318" s="86" t="str">
        <f>IF(AND(J318&gt;=10,J318&lt;5000),"G",IF(AND(J318&gt;=5000,J318&lt;8000),"F",IF(AND(J318&gt;=8000,J318&lt;12000),"F304",IF(AND(J318&gt;=12000,J318&lt;16000),"E",IF(AND(J318&gt;=16000,J318&lt;20000),"E304",IF(AND(J318&gt;=20000,J318&lt;25000),"D",IF(AND(J318&gt;=25000,J318&lt;30000),"D304",IF(AND(J318&gt;=30000,J318&lt;35000),"C",IF(AND(J318&gt;=35000,J318&lt;40000),"C304",IF(AND(J318&gt;=40000,J318&lt;45000),"B",IF(AND(J318&gt;=45000,J318&lt;50000),"B304",IF(AND(J318&gt;=50000,J318&lt;55000),"A",IF(AND(J318&gt;=55000,J318&lt;60000),"A304",IF(AND(J318&gt;60000),"S"))))))))))))))</f>
        <v>A</v>
      </c>
    </row>
    <row r="319" ht="18.75" customHeight="1" spans="1:11">
      <c r="A319" s="43" t="s">
        <v>64</v>
      </c>
      <c r="B319" s="44">
        <v>27</v>
      </c>
      <c r="C319" s="44">
        <v>35000</v>
      </c>
      <c r="D319" s="44">
        <v>35000</v>
      </c>
      <c r="E319" s="44">
        <f t="shared" si="28"/>
        <v>0</v>
      </c>
      <c r="F319" s="44">
        <f t="shared" si="29"/>
        <v>1</v>
      </c>
      <c r="G319" s="23">
        <f t="shared" si="30"/>
        <v>35000</v>
      </c>
      <c r="H319" s="23">
        <f t="shared" si="31"/>
        <v>945000</v>
      </c>
      <c r="I319" s="6" t="str">
        <f>IF(AND(G319&gt;=10,G319&lt;5000),"G",IF(AND(G319&gt;=5000,G319&lt;8000),"F",IF(AND(G319&gt;=8000,G319&lt;12000),"F305",IF(AND(G319&gt;=12000,G319&lt;16000),"E",IF(AND(G319&gt;=16000,G319&lt;20000),"E305",IF(AND(G319&gt;=20000,G319&lt;25000),"D",IF(AND(G319&gt;=25000,G319&lt;30000),"D305",IF(AND(G319&gt;=30000,G319&lt;35000),"C",IF(AND(G319&gt;=35000,G319&lt;40000),"C305",IF(AND(G319&gt;=40000,G319&lt;45000),"B",IF(AND(G319&gt;=45000,G319&lt;50000),"B305",IF(AND(G319&gt;=50000,G319&lt;55000),"A",IF(AND(G319&gt;=55000,G319&lt;60000),"A305",IF(AND(G319&gt;60000),"S"))))))))))))))</f>
        <v>C305</v>
      </c>
      <c r="J319" s="23">
        <f t="shared" si="32"/>
        <v>59150</v>
      </c>
      <c r="K319" s="6" t="str">
        <f>IF(AND(J319&gt;=10,J319&lt;5000),"G",IF(AND(J319&gt;=5000,J319&lt;8000),"F",IF(AND(J319&gt;=8000,J319&lt;12000),"F305",IF(AND(J319&gt;=12000,J319&lt;16000),"E",IF(AND(J319&gt;=16000,J319&lt;20000),"E305",IF(AND(J319&gt;=20000,J319&lt;25000),"D",IF(AND(J319&gt;=25000,J319&lt;30000),"D305",IF(AND(J319&gt;=30000,J319&lt;35000),"C",IF(AND(J319&gt;=35000,J319&lt;40000),"C305",IF(AND(J319&gt;=40000,J319&lt;45000),"B",IF(AND(J319&gt;=45000,J319&lt;50000),"B305",IF(AND(J319&gt;=50000,J319&lt;55000),"A",IF(AND(J319&gt;=55000,J319&lt;60000),"A305",IF(AND(J319&gt;60000),"S"))))))))))))))</f>
        <v>A305</v>
      </c>
    </row>
    <row r="320" ht="18.75" customHeight="1" spans="1:30">
      <c r="A320" s="92" t="s">
        <v>20</v>
      </c>
      <c r="B320" s="93">
        <v>104</v>
      </c>
      <c r="C320" s="94">
        <v>36057.6923076923</v>
      </c>
      <c r="D320" s="94">
        <v>36057.6923076923</v>
      </c>
      <c r="E320" s="93">
        <f t="shared" si="28"/>
        <v>0</v>
      </c>
      <c r="F320" s="93">
        <f t="shared" si="29"/>
        <v>1</v>
      </c>
      <c r="G320" s="95">
        <f t="shared" si="30"/>
        <v>36057.6923076923</v>
      </c>
      <c r="H320" s="95">
        <f t="shared" si="31"/>
        <v>3750000</v>
      </c>
      <c r="I320" s="116" t="str">
        <f>IF(AND(G320&gt;=10,G320&lt;5000),"G",IF(AND(G320&gt;=5000,G320&lt;8000),"F",IF(AND(G320&gt;=8000,G320&lt;12000),"F306",IF(AND(G320&gt;=12000,G320&lt;16000),"E",IF(AND(G320&gt;=16000,G320&lt;20000),"E306",IF(AND(G320&gt;=20000,G320&lt;25000),"D",IF(AND(G320&gt;=25000,G320&lt;30000),"D306",IF(AND(G320&gt;=30000,G320&lt;35000),"C",IF(AND(G320&gt;=35000,G320&lt;40000),"C306",IF(AND(G320&gt;=40000,G320&lt;45000),"B",IF(AND(G320&gt;=45000,G320&lt;50000),"B306",IF(AND(G320&gt;=50000,G320&lt;55000),"A",IF(AND(G320&gt;=55000,G320&lt;60000),"A306",IF(AND(G320&gt;60000),"S"))))))))))))))</f>
        <v>C306</v>
      </c>
      <c r="J320" s="95">
        <f t="shared" si="32"/>
        <v>60937.5</v>
      </c>
      <c r="K320" s="116" t="str">
        <f>IF(AND(J320&gt;=10,J320&lt;5000),"G",IF(AND(J320&gt;=5000,J320&lt;8000),"F",IF(AND(J320&gt;=8000,J320&lt;12000),"F306",IF(AND(J320&gt;=12000,J320&lt;16000),"E",IF(AND(J320&gt;=16000,J320&lt;20000),"E306",IF(AND(J320&gt;=20000,J320&lt;25000),"D",IF(AND(J320&gt;=25000,J320&lt;30000),"D306",IF(AND(J320&gt;=30000,J320&lt;35000),"C",IF(AND(J320&gt;=35000,J320&lt;40000),"C306",IF(AND(J320&gt;=40000,J320&lt;45000),"B",IF(AND(J320&gt;=45000,J320&lt;50000),"B306",IF(AND(J320&gt;=50000,J320&lt;55000),"A",IF(AND(J320&gt;=55000,J320&lt;60000),"A306",IF(AND(J320&gt;60000),"S"))))))))))))))</f>
        <v>S</v>
      </c>
      <c r="L320" s="100"/>
      <c r="M320" s="101"/>
      <c r="N320" s="101"/>
      <c r="O320" s="101"/>
      <c r="P320" s="101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</row>
    <row r="321" ht="18.75" customHeight="1" spans="1:11">
      <c r="A321" s="43" t="s">
        <v>36</v>
      </c>
      <c r="B321" s="44">
        <v>291</v>
      </c>
      <c r="C321" s="44">
        <v>8000</v>
      </c>
      <c r="D321" s="44">
        <v>40000</v>
      </c>
      <c r="E321" s="44">
        <f t="shared" si="28"/>
        <v>32000</v>
      </c>
      <c r="F321" s="44">
        <f t="shared" si="29"/>
        <v>5</v>
      </c>
      <c r="G321" s="23">
        <f t="shared" si="30"/>
        <v>40000</v>
      </c>
      <c r="H321" s="23">
        <f t="shared" si="31"/>
        <v>11640000</v>
      </c>
      <c r="I321" s="86" t="str">
        <f>IF(AND(G321&gt;=10,G321&lt;5000),"G",IF(AND(G321&gt;=5000,G321&lt;8000),"F",IF(AND(G321&gt;=8000,G321&lt;12000),"F307",IF(AND(G321&gt;=12000,G321&lt;16000),"E",IF(AND(G321&gt;=16000,G321&lt;20000),"E307",IF(AND(G321&gt;=20000,G321&lt;25000),"D",IF(AND(G321&gt;=25000,G321&lt;30000),"D307",IF(AND(G321&gt;=30000,G321&lt;35000),"C",IF(AND(G321&gt;=35000,G321&lt;40000),"C307",IF(AND(G321&gt;=40000,G321&lt;45000),"B",IF(AND(G321&gt;=45000,G321&lt;50000),"B307",IF(AND(G321&gt;=50000,G321&lt;55000),"A",IF(AND(G321&gt;=55000,G321&lt;60000),"A307",IF(AND(G321&gt;60000),"S"))))))))))))))</f>
        <v>B</v>
      </c>
      <c r="J321" s="23">
        <f t="shared" si="32"/>
        <v>67600</v>
      </c>
      <c r="K321" s="86" t="str">
        <f>IF(AND(J321&gt;=10,J321&lt;5000),"G",IF(AND(J321&gt;=5000,J321&lt;8000),"F",IF(AND(J321&gt;=8000,J321&lt;12000),"F307",IF(AND(J321&gt;=12000,J321&lt;16000),"E",IF(AND(J321&gt;=16000,J321&lt;20000),"E307",IF(AND(J321&gt;=20000,J321&lt;25000),"D",IF(AND(J321&gt;=25000,J321&lt;30000),"D307",IF(AND(J321&gt;=30000,J321&lt;35000),"C",IF(AND(J321&gt;=35000,J321&lt;40000),"C307",IF(AND(J321&gt;=40000,J321&lt;45000),"B",IF(AND(J321&gt;=45000,J321&lt;50000),"B307",IF(AND(J321&gt;=50000,J321&lt;55000),"A",IF(AND(J321&gt;=55000,J321&lt;60000),"A307",IF(AND(J321&gt;60000),"S"))))))))))))))</f>
        <v>S</v>
      </c>
    </row>
    <row r="322" ht="18.75" customHeight="1" spans="1:13">
      <c r="A322" s="43" t="s">
        <v>121</v>
      </c>
      <c r="B322" s="44">
        <v>76</v>
      </c>
      <c r="C322" s="44">
        <v>28000</v>
      </c>
      <c r="D322" s="44">
        <v>40000</v>
      </c>
      <c r="E322" s="44">
        <f t="shared" si="28"/>
        <v>12000</v>
      </c>
      <c r="F322" s="45">
        <f t="shared" si="29"/>
        <v>1.42857142857143</v>
      </c>
      <c r="G322" s="23">
        <f t="shared" si="30"/>
        <v>40000</v>
      </c>
      <c r="H322" s="23">
        <f t="shared" si="31"/>
        <v>3040000</v>
      </c>
      <c r="I322" s="6" t="str">
        <f>IF(AND(G322&gt;=10,G322&lt;5000),"G",IF(AND(G322&gt;=5000,G322&lt;8000),"F",IF(AND(G322&gt;=8000,G322&lt;12000),"F308",IF(AND(G322&gt;=12000,G322&lt;16000),"E",IF(AND(G322&gt;=16000,G322&lt;20000),"E308",IF(AND(G322&gt;=20000,G322&lt;25000),"D",IF(AND(G322&gt;=25000,G322&lt;30000),"D308",IF(AND(G322&gt;=30000,G322&lt;35000),"C",IF(AND(G322&gt;=35000,G322&lt;40000),"C308",IF(AND(G322&gt;=40000,G322&lt;45000),"B",IF(AND(G322&gt;=45000,G322&lt;50000),"B308",IF(AND(G322&gt;=50000,G322&lt;55000),"A",IF(AND(G322&gt;=55000,G322&lt;60000),"A308",IF(AND(G322&gt;60000),"S"))))))))))))))</f>
        <v>B</v>
      </c>
      <c r="J322" s="23">
        <f t="shared" si="32"/>
        <v>67600</v>
      </c>
      <c r="K322" s="6" t="str">
        <f>IF(AND(J322&gt;=10,J322&lt;5000),"G",IF(AND(J322&gt;=5000,J322&lt;8000),"F",IF(AND(J322&gt;=8000,J322&lt;12000),"F308",IF(AND(J322&gt;=12000,J322&lt;16000),"E",IF(AND(J322&gt;=16000,J322&lt;20000),"E308",IF(AND(J322&gt;=20000,J322&lt;25000),"D",IF(AND(J322&gt;=25000,J322&lt;30000),"D308",IF(AND(J322&gt;=30000,J322&lt;35000),"C",IF(AND(J322&gt;=35000,J322&lt;40000),"C308",IF(AND(J322&gt;=40000,J322&lt;45000),"B",IF(AND(J322&gt;=45000,J322&lt;50000),"B308",IF(AND(J322&gt;=50000,J322&lt;55000),"A",IF(AND(J322&gt;=55000,J322&lt;60000),"A308",IF(AND(J322&gt;60000),"S"))))))))))))))</f>
        <v>S</v>
      </c>
      <c r="M322" s="115" t="s">
        <v>534</v>
      </c>
    </row>
    <row r="323" ht="18.75" customHeight="1" spans="1:13">
      <c r="A323" s="43" t="s">
        <v>320</v>
      </c>
      <c r="B323" s="44">
        <v>773</v>
      </c>
      <c r="C323" s="45">
        <v>28075.0323415265</v>
      </c>
      <c r="D323" s="45">
        <v>40415.3686396677</v>
      </c>
      <c r="E323" s="45">
        <f t="shared" si="28"/>
        <v>12340.3362981412</v>
      </c>
      <c r="F323" s="45">
        <f t="shared" si="29"/>
        <v>1.43954842680228</v>
      </c>
      <c r="G323" s="23">
        <f t="shared" si="30"/>
        <v>40415.3686396677</v>
      </c>
      <c r="H323" s="23">
        <f t="shared" si="31"/>
        <v>31241079.9584631</v>
      </c>
      <c r="I323" s="6" t="str">
        <f>IF(AND(G323&gt;=10,G323&lt;5000),"G",IF(AND(G323&gt;=5000,G323&lt;8000),"F",IF(AND(G323&gt;=8000,G323&lt;12000),"F309",IF(AND(G323&gt;=12000,G323&lt;16000),"E",IF(AND(G323&gt;=16000,G323&lt;20000),"E309",IF(AND(G323&gt;=20000,G323&lt;25000),"D",IF(AND(G323&gt;=25000,G323&lt;30000),"D309",IF(AND(G323&gt;=30000,G323&lt;35000),"C",IF(AND(G323&gt;=35000,G323&lt;40000),"C309",IF(AND(G323&gt;=40000,G323&lt;45000),"B",IF(AND(G323&gt;=45000,G323&lt;50000),"B309",IF(AND(G323&gt;=50000,G323&lt;55000),"A",IF(AND(G323&gt;=55000,G323&lt;60000),"A309",IF(AND(G323&gt;60000),"S"))))))))))))))</f>
        <v>B</v>
      </c>
      <c r="J323" s="23">
        <f t="shared" si="32"/>
        <v>68301.9730010384</v>
      </c>
      <c r="K323" s="6" t="str">
        <f>IF(AND(J323&gt;=10,J323&lt;5000),"G",IF(AND(J323&gt;=5000,J323&lt;8000),"F",IF(AND(J323&gt;=8000,J323&lt;12000),"F309",IF(AND(J323&gt;=12000,J323&lt;16000),"E",IF(AND(J323&gt;=16000,J323&lt;20000),"E309",IF(AND(J323&gt;=20000,J323&lt;25000),"D",IF(AND(J323&gt;=25000,J323&lt;30000),"D309",IF(AND(J323&gt;=30000,J323&lt;35000),"C",IF(AND(J323&gt;=35000,J323&lt;40000),"C309",IF(AND(J323&gt;=40000,J323&lt;45000),"B",IF(AND(J323&gt;=45000,J323&lt;50000),"B309",IF(AND(J323&gt;=50000,J323&lt;55000),"A",IF(AND(J323&gt;=55000,J323&lt;60000),"A309",IF(AND(J323&gt;60000),"S"))))))))))))))</f>
        <v>S</v>
      </c>
      <c r="L323" s="7">
        <f>SUM(B320:B353)</f>
        <v>1409</v>
      </c>
      <c r="M323" s="7">
        <f>SUM(B15:B357)</f>
        <v>1423836</v>
      </c>
    </row>
    <row r="324" ht="18.75" customHeight="1" spans="1:12">
      <c r="A324" s="43" t="s">
        <v>24</v>
      </c>
      <c r="B324" s="44">
        <v>74</v>
      </c>
      <c r="C324" s="44">
        <v>41900</v>
      </c>
      <c r="D324" s="44">
        <v>41900</v>
      </c>
      <c r="E324" s="44">
        <f t="shared" si="28"/>
        <v>0</v>
      </c>
      <c r="F324" s="44">
        <f t="shared" si="29"/>
        <v>1</v>
      </c>
      <c r="G324" s="23">
        <f t="shared" si="30"/>
        <v>41900</v>
      </c>
      <c r="H324" s="23">
        <f t="shared" si="31"/>
        <v>3100600</v>
      </c>
      <c r="I324" s="86" t="str">
        <f>IF(AND(G324&gt;=10,G324&lt;5000),"G",IF(AND(G324&gt;=5000,G324&lt;8000),"F",IF(AND(G324&gt;=8000,G324&lt;12000),"F310",IF(AND(G324&gt;=12000,G324&lt;16000),"E",IF(AND(G324&gt;=16000,G324&lt;20000),"E310",IF(AND(G324&gt;=20000,G324&lt;25000),"D",IF(AND(G324&gt;=25000,G324&lt;30000),"D310",IF(AND(G324&gt;=30000,G324&lt;35000),"C",IF(AND(G324&gt;=35000,G324&lt;40000),"C310",IF(AND(G324&gt;=40000,G324&lt;45000),"B",IF(AND(G324&gt;=45000,G324&lt;50000),"B310",IF(AND(G324&gt;=50000,G324&lt;55000),"A",IF(AND(G324&gt;=55000,G324&lt;60000),"A310",IF(AND(G324&gt;60000),"S"))))))))))))))</f>
        <v>B</v>
      </c>
      <c r="J324" s="23">
        <f t="shared" si="32"/>
        <v>70811</v>
      </c>
      <c r="K324" s="86" t="str">
        <f>IF(AND(J324&gt;=10,J324&lt;5000),"G",IF(AND(J324&gt;=5000,J324&lt;8000),"F",IF(AND(J324&gt;=8000,J324&lt;12000),"F310",IF(AND(J324&gt;=12000,J324&lt;16000),"E",IF(AND(J324&gt;=16000,J324&lt;20000),"E310",IF(AND(J324&gt;=20000,J324&lt;25000),"D",IF(AND(J324&gt;=25000,J324&lt;30000),"D310",IF(AND(J324&gt;=30000,J324&lt;35000),"C",IF(AND(J324&gt;=35000,J324&lt;40000),"C310",IF(AND(J324&gt;=40000,J324&lt;45000),"B",IF(AND(J324&gt;=45000,J324&lt;50000),"B310",IF(AND(J324&gt;=50000,J324&lt;55000),"A",IF(AND(J324&gt;=55000,J324&lt;60000),"A310",IF(AND(J324&gt;60000),"S"))))))))))))))</f>
        <v>S</v>
      </c>
      <c r="L324" s="53">
        <f>L323/M323</f>
        <v>0.000989580260647996</v>
      </c>
    </row>
    <row r="325" ht="18.75" customHeight="1" spans="1:11">
      <c r="A325" s="43" t="s">
        <v>315</v>
      </c>
      <c r="B325" s="44">
        <v>51</v>
      </c>
      <c r="C325" s="44">
        <v>43000</v>
      </c>
      <c r="D325" s="45">
        <v>4026.03878116344</v>
      </c>
      <c r="E325" s="45">
        <f t="shared" si="28"/>
        <v>-38973.9612188366</v>
      </c>
      <c r="F325" s="45">
        <f t="shared" si="29"/>
        <v>0.0936288088642659</v>
      </c>
      <c r="G325" s="23">
        <f t="shared" si="30"/>
        <v>43000</v>
      </c>
      <c r="H325" s="23">
        <f t="shared" si="31"/>
        <v>2193000</v>
      </c>
      <c r="I325" s="6" t="str">
        <f>IF(AND(G325&gt;=10,G325&lt;5000),"G",IF(AND(G325&gt;=5000,G325&lt;8000),"F",IF(AND(G325&gt;=8000,G325&lt;12000),"F311",IF(AND(G325&gt;=12000,G325&lt;16000),"E",IF(AND(G325&gt;=16000,G325&lt;20000),"E311",IF(AND(G325&gt;=20000,G325&lt;25000),"D",IF(AND(G325&gt;=25000,G325&lt;30000),"D311",IF(AND(G325&gt;=30000,G325&lt;35000),"C",IF(AND(G325&gt;=35000,G325&lt;40000),"C311",IF(AND(G325&gt;=40000,G325&lt;45000),"B",IF(AND(G325&gt;=45000,G325&lt;50000),"B311",IF(AND(G325&gt;=50000,G325&lt;55000),"A",IF(AND(G325&gt;=55000,G325&lt;60000),"A311",IF(AND(G325&gt;60000),"S"))))))))))))))</f>
        <v>B</v>
      </c>
      <c r="J325" s="23">
        <f t="shared" si="32"/>
        <v>72670</v>
      </c>
      <c r="K325" s="6" t="str">
        <f>IF(AND(J325&gt;=10,J325&lt;5000),"G",IF(AND(J325&gt;=5000,J325&lt;8000),"F",IF(AND(J325&gt;=8000,J325&lt;12000),"F311",IF(AND(J325&gt;=12000,J325&lt;16000),"E",IF(AND(J325&gt;=16000,J325&lt;20000),"E311",IF(AND(J325&gt;=20000,J325&lt;25000),"D",IF(AND(J325&gt;=25000,J325&lt;30000),"D311",IF(AND(J325&gt;=30000,J325&lt;35000),"C",IF(AND(J325&gt;=35000,J325&lt;40000),"C311",IF(AND(J325&gt;=40000,J325&lt;45000),"B",IF(AND(J325&gt;=45000,J325&lt;50000),"B311",IF(AND(J325&gt;=50000,J325&lt;55000),"A",IF(AND(J325&gt;=55000,J325&lt;60000),"A311",IF(AND(J325&gt;60000),"S"))))))))))))))</f>
        <v>S</v>
      </c>
    </row>
    <row r="326" ht="18.75" customHeight="1" spans="1:12">
      <c r="A326" s="43" t="s">
        <v>469</v>
      </c>
      <c r="B326" s="44">
        <v>40</v>
      </c>
      <c r="C326" s="44">
        <v>70000</v>
      </c>
      <c r="D326" s="45">
        <v>8462.11849192101</v>
      </c>
      <c r="E326" s="45">
        <f t="shared" si="28"/>
        <v>-61537.881508079</v>
      </c>
      <c r="F326" s="45">
        <f t="shared" si="29"/>
        <v>0.120887407027443</v>
      </c>
      <c r="G326" s="23">
        <f t="shared" si="30"/>
        <v>70000</v>
      </c>
      <c r="H326" s="23">
        <f t="shared" si="31"/>
        <v>2800000</v>
      </c>
      <c r="I326" s="6" t="str">
        <f>IF(AND(G326&gt;=10,G326&lt;5000),"G",IF(AND(G326&gt;=5000,G326&lt;8000),"F",IF(AND(G326&gt;=8000,G326&lt;12000),"F312",IF(AND(G326&gt;=12000,G326&lt;16000),"E",IF(AND(G326&gt;=16000,G326&lt;20000),"E312",IF(AND(G326&gt;=20000,G326&lt;25000),"D",IF(AND(G326&gt;=25000,G326&lt;30000),"D312",IF(AND(G326&gt;=30000,G326&lt;35000),"C",IF(AND(G326&gt;=35000,G326&lt;40000),"C312",IF(AND(G326&gt;=40000,G326&lt;45000),"B",IF(AND(G326&gt;=45000,G326&lt;50000),"B312",IF(AND(G326&gt;=50000,G326&lt;55000),"A",IF(AND(G326&gt;=55000,G326&lt;60000),"A312",IF(AND(G326&gt;60000),"S"))))))))))))))</f>
        <v>S</v>
      </c>
      <c r="J326" s="23">
        <f t="shared" si="32"/>
        <v>118300</v>
      </c>
      <c r="K326" s="6" t="str">
        <f>IF(AND(J326&gt;=10,J326&lt;5000),"G",IF(AND(J326&gt;=5000,J326&lt;8000),"F",IF(AND(J326&gt;=8000,J326&lt;12000),"F312",IF(AND(J326&gt;=12000,J326&lt;16000),"E",IF(AND(J326&gt;=16000,J326&lt;20000),"E312",IF(AND(J326&gt;=20000,J326&lt;25000),"D",IF(AND(J326&gt;=25000,J326&lt;30000),"D312",IF(AND(J326&gt;=30000,J326&lt;35000),"C",IF(AND(J326&gt;=35000,J326&lt;40000),"C312",IF(AND(J326&gt;=40000,J326&lt;45000),"B",IF(AND(J326&gt;=45000,J326&lt;50000),"B312",IF(AND(J326&gt;=50000,J326&lt;55000),"A",IF(AND(J326&gt;=55000,J326&lt;60000),"A312",IF(AND(J326&gt;60000),"S"))))))))))))))</f>
        <v>S</v>
      </c>
      <c r="L326" s="121">
        <f>(L323*100)/M323</f>
        <v>0.0989580260647996</v>
      </c>
    </row>
    <row r="327" ht="18.75" customHeight="1" spans="1:12">
      <c r="A327" s="39"/>
      <c r="B327" s="119"/>
      <c r="C327" s="119"/>
      <c r="D327" s="120"/>
      <c r="E327" s="51"/>
      <c r="F327" s="51"/>
      <c r="G327" s="23"/>
      <c r="H327" s="23"/>
      <c r="I327" s="6"/>
      <c r="J327" s="23"/>
      <c r="K327" s="6"/>
      <c r="L327" s="51">
        <f>(L323*0.05)</f>
        <v>70.45</v>
      </c>
    </row>
    <row r="328" ht="18.75" customHeight="1" spans="1:12">
      <c r="A328" s="39"/>
      <c r="B328" s="119"/>
      <c r="C328" s="119"/>
      <c r="D328" s="120"/>
      <c r="E328" s="51"/>
      <c r="F328" s="51"/>
      <c r="G328" s="23"/>
      <c r="H328" s="23"/>
      <c r="I328" s="6"/>
      <c r="J328" s="23"/>
      <c r="K328" s="6"/>
      <c r="L328" s="51">
        <f>L323*0.2</f>
        <v>281.8</v>
      </c>
    </row>
    <row r="329" ht="18.75" customHeight="1" spans="1:12">
      <c r="A329" s="39"/>
      <c r="B329" s="119"/>
      <c r="C329" s="119"/>
      <c r="D329" s="120"/>
      <c r="E329" s="51"/>
      <c r="F329" s="51"/>
      <c r="G329" s="23"/>
      <c r="H329" s="23"/>
      <c r="I329" s="6"/>
      <c r="J329" s="23"/>
      <c r="K329" s="6"/>
      <c r="L329" s="51">
        <f>AVERAGE(L327:L328)</f>
        <v>176.125</v>
      </c>
    </row>
    <row r="330" ht="18.75" customHeight="1"/>
    <row r="331" ht="18.75" customHeight="1"/>
    <row r="332" ht="18.75" customHeight="1"/>
    <row r="333" ht="18.75" customHeight="1"/>
    <row r="334" ht="18.75" customHeight="1" spans="1:11">
      <c r="A334" s="39"/>
      <c r="B334" s="119"/>
      <c r="C334" s="119"/>
      <c r="G334" s="23"/>
      <c r="H334" s="23"/>
      <c r="I334" s="6"/>
      <c r="J334" s="23"/>
      <c r="K334" s="6"/>
    </row>
    <row r="335" ht="18.75" customHeight="1" spans="7:11">
      <c r="G335" s="23"/>
      <c r="H335" s="23"/>
      <c r="I335" s="6"/>
      <c r="J335" s="23"/>
      <c r="K335" s="6"/>
    </row>
    <row r="336" ht="18.75" customHeight="1" spans="1:11">
      <c r="A336" s="39"/>
      <c r="B336" s="119"/>
      <c r="C336" s="119"/>
      <c r="G336" s="23"/>
      <c r="H336" s="23"/>
      <c r="I336" s="6"/>
      <c r="J336" s="23"/>
      <c r="K336" s="6"/>
    </row>
    <row r="337" ht="18.75" customHeight="1" spans="1:11">
      <c r="A337" s="39"/>
      <c r="B337" s="119"/>
      <c r="C337" s="119"/>
      <c r="D337" s="120"/>
      <c r="E337" s="51"/>
      <c r="F337" s="51"/>
      <c r="G337" s="23"/>
      <c r="H337" s="23"/>
      <c r="I337" s="6"/>
      <c r="J337" s="23"/>
      <c r="K337" s="6"/>
    </row>
    <row r="338" ht="18.75" customHeight="1" spans="1:11">
      <c r="A338" s="39"/>
      <c r="B338" s="119"/>
      <c r="C338" s="119"/>
      <c r="D338" s="120"/>
      <c r="E338" s="51"/>
      <c r="F338" s="51"/>
      <c r="G338" s="23"/>
      <c r="H338" s="23"/>
      <c r="I338" s="6"/>
      <c r="J338" s="23"/>
      <c r="K338" s="6"/>
    </row>
    <row r="339" ht="18.75" customHeight="1" spans="1:11">
      <c r="A339" s="39"/>
      <c r="B339" s="119"/>
      <c r="C339" s="119"/>
      <c r="D339" s="120"/>
      <c r="E339" s="51"/>
      <c r="F339" s="51"/>
      <c r="G339" s="23"/>
      <c r="H339" s="23"/>
      <c r="I339" s="6"/>
      <c r="J339" s="23"/>
      <c r="K339" s="6"/>
    </row>
    <row r="340" ht="18.75" customHeight="1" spans="5:11">
      <c r="E340" s="51"/>
      <c r="F340" s="51"/>
      <c r="G340" s="23"/>
      <c r="H340" s="23"/>
      <c r="I340" s="6"/>
      <c r="J340" s="23"/>
      <c r="K340" s="6"/>
    </row>
    <row r="341" ht="18.75" customHeight="1" spans="1:11">
      <c r="A341" s="39"/>
      <c r="B341" s="119"/>
      <c r="C341" s="119"/>
      <c r="D341" s="120"/>
      <c r="E341" s="51"/>
      <c r="F341" s="51"/>
      <c r="G341" s="23"/>
      <c r="H341" s="23"/>
      <c r="I341" s="6"/>
      <c r="J341" s="23"/>
      <c r="K341" s="6"/>
    </row>
    <row r="342" ht="18.75" customHeight="1" spans="1:11">
      <c r="A342" s="39"/>
      <c r="B342" s="119"/>
      <c r="C342" s="119"/>
      <c r="D342" s="120"/>
      <c r="E342" s="51"/>
      <c r="F342" s="51"/>
      <c r="G342" s="23"/>
      <c r="H342" s="23"/>
      <c r="I342" s="6"/>
      <c r="J342" s="23"/>
      <c r="K342" s="6"/>
    </row>
    <row r="343" ht="18.75" customHeight="1" spans="1:11">
      <c r="A343" s="39"/>
      <c r="B343" s="119"/>
      <c r="C343" s="119"/>
      <c r="D343" s="120"/>
      <c r="E343" s="51"/>
      <c r="F343" s="51"/>
      <c r="G343" s="23"/>
      <c r="H343" s="23"/>
      <c r="I343" s="6"/>
      <c r="J343" s="23"/>
      <c r="K343" s="6"/>
    </row>
    <row r="344" ht="18.75" customHeight="1" spans="1:11">
      <c r="A344" s="39"/>
      <c r="B344" s="119"/>
      <c r="C344" s="119"/>
      <c r="D344" s="120"/>
      <c r="E344" s="51"/>
      <c r="F344" s="51"/>
      <c r="G344" s="23"/>
      <c r="H344" s="23"/>
      <c r="I344" s="6"/>
      <c r="J344" s="23"/>
      <c r="K344" s="6"/>
    </row>
    <row r="345" ht="18.75" customHeight="1" spans="1:11">
      <c r="A345" s="39"/>
      <c r="B345" s="119"/>
      <c r="C345" s="119"/>
      <c r="D345" s="120"/>
      <c r="E345" s="51"/>
      <c r="F345" s="51"/>
      <c r="G345" s="23"/>
      <c r="H345" s="23"/>
      <c r="I345" s="6"/>
      <c r="J345" s="23"/>
      <c r="K345" s="6"/>
    </row>
    <row r="346" ht="18.75" customHeight="1" spans="1:11">
      <c r="A346" s="39"/>
      <c r="B346" s="119"/>
      <c r="C346" s="119"/>
      <c r="D346" s="120"/>
      <c r="E346" s="51"/>
      <c r="F346" s="51"/>
      <c r="G346" s="23"/>
      <c r="H346" s="23"/>
      <c r="I346" s="6"/>
      <c r="J346" s="23"/>
      <c r="K346" s="6"/>
    </row>
    <row r="347" ht="18.75" customHeight="1" spans="1:11">
      <c r="A347" s="39"/>
      <c r="B347" s="119"/>
      <c r="C347" s="119"/>
      <c r="D347" s="120"/>
      <c r="E347" s="51"/>
      <c r="F347" s="51"/>
      <c r="G347" s="23"/>
      <c r="H347" s="23"/>
      <c r="I347" s="6"/>
      <c r="J347" s="23"/>
      <c r="K347" s="6"/>
    </row>
    <row r="348" ht="18.75" customHeight="1" spans="1:11">
      <c r="A348" s="39"/>
      <c r="B348" s="119"/>
      <c r="C348" s="119"/>
      <c r="D348" s="120"/>
      <c r="E348" s="51"/>
      <c r="F348" s="51"/>
      <c r="G348" s="23"/>
      <c r="H348" s="23"/>
      <c r="I348" s="6"/>
      <c r="J348" s="23"/>
      <c r="K348" s="6"/>
    </row>
    <row r="349" ht="18.75" customHeight="1" spans="1:11">
      <c r="A349" s="39"/>
      <c r="B349" s="119"/>
      <c r="C349" s="119"/>
      <c r="D349" s="120"/>
      <c r="E349" s="51"/>
      <c r="F349" s="51"/>
      <c r="G349" s="23"/>
      <c r="H349" s="23"/>
      <c r="I349" s="6"/>
      <c r="J349" s="23"/>
      <c r="K349" s="6"/>
    </row>
    <row r="350" ht="18.75" customHeight="1" spans="1:11">
      <c r="A350" s="39"/>
      <c r="B350" s="119"/>
      <c r="C350" s="119"/>
      <c r="D350" s="120"/>
      <c r="E350" s="51"/>
      <c r="F350" s="51"/>
      <c r="G350" s="23"/>
      <c r="H350" s="23"/>
      <c r="I350" s="6"/>
      <c r="J350" s="23"/>
      <c r="K350" s="6"/>
    </row>
    <row r="351" ht="18.75" customHeight="1" spans="1:11">
      <c r="A351" s="39"/>
      <c r="B351" s="119"/>
      <c r="C351" s="119"/>
      <c r="D351" s="120"/>
      <c r="E351" s="51"/>
      <c r="F351" s="51"/>
      <c r="G351" s="23"/>
      <c r="H351" s="23"/>
      <c r="I351" s="6"/>
      <c r="J351" s="23"/>
      <c r="K351" s="6"/>
    </row>
    <row r="352" ht="18.75" customHeight="1" spans="1:11">
      <c r="A352" s="39"/>
      <c r="B352" s="119"/>
      <c r="C352" s="119"/>
      <c r="D352" s="120"/>
      <c r="E352" s="51"/>
      <c r="F352" s="51"/>
      <c r="G352" s="23"/>
      <c r="H352" s="23"/>
      <c r="I352" s="6"/>
      <c r="J352" s="23"/>
      <c r="K352" s="6"/>
    </row>
    <row r="353" ht="18.75" customHeight="1" spans="1:11">
      <c r="A353" s="39"/>
      <c r="B353" s="119"/>
      <c r="C353" s="119"/>
      <c r="D353" s="120"/>
      <c r="E353" s="51"/>
      <c r="F353" s="51"/>
      <c r="G353" s="23"/>
      <c r="H353" s="23"/>
      <c r="I353" s="6"/>
      <c r="J353" s="23"/>
      <c r="K353" s="6"/>
    </row>
    <row r="354" ht="18.75" customHeight="1" spans="1:11">
      <c r="A354" s="39"/>
      <c r="B354" s="119"/>
      <c r="C354" s="119"/>
      <c r="D354" s="120"/>
      <c r="E354" s="51"/>
      <c r="F354" s="51"/>
      <c r="G354" s="23"/>
      <c r="H354" s="23"/>
      <c r="I354" s="6"/>
      <c r="J354" s="23"/>
      <c r="K354" s="6"/>
    </row>
    <row r="355" ht="18.75" customHeight="1" spans="1:11">
      <c r="A355" s="39"/>
      <c r="B355" s="119"/>
      <c r="C355" s="119"/>
      <c r="D355" s="120"/>
      <c r="E355" s="51"/>
      <c r="F355" s="51"/>
      <c r="G355" s="23"/>
      <c r="H355" s="23"/>
      <c r="I355" s="6"/>
      <c r="J355" s="23"/>
      <c r="K355" s="6"/>
    </row>
    <row r="356" ht="18.75" customHeight="1" spans="1:11">
      <c r="A356" s="39"/>
      <c r="B356" s="119"/>
      <c r="C356" s="119"/>
      <c r="D356" s="120"/>
      <c r="E356" s="51"/>
      <c r="F356" s="51"/>
      <c r="G356" s="23"/>
      <c r="H356" s="23"/>
      <c r="I356" s="6"/>
      <c r="J356" s="23"/>
      <c r="K356" s="6"/>
    </row>
    <row r="357" ht="18.75" customHeight="1" spans="1:11">
      <c r="A357" s="39"/>
      <c r="B357" s="119"/>
      <c r="C357" s="119"/>
      <c r="D357" s="120"/>
      <c r="E357" s="51"/>
      <c r="F357" s="51"/>
      <c r="G357" s="23"/>
      <c r="H357" s="23"/>
      <c r="I357" s="6"/>
      <c r="J357" s="23"/>
      <c r="K357" s="6"/>
    </row>
    <row r="358" ht="18.75" customHeight="1" spans="1:11">
      <c r="A358" s="39"/>
      <c r="B358" s="119"/>
      <c r="C358" s="119"/>
      <c r="D358" s="120"/>
      <c r="E358" s="51"/>
      <c r="F358" s="51"/>
      <c r="G358" s="23"/>
      <c r="H358" s="23"/>
      <c r="I358" s="6"/>
      <c r="J358" s="23"/>
      <c r="K358" s="6"/>
    </row>
    <row r="359" ht="18.75" customHeight="1" spans="1:11">
      <c r="A359" s="39"/>
      <c r="B359" s="119"/>
      <c r="C359" s="119"/>
      <c r="D359" s="120"/>
      <c r="E359" s="51"/>
      <c r="F359" s="51"/>
      <c r="G359" s="23"/>
      <c r="H359" s="23"/>
      <c r="I359" s="6"/>
      <c r="J359" s="23"/>
      <c r="K359" s="6"/>
    </row>
    <row r="360" ht="18.75" customHeight="1" spans="1:11">
      <c r="A360" s="39"/>
      <c r="B360" s="119"/>
      <c r="C360" s="119"/>
      <c r="D360" s="120"/>
      <c r="E360" s="51"/>
      <c r="F360" s="51"/>
      <c r="G360" s="23"/>
      <c r="H360" s="23"/>
      <c r="I360" s="6"/>
      <c r="J360" s="23"/>
      <c r="K360" s="6"/>
    </row>
    <row r="361" ht="18.75" customHeight="1" spans="1:11">
      <c r="A361" s="39"/>
      <c r="B361" s="119"/>
      <c r="C361" s="119"/>
      <c r="D361" s="120"/>
      <c r="E361" s="51"/>
      <c r="F361" s="51"/>
      <c r="G361" s="23"/>
      <c r="H361" s="23"/>
      <c r="I361" s="6"/>
      <c r="J361" s="23"/>
      <c r="K361" s="6"/>
    </row>
    <row r="362" ht="18.75" customHeight="1" spans="1:11">
      <c r="A362" s="39"/>
      <c r="B362" s="119"/>
      <c r="C362" s="119"/>
      <c r="D362" s="120"/>
      <c r="E362" s="51"/>
      <c r="F362" s="51"/>
      <c r="G362" s="23"/>
      <c r="H362" s="23"/>
      <c r="I362" s="6"/>
      <c r="J362" s="23"/>
      <c r="K362" s="6"/>
    </row>
    <row r="363" ht="18.75" customHeight="1" spans="1:4">
      <c r="A363" s="39"/>
      <c r="B363" s="119"/>
      <c r="C363" s="119"/>
      <c r="D363" s="120"/>
    </row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 spans="2:2">
      <c r="B390" s="115">
        <f>B410</f>
        <v>0</v>
      </c>
    </row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 spans="4:4">
      <c r="D1013" s="4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D33"/>
  <sheetViews>
    <sheetView workbookViewId="0">
      <selection activeCell="A1" sqref="A1"/>
    </sheetView>
  </sheetViews>
  <sheetFormatPr defaultColWidth="9" defaultRowHeight="14.4" outlineLevelCol="3"/>
  <cols>
    <col min="1" max="3" width="13.5740740740741" style="1" customWidth="1"/>
    <col min="4" max="4" width="13.5740740740741" style="30" customWidth="1"/>
  </cols>
  <sheetData>
    <row r="1" ht="18.75" customHeight="1" spans="3:3">
      <c r="C1" s="6" t="s">
        <v>535</v>
      </c>
    </row>
    <row r="2" ht="18.75" customHeight="1" spans="3:4">
      <c r="C2" s="31" t="s">
        <v>536</v>
      </c>
      <c r="D2" s="32" t="s">
        <v>537</v>
      </c>
    </row>
    <row r="3" ht="18.75" customHeight="1" spans="3:4">
      <c r="C3" s="31" t="s">
        <v>538</v>
      </c>
      <c r="D3" s="33">
        <f>'M2'!P$16</f>
        <v>0.192307692307692</v>
      </c>
    </row>
    <row r="4" ht="18.75" customHeight="1" spans="3:4">
      <c r="C4" s="31" t="s">
        <v>539</v>
      </c>
      <c r="D4" s="33">
        <f>'M2'!Q16</f>
        <v>0.320512820512821</v>
      </c>
    </row>
    <row r="5" ht="18.75" customHeight="1" spans="3:4">
      <c r="C5" s="31" t="s">
        <v>540</v>
      </c>
      <c r="D5" s="33">
        <f>'M2'!R16</f>
        <v>0.240384615384615</v>
      </c>
    </row>
    <row r="6" ht="18.75" customHeight="1" spans="3:4">
      <c r="C6" s="31" t="s">
        <v>541</v>
      </c>
      <c r="D6" s="33">
        <f>'M2'!S16</f>
        <v>0.102564102564103</v>
      </c>
    </row>
    <row r="7" ht="18.75" customHeight="1" spans="3:4">
      <c r="C7" s="31" t="s">
        <v>542</v>
      </c>
      <c r="D7" s="33">
        <f>'M2'!T16</f>
        <v>0.0576923076923077</v>
      </c>
    </row>
    <row r="8" ht="18.75" customHeight="1" spans="3:4">
      <c r="C8" s="31" t="s">
        <v>543</v>
      </c>
      <c r="D8" s="33">
        <f>'M2'!U16</f>
        <v>0.032051282051282</v>
      </c>
    </row>
    <row r="9" ht="18.75" customHeight="1" spans="3:4">
      <c r="C9" s="31" t="s">
        <v>544</v>
      </c>
      <c r="D9" s="33">
        <f>'M2'!V16</f>
        <v>0.0128205128205128</v>
      </c>
    </row>
    <row r="10" ht="18.75" customHeight="1" spans="3:4">
      <c r="C10" s="31" t="s">
        <v>545</v>
      </c>
      <c r="D10" s="33">
        <f>'M2'!W16</f>
        <v>0.016025641025641</v>
      </c>
    </row>
    <row r="11" ht="18.75" customHeight="1" spans="3:4">
      <c r="C11" s="31" t="s">
        <v>546</v>
      </c>
      <c r="D11" s="33">
        <f>'M2'!X16</f>
        <v>0.00641025641025641</v>
      </c>
    </row>
    <row r="12" ht="18.75" customHeight="1" spans="3:4">
      <c r="C12" s="31" t="s">
        <v>547</v>
      </c>
      <c r="D12" s="33">
        <f>'M2'!Y16</f>
        <v>0.016025641025641</v>
      </c>
    </row>
    <row r="13" ht="18.75" customHeight="1" spans="3:4">
      <c r="C13" s="31" t="s">
        <v>548</v>
      </c>
      <c r="D13" s="33">
        <f>'M2'!Z16</f>
        <v>0</v>
      </c>
    </row>
    <row r="14" ht="18.75" customHeight="1" spans="3:4">
      <c r="C14" s="6" t="s">
        <v>549</v>
      </c>
      <c r="D14" s="33">
        <f>'M2'!Z17</f>
        <v>0</v>
      </c>
    </row>
    <row r="15" ht="18.75" customHeight="1" spans="3:4">
      <c r="C15" s="6" t="s">
        <v>550</v>
      </c>
      <c r="D15" s="33">
        <v>0</v>
      </c>
    </row>
    <row r="16" ht="18.75" customHeight="1" spans="3:4">
      <c r="C16" s="31" t="s">
        <v>551</v>
      </c>
      <c r="D16" s="33">
        <f>'M2'!AC16</f>
        <v>0.00320512820512821</v>
      </c>
    </row>
    <row r="17" ht="18.75" customHeight="1"/>
    <row r="18" ht="18.75" customHeight="1"/>
    <row r="19" ht="18.75" customHeight="1" spans="3:3">
      <c r="C19" s="6" t="s">
        <v>478</v>
      </c>
    </row>
    <row r="20" ht="18.75" customHeight="1" spans="3:4">
      <c r="C20" s="31" t="s">
        <v>536</v>
      </c>
      <c r="D20" s="32" t="s">
        <v>537</v>
      </c>
    </row>
    <row r="21" ht="18.75" customHeight="1" spans="3:4">
      <c r="C21" s="31" t="s">
        <v>538</v>
      </c>
      <c r="D21" s="33">
        <f>'M2'!P29</f>
        <v>0.0673076923076923</v>
      </c>
    </row>
    <row r="22" ht="18.75" customHeight="1" spans="3:4">
      <c r="C22" s="31" t="s">
        <v>539</v>
      </c>
      <c r="D22" s="33">
        <f>'M2'!Q29</f>
        <v>0.0897435897435897</v>
      </c>
    </row>
    <row r="23" ht="18.75" customHeight="1" spans="3:4">
      <c r="C23" s="31" t="s">
        <v>540</v>
      </c>
      <c r="D23" s="33">
        <f>'M2'!R29</f>
        <v>0.253205128205128</v>
      </c>
    </row>
    <row r="24" ht="18.75" customHeight="1" spans="3:4">
      <c r="C24" s="31" t="s">
        <v>541</v>
      </c>
      <c r="D24" s="33">
        <f>'M2'!S29</f>
        <v>0.217948717948718</v>
      </c>
    </row>
    <row r="25" ht="18.75" customHeight="1" spans="3:4">
      <c r="C25" s="31" t="s">
        <v>542</v>
      </c>
      <c r="D25" s="33">
        <f>'M2'!T29</f>
        <v>0.125</v>
      </c>
    </row>
    <row r="26" ht="18.75" customHeight="1" spans="3:4">
      <c r="C26" s="31" t="s">
        <v>543</v>
      </c>
      <c r="D26" s="33">
        <f>'M2'!U29</f>
        <v>0.0801282051282051</v>
      </c>
    </row>
    <row r="27" ht="18.75" customHeight="1" spans="3:4">
      <c r="C27" s="31" t="s">
        <v>544</v>
      </c>
      <c r="D27" s="33">
        <f>'M2'!V29</f>
        <v>0.0544871794871795</v>
      </c>
    </row>
    <row r="28" ht="18.75" customHeight="1" spans="3:4">
      <c r="C28" s="31" t="s">
        <v>545</v>
      </c>
      <c r="D28" s="33">
        <f>'M2'!W29</f>
        <v>0.0288461538461538</v>
      </c>
    </row>
    <row r="29" ht="18.75" customHeight="1" spans="3:4">
      <c r="C29" s="31" t="s">
        <v>546</v>
      </c>
      <c r="D29" s="33">
        <f>'M2'!X29</f>
        <v>0.0192307692307692</v>
      </c>
    </row>
    <row r="30" ht="18.75" customHeight="1" spans="3:4">
      <c r="C30" s="31" t="s">
        <v>547</v>
      </c>
      <c r="D30" s="33">
        <f>'M2'!Y29</f>
        <v>0.0192307692307692</v>
      </c>
    </row>
    <row r="31" ht="18.75" customHeight="1" spans="3:4">
      <c r="C31" s="31" t="s">
        <v>549</v>
      </c>
      <c r="D31" s="33">
        <f>'M2'!AA29</f>
        <v>0.016025641025641</v>
      </c>
    </row>
    <row r="32" ht="18.75" customHeight="1" spans="3:4">
      <c r="C32" s="31" t="s">
        <v>550</v>
      </c>
      <c r="D32" s="33">
        <f>'M2'!AB29</f>
        <v>0.00320512820512821</v>
      </c>
    </row>
    <row r="33" ht="18.75" customHeight="1" spans="3:4">
      <c r="C33" s="31" t="s">
        <v>551</v>
      </c>
      <c r="D33" s="33">
        <f>'M2'!AC29</f>
        <v>0.0224358974358974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K27"/>
  <sheetViews>
    <sheetView workbookViewId="0">
      <selection activeCell="A1" sqref="A1"/>
    </sheetView>
  </sheetViews>
  <sheetFormatPr defaultColWidth="9" defaultRowHeight="14.4"/>
  <cols>
    <col min="1" max="3" width="13.5740740740741" style="1" customWidth="1"/>
    <col min="4" max="4" width="13.5740740740741" style="2" customWidth="1"/>
    <col min="5" max="8" width="13.5740740740741" style="3" customWidth="1"/>
    <col min="9" max="9" width="13.5740740740741" style="1" customWidth="1"/>
    <col min="10" max="10" width="13.5740740740741" style="4" customWidth="1"/>
    <col min="11" max="11" width="13.5740740740741" style="5" customWidth="1"/>
  </cols>
  <sheetData>
    <row r="1" ht="18.75" customHeight="1"/>
    <row r="2" ht="18.75" customHeight="1" spans="3:4">
      <c r="C2" s="6" t="s">
        <v>552</v>
      </c>
      <c r="D2" s="7">
        <v>750000</v>
      </c>
    </row>
    <row r="3" ht="18.75" customHeight="1" spans="3:11">
      <c r="C3" s="8" t="s">
        <v>553</v>
      </c>
      <c r="D3" s="9" t="s">
        <v>554</v>
      </c>
      <c r="E3" s="10" t="s">
        <v>555</v>
      </c>
      <c r="F3" s="10" t="s">
        <v>556</v>
      </c>
      <c r="G3" s="10" t="s">
        <v>557</v>
      </c>
      <c r="H3" s="10" t="s">
        <v>558</v>
      </c>
      <c r="I3" s="8" t="s">
        <v>559</v>
      </c>
      <c r="J3" s="24" t="s">
        <v>560</v>
      </c>
      <c r="K3" s="25" t="s">
        <v>561</v>
      </c>
    </row>
    <row r="4" ht="18.75" customHeight="1" spans="3:11">
      <c r="C4" s="11" t="s">
        <v>562</v>
      </c>
      <c r="D4" s="12"/>
      <c r="E4" s="13">
        <v>289884.5</v>
      </c>
      <c r="F4" s="14">
        <v>5297</v>
      </c>
      <c r="G4" s="13">
        <v>16051.52</v>
      </c>
      <c r="H4" s="13">
        <v>1480105</v>
      </c>
      <c r="I4" s="11" t="s">
        <v>563</v>
      </c>
      <c r="J4" s="26">
        <v>0.132</v>
      </c>
      <c r="K4" s="27" t="s">
        <v>564</v>
      </c>
    </row>
    <row r="5" ht="18.75" customHeight="1" spans="3:11">
      <c r="C5" s="15" t="s">
        <v>562</v>
      </c>
      <c r="D5" s="16"/>
      <c r="E5" s="17">
        <v>288202.5</v>
      </c>
      <c r="F5" s="14">
        <v>5799.32</v>
      </c>
      <c r="G5" s="17">
        <v>14319.8</v>
      </c>
      <c r="H5" s="17">
        <v>1391837.59</v>
      </c>
      <c r="I5" s="15" t="s">
        <v>565</v>
      </c>
      <c r="J5" s="28">
        <v>0.131</v>
      </c>
      <c r="K5" s="27" t="s">
        <v>564</v>
      </c>
    </row>
    <row r="6" ht="18.75" customHeight="1" spans="3:11">
      <c r="C6" s="11" t="s">
        <v>562</v>
      </c>
      <c r="D6" s="12"/>
      <c r="E6" s="13">
        <v>289884.5</v>
      </c>
      <c r="F6" s="14">
        <v>5896</v>
      </c>
      <c r="G6" s="13">
        <v>16845.71</v>
      </c>
      <c r="H6" s="13">
        <v>1396640</v>
      </c>
      <c r="I6" s="11" t="s">
        <v>563</v>
      </c>
      <c r="J6" s="26">
        <v>0.133</v>
      </c>
      <c r="K6" s="27" t="s">
        <v>564</v>
      </c>
    </row>
    <row r="7" ht="18.75" customHeight="1" spans="3:11">
      <c r="C7" s="15" t="s">
        <v>562</v>
      </c>
      <c r="D7" s="16"/>
      <c r="E7" s="17">
        <v>287080</v>
      </c>
      <c r="F7" s="14">
        <v>6033.14</v>
      </c>
      <c r="G7" s="17">
        <v>18099.41</v>
      </c>
      <c r="H7" s="17">
        <v>1423392.69</v>
      </c>
      <c r="I7" s="15" t="s">
        <v>566</v>
      </c>
      <c r="J7" s="28">
        <v>0.136</v>
      </c>
      <c r="K7" s="27" t="s">
        <v>564</v>
      </c>
    </row>
    <row r="8" ht="18.75" customHeight="1" spans="3:11">
      <c r="C8" s="11" t="s">
        <v>562</v>
      </c>
      <c r="D8" s="12"/>
      <c r="E8" s="13">
        <v>277568.75</v>
      </c>
      <c r="F8" s="14">
        <v>6098.4</v>
      </c>
      <c r="G8" s="13">
        <v>17423.99</v>
      </c>
      <c r="H8" s="13">
        <v>1444712.87</v>
      </c>
      <c r="I8" s="11" t="s">
        <v>567</v>
      </c>
      <c r="J8" s="26">
        <v>0.14</v>
      </c>
      <c r="K8" s="27" t="s">
        <v>564</v>
      </c>
    </row>
    <row r="9" ht="18.75" customHeight="1" spans="3:11">
      <c r="C9" s="18" t="s">
        <v>562</v>
      </c>
      <c r="D9" s="19"/>
      <c r="E9" s="20">
        <v>289072.5</v>
      </c>
      <c r="F9" s="21">
        <v>6168.12</v>
      </c>
      <c r="G9" s="20">
        <v>6645.99</v>
      </c>
      <c r="H9" s="20">
        <v>1478500.76</v>
      </c>
      <c r="I9" s="18" t="s">
        <v>568</v>
      </c>
      <c r="J9" s="29">
        <v>0.139</v>
      </c>
      <c r="K9" s="27" t="s">
        <v>564</v>
      </c>
    </row>
    <row r="10" ht="18.75" customHeight="1" spans="3:11">
      <c r="C10" s="11" t="s">
        <v>562</v>
      </c>
      <c r="D10" s="12"/>
      <c r="E10" s="13">
        <v>266282.5</v>
      </c>
      <c r="F10" s="14">
        <v>6178.48</v>
      </c>
      <c r="G10" s="13">
        <v>20594.92</v>
      </c>
      <c r="H10" s="13">
        <v>1455905.24</v>
      </c>
      <c r="I10" s="11" t="s">
        <v>569</v>
      </c>
      <c r="J10" s="26">
        <v>0.14</v>
      </c>
      <c r="K10" s="27" t="s">
        <v>564</v>
      </c>
    </row>
    <row r="11" ht="18.75" customHeight="1" spans="3:11">
      <c r="C11" s="15" t="s">
        <v>562</v>
      </c>
      <c r="D11" s="16"/>
      <c r="E11" s="17">
        <v>282322.5</v>
      </c>
      <c r="F11" s="14">
        <v>6266.05</v>
      </c>
      <c r="G11" s="17">
        <v>12532.81</v>
      </c>
      <c r="H11" s="17">
        <v>1478022.17</v>
      </c>
      <c r="I11" s="15" t="s">
        <v>570</v>
      </c>
      <c r="J11" s="28">
        <v>0.144</v>
      </c>
      <c r="K11" s="27" t="s">
        <v>564</v>
      </c>
    </row>
    <row r="12" ht="18.75" customHeight="1" spans="3:11">
      <c r="C12" s="11" t="s">
        <v>562</v>
      </c>
      <c r="D12" s="12"/>
      <c r="E12" s="13">
        <v>277694.17</v>
      </c>
      <c r="F12" s="14">
        <v>6294.64</v>
      </c>
      <c r="G12" s="13">
        <v>13180.18</v>
      </c>
      <c r="H12" s="13">
        <v>1369937.02</v>
      </c>
      <c r="I12" s="11" t="s">
        <v>571</v>
      </c>
      <c r="J12" s="26">
        <v>0.15</v>
      </c>
      <c r="K12" s="27" t="s">
        <v>564</v>
      </c>
    </row>
    <row r="13" ht="18.75" customHeight="1" spans="3:11">
      <c r="C13" s="15" t="s">
        <v>562</v>
      </c>
      <c r="D13" s="16"/>
      <c r="E13" s="17">
        <v>276417.75</v>
      </c>
      <c r="F13" s="14">
        <v>6414.92</v>
      </c>
      <c r="G13" s="17">
        <v>17500</v>
      </c>
      <c r="H13" s="17">
        <v>1549693.45</v>
      </c>
      <c r="I13" s="15" t="s">
        <v>572</v>
      </c>
      <c r="J13" s="28">
        <v>0.152</v>
      </c>
      <c r="K13" s="27" t="s">
        <v>564</v>
      </c>
    </row>
    <row r="14" ht="18.75" customHeight="1"/>
    <row r="15" ht="18.75" customHeight="1"/>
    <row r="16" ht="18.75" customHeight="1" spans="6:7">
      <c r="F16" s="22" t="s">
        <v>509</v>
      </c>
      <c r="G16" s="23">
        <f>AVERAGE(G4:G13)</f>
        <v>15319.433</v>
      </c>
    </row>
    <row r="17" ht="18.75" customHeight="1" spans="6:7">
      <c r="F17" s="22" t="s">
        <v>573</v>
      </c>
      <c r="G17" s="23">
        <f>MEDIAN(G4:G13)</f>
        <v>16448.615</v>
      </c>
    </row>
    <row r="18" ht="18.75" customHeight="1" spans="6:11">
      <c r="F18" s="22" t="s">
        <v>574</v>
      </c>
      <c r="G18" s="23">
        <f>MAX(G4:G13)</f>
        <v>20594.92</v>
      </c>
      <c r="K18" s="27"/>
    </row>
    <row r="19" ht="18.75" customHeight="1" spans="6:11">
      <c r="F19" s="22" t="s">
        <v>492</v>
      </c>
      <c r="G19" s="23">
        <f>MIN(G4:G13)</f>
        <v>6645.99</v>
      </c>
      <c r="K19" s="27"/>
    </row>
    <row r="20" ht="18.75" customHeight="1" spans="11:11">
      <c r="K20" s="27"/>
    </row>
    <row r="21" ht="18.75" customHeight="1" spans="11:11">
      <c r="K21" s="27"/>
    </row>
    <row r="22" ht="18.75" customHeight="1" spans="11:11">
      <c r="K22" s="27"/>
    </row>
    <row r="23" ht="18.75" customHeight="1" spans="11:11">
      <c r="K23" s="27"/>
    </row>
    <row r="24" ht="18.75" customHeight="1" spans="11:11">
      <c r="K24" s="27"/>
    </row>
    <row r="25" ht="18.75" customHeight="1" spans="11:11">
      <c r="K25" s="27"/>
    </row>
    <row r="26" ht="18.75" customHeight="1" spans="11:11">
      <c r="K26" s="27"/>
    </row>
    <row r="27" ht="18.75" customHeight="1" spans="11:11">
      <c r="K27" s="2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K27"/>
  <sheetViews>
    <sheetView workbookViewId="0">
      <selection activeCell="A1" sqref="A1"/>
    </sheetView>
  </sheetViews>
  <sheetFormatPr defaultColWidth="9" defaultRowHeight="14.4"/>
  <cols>
    <col min="1" max="3" width="13.5740740740741" style="1" customWidth="1"/>
    <col min="4" max="4" width="13.5740740740741" style="2" customWidth="1"/>
    <col min="5" max="8" width="13.5740740740741" style="3" customWidth="1"/>
    <col min="9" max="9" width="13.5740740740741" style="1" customWidth="1"/>
    <col min="10" max="10" width="13.5740740740741" style="4" customWidth="1"/>
    <col min="11" max="11" width="13.5740740740741" style="5" customWidth="1"/>
  </cols>
  <sheetData>
    <row r="1" ht="18.75" customHeight="1"/>
    <row r="2" ht="18.75" customHeight="1" spans="3:4">
      <c r="C2" s="6" t="s">
        <v>552</v>
      </c>
      <c r="D2" s="7">
        <v>1500000</v>
      </c>
    </row>
    <row r="3" ht="18.75" customHeight="1" spans="3:11">
      <c r="C3" s="8" t="s">
        <v>553</v>
      </c>
      <c r="D3" s="9" t="s">
        <v>554</v>
      </c>
      <c r="E3" s="10" t="s">
        <v>555</v>
      </c>
      <c r="F3" s="10" t="s">
        <v>556</v>
      </c>
      <c r="G3" s="10" t="s">
        <v>557</v>
      </c>
      <c r="H3" s="10" t="s">
        <v>558</v>
      </c>
      <c r="I3" s="8" t="s">
        <v>559</v>
      </c>
      <c r="J3" s="24" t="s">
        <v>560</v>
      </c>
      <c r="K3" s="25" t="s">
        <v>561</v>
      </c>
    </row>
    <row r="4" ht="18.75" customHeight="1" spans="3:11">
      <c r="C4" s="11" t="s">
        <v>562</v>
      </c>
      <c r="D4" s="12"/>
      <c r="E4" s="13">
        <v>578841</v>
      </c>
      <c r="F4" s="14">
        <v>10304</v>
      </c>
      <c r="G4" s="13">
        <v>31224.24</v>
      </c>
      <c r="H4" s="13">
        <v>2890618</v>
      </c>
      <c r="I4" s="11" t="s">
        <v>563</v>
      </c>
      <c r="J4" s="26">
        <v>0.128</v>
      </c>
      <c r="K4" s="27" t="s">
        <v>564</v>
      </c>
    </row>
    <row r="5" ht="18.75" customHeight="1" spans="3:11">
      <c r="C5" s="15" t="s">
        <v>562</v>
      </c>
      <c r="D5" s="16"/>
      <c r="E5" s="17">
        <v>578841</v>
      </c>
      <c r="F5" s="14">
        <v>11504</v>
      </c>
      <c r="G5" s="17">
        <v>32868.57</v>
      </c>
      <c r="H5" s="17">
        <v>2723913</v>
      </c>
      <c r="I5" s="15" t="s">
        <v>563</v>
      </c>
      <c r="J5" s="28">
        <v>0.128</v>
      </c>
      <c r="K5" s="27" t="s">
        <v>564</v>
      </c>
    </row>
    <row r="6" ht="18.75" customHeight="1" spans="3:11">
      <c r="C6" s="11" t="s">
        <v>562</v>
      </c>
      <c r="D6" s="12"/>
      <c r="E6" s="13">
        <v>576405</v>
      </c>
      <c r="F6" s="14">
        <v>11593.27</v>
      </c>
      <c r="G6" s="13">
        <v>28639.59</v>
      </c>
      <c r="H6" s="13">
        <v>2782384.02</v>
      </c>
      <c r="I6" s="11" t="s">
        <v>565</v>
      </c>
      <c r="J6" s="26">
        <v>0.131</v>
      </c>
      <c r="K6" s="27" t="s">
        <v>564</v>
      </c>
    </row>
    <row r="7" ht="18.75" customHeight="1" spans="3:11">
      <c r="C7" s="15" t="s">
        <v>562</v>
      </c>
      <c r="D7" s="16"/>
      <c r="E7" s="17">
        <v>577275</v>
      </c>
      <c r="F7" s="14">
        <v>11769.03</v>
      </c>
      <c r="G7" s="17">
        <v>12419.35</v>
      </c>
      <c r="H7" s="17">
        <v>2820869.76</v>
      </c>
      <c r="I7" s="15" t="s">
        <v>568</v>
      </c>
      <c r="J7" s="28">
        <v>0.132</v>
      </c>
      <c r="K7" s="27" t="s">
        <v>564</v>
      </c>
    </row>
    <row r="8" ht="18.75" customHeight="1" spans="3:11">
      <c r="C8" s="11" t="s">
        <v>562</v>
      </c>
      <c r="D8" s="12"/>
      <c r="E8" s="13">
        <v>569630</v>
      </c>
      <c r="F8" s="14">
        <v>12030.59</v>
      </c>
      <c r="G8" s="13">
        <v>36091.77</v>
      </c>
      <c r="H8" s="13">
        <v>2838221.8</v>
      </c>
      <c r="I8" s="11" t="s">
        <v>566</v>
      </c>
      <c r="J8" s="26">
        <v>0.135</v>
      </c>
      <c r="K8" s="27" t="s">
        <v>564</v>
      </c>
    </row>
    <row r="9" ht="18.75" customHeight="1" spans="3:11">
      <c r="C9" s="15" t="s">
        <v>562</v>
      </c>
      <c r="D9" s="16"/>
      <c r="E9" s="17">
        <v>531057</v>
      </c>
      <c r="F9" s="14">
        <v>12010.11</v>
      </c>
      <c r="G9" s="17">
        <v>40033.71</v>
      </c>
      <c r="H9" s="17">
        <v>2828568.88</v>
      </c>
      <c r="I9" s="15" t="s">
        <v>569</v>
      </c>
      <c r="J9" s="28">
        <v>0.135</v>
      </c>
      <c r="K9" s="27" t="s">
        <v>564</v>
      </c>
    </row>
    <row r="10" ht="18.75" customHeight="1" spans="3:11">
      <c r="C10" s="11" t="s">
        <v>562</v>
      </c>
      <c r="D10" s="12"/>
      <c r="E10" s="13">
        <v>553637.5</v>
      </c>
      <c r="F10" s="14">
        <v>12196.79</v>
      </c>
      <c r="G10" s="13">
        <v>34847.98</v>
      </c>
      <c r="H10" s="13">
        <v>2889425.73</v>
      </c>
      <c r="I10" s="11" t="s">
        <v>567</v>
      </c>
      <c r="J10" s="26">
        <v>0.14</v>
      </c>
      <c r="K10" s="27" t="s">
        <v>564</v>
      </c>
    </row>
    <row r="11" ht="18.75" customHeight="1" spans="3:11">
      <c r="C11" s="15" t="s">
        <v>562</v>
      </c>
      <c r="D11" s="16"/>
      <c r="E11" s="17">
        <v>563895</v>
      </c>
      <c r="F11" s="14">
        <v>12233.11</v>
      </c>
      <c r="G11" s="17">
        <v>24467.61</v>
      </c>
      <c r="H11" s="17">
        <v>2884284.33</v>
      </c>
      <c r="I11" s="15" t="s">
        <v>570</v>
      </c>
      <c r="J11" s="28">
        <v>0.139</v>
      </c>
      <c r="K11" s="27" t="s">
        <v>564</v>
      </c>
    </row>
    <row r="12" ht="18.75" customHeight="1" spans="3:11">
      <c r="C12" s="11" t="s">
        <v>562</v>
      </c>
      <c r="D12" s="12"/>
      <c r="E12" s="13">
        <v>552835.5</v>
      </c>
      <c r="F12" s="14">
        <v>12579.85</v>
      </c>
      <c r="G12" s="13">
        <v>28933.65</v>
      </c>
      <c r="H12" s="13">
        <v>3039386.9</v>
      </c>
      <c r="I12" s="11" t="s">
        <v>572</v>
      </c>
      <c r="J12" s="26">
        <v>0.149</v>
      </c>
      <c r="K12" s="27" t="s">
        <v>564</v>
      </c>
    </row>
    <row r="13" ht="18.75" customHeight="1" spans="3:11">
      <c r="C13" s="18" t="s">
        <v>562</v>
      </c>
      <c r="D13" s="19"/>
      <c r="E13" s="20">
        <v>551659.8</v>
      </c>
      <c r="F13" s="21">
        <v>12589.28</v>
      </c>
      <c r="G13" s="20">
        <v>26360.36</v>
      </c>
      <c r="H13" s="20">
        <v>2739874.04</v>
      </c>
      <c r="I13" s="18" t="s">
        <v>571</v>
      </c>
      <c r="J13" s="29">
        <v>0.149</v>
      </c>
      <c r="K13" s="27" t="s">
        <v>564</v>
      </c>
    </row>
    <row r="14" ht="18.75" customHeight="1"/>
    <row r="15" ht="18.75" customHeight="1"/>
    <row r="16" ht="18.75" customHeight="1" spans="6:7">
      <c r="F16" s="22" t="s">
        <v>509</v>
      </c>
      <c r="G16" s="23">
        <f>AVERAGE(G4:G13)</f>
        <v>29588.683</v>
      </c>
    </row>
    <row r="17" ht="18.75" customHeight="1" spans="6:7">
      <c r="F17" s="22" t="s">
        <v>573</v>
      </c>
      <c r="G17" s="23">
        <f>MEDIAN(G4:G13)</f>
        <v>30078.945</v>
      </c>
    </row>
    <row r="18" ht="18.75" customHeight="1" spans="6:11">
      <c r="F18" s="22" t="s">
        <v>574</v>
      </c>
      <c r="G18" s="23">
        <f>MAX(G4:G13)</f>
        <v>40033.71</v>
      </c>
      <c r="K18" s="27"/>
    </row>
    <row r="19" ht="18.75" customHeight="1" spans="6:11">
      <c r="F19" s="22" t="s">
        <v>492</v>
      </c>
      <c r="G19" s="23">
        <f>MIN(G4:G13)</f>
        <v>12419.35</v>
      </c>
      <c r="K19" s="27"/>
    </row>
    <row r="20" ht="18.75" customHeight="1" spans="11:11">
      <c r="K20" s="27"/>
    </row>
    <row r="21" ht="18.75" customHeight="1" spans="11:11">
      <c r="K21" s="27"/>
    </row>
    <row r="22" ht="18.75" customHeight="1" spans="11:11">
      <c r="K22" s="27"/>
    </row>
    <row r="23" ht="18.75" customHeight="1" spans="11:11">
      <c r="K23" s="27"/>
    </row>
    <row r="24" ht="18.75" customHeight="1" spans="11:11">
      <c r="K24" s="27"/>
    </row>
    <row r="25" ht="18.75" customHeight="1" spans="11:11">
      <c r="K25" s="27"/>
    </row>
    <row r="26" ht="18.75" customHeight="1" spans="11:11">
      <c r="K26" s="27"/>
    </row>
    <row r="27" ht="18.75" customHeight="1" spans="11:11">
      <c r="K27" s="2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K27"/>
  <sheetViews>
    <sheetView workbookViewId="0">
      <selection activeCell="A1" sqref="A1"/>
    </sheetView>
  </sheetViews>
  <sheetFormatPr defaultColWidth="9" defaultRowHeight="14.4"/>
  <cols>
    <col min="1" max="3" width="13.5740740740741" style="1" customWidth="1"/>
    <col min="4" max="4" width="13.5740740740741" style="2" customWidth="1"/>
    <col min="5" max="8" width="13.5740740740741" style="3" customWidth="1"/>
    <col min="9" max="9" width="13.5740740740741" style="1" customWidth="1"/>
    <col min="10" max="10" width="13.5740740740741" style="4" customWidth="1"/>
    <col min="11" max="11" width="13.5740740740741" style="5" customWidth="1"/>
  </cols>
  <sheetData>
    <row r="1" ht="18.75" customHeight="1"/>
    <row r="2" ht="18.75" customHeight="1" spans="3:4">
      <c r="C2" s="6" t="s">
        <v>552</v>
      </c>
      <c r="D2" s="7">
        <v>2250000</v>
      </c>
    </row>
    <row r="3" ht="18.75" customHeight="1" spans="3:11">
      <c r="C3" s="8" t="s">
        <v>553</v>
      </c>
      <c r="D3" s="9" t="s">
        <v>554</v>
      </c>
      <c r="E3" s="10" t="s">
        <v>555</v>
      </c>
      <c r="F3" s="10" t="s">
        <v>556</v>
      </c>
      <c r="G3" s="10" t="s">
        <v>557</v>
      </c>
      <c r="H3" s="10" t="s">
        <v>558</v>
      </c>
      <c r="I3" s="8" t="s">
        <v>559</v>
      </c>
      <c r="J3" s="24" t="s">
        <v>560</v>
      </c>
      <c r="K3" s="25" t="s">
        <v>561</v>
      </c>
    </row>
    <row r="4" ht="18.75" customHeight="1" spans="3:11">
      <c r="C4" s="11" t="s">
        <v>562</v>
      </c>
      <c r="D4" s="12"/>
      <c r="E4" s="13">
        <v>868609.5</v>
      </c>
      <c r="F4" s="14">
        <v>15311</v>
      </c>
      <c r="G4" s="13">
        <v>46396.97</v>
      </c>
      <c r="H4" s="13">
        <v>4301118</v>
      </c>
      <c r="I4" s="11" t="s">
        <v>563</v>
      </c>
      <c r="J4" s="26">
        <v>0.126</v>
      </c>
      <c r="K4" s="27" t="s">
        <v>564</v>
      </c>
    </row>
    <row r="5" ht="18.75" customHeight="1" spans="3:11">
      <c r="C5" s="15" t="s">
        <v>562</v>
      </c>
      <c r="D5" s="16"/>
      <c r="E5" s="17">
        <v>868609.5</v>
      </c>
      <c r="F5" s="14">
        <v>17110</v>
      </c>
      <c r="G5" s="17">
        <v>48885.71</v>
      </c>
      <c r="H5" s="17">
        <v>4050951</v>
      </c>
      <c r="I5" s="15" t="s">
        <v>563</v>
      </c>
      <c r="J5" s="28">
        <v>0.127</v>
      </c>
      <c r="K5" s="27" t="s">
        <v>564</v>
      </c>
    </row>
    <row r="6" ht="18.75" customHeight="1" spans="3:11">
      <c r="C6" s="11" t="s">
        <v>562</v>
      </c>
      <c r="D6" s="12"/>
      <c r="E6" s="13">
        <v>865912.5</v>
      </c>
      <c r="F6" s="14">
        <v>17369.93</v>
      </c>
      <c r="G6" s="13">
        <v>18192.71</v>
      </c>
      <c r="H6" s="13">
        <v>4163238.77</v>
      </c>
      <c r="I6" s="11" t="s">
        <v>568</v>
      </c>
      <c r="J6" s="26">
        <v>0.129</v>
      </c>
      <c r="K6" s="27" t="s">
        <v>564</v>
      </c>
    </row>
    <row r="7" ht="18.75" customHeight="1" spans="3:11">
      <c r="C7" s="15" t="s">
        <v>562</v>
      </c>
      <c r="D7" s="16"/>
      <c r="E7" s="17">
        <v>864607.5</v>
      </c>
      <c r="F7" s="14">
        <v>17387.21</v>
      </c>
      <c r="G7" s="17">
        <v>42959.39</v>
      </c>
      <c r="H7" s="17">
        <v>4172930.44</v>
      </c>
      <c r="I7" s="15" t="s">
        <v>565</v>
      </c>
      <c r="J7" s="28">
        <v>0.131</v>
      </c>
      <c r="K7" s="27" t="s">
        <v>564</v>
      </c>
    </row>
    <row r="8" ht="18.75" customHeight="1" spans="3:11">
      <c r="C8" s="11" t="s">
        <v>562</v>
      </c>
      <c r="D8" s="12"/>
      <c r="E8" s="13">
        <v>797223.5</v>
      </c>
      <c r="F8" s="14">
        <v>17841.75</v>
      </c>
      <c r="G8" s="13">
        <v>59472.5</v>
      </c>
      <c r="H8" s="13">
        <v>4201232.53</v>
      </c>
      <c r="I8" s="11" t="s">
        <v>569</v>
      </c>
      <c r="J8" s="26">
        <v>0.134</v>
      </c>
      <c r="K8" s="27" t="s">
        <v>564</v>
      </c>
    </row>
    <row r="9" ht="18.75" customHeight="1" spans="3:11">
      <c r="C9" s="15" t="s">
        <v>562</v>
      </c>
      <c r="D9" s="16"/>
      <c r="E9" s="17">
        <v>854380</v>
      </c>
      <c r="F9" s="14">
        <v>18028.04</v>
      </c>
      <c r="G9" s="17">
        <v>54084.13</v>
      </c>
      <c r="H9" s="17">
        <v>4253050.9</v>
      </c>
      <c r="I9" s="15" t="s">
        <v>566</v>
      </c>
      <c r="J9" s="28">
        <v>0.135</v>
      </c>
      <c r="K9" s="27" t="s">
        <v>564</v>
      </c>
    </row>
    <row r="10" ht="18.75" customHeight="1" spans="3:11">
      <c r="C10" s="11" t="s">
        <v>562</v>
      </c>
      <c r="D10" s="12"/>
      <c r="E10" s="13">
        <v>845467.5</v>
      </c>
      <c r="F10" s="14">
        <v>18200.16</v>
      </c>
      <c r="G10" s="13">
        <v>36402.42</v>
      </c>
      <c r="H10" s="13">
        <v>4290546.5</v>
      </c>
      <c r="I10" s="11" t="s">
        <v>570</v>
      </c>
      <c r="J10" s="26">
        <v>0.138</v>
      </c>
      <c r="K10" s="27" t="s">
        <v>564</v>
      </c>
    </row>
    <row r="11" ht="18.75" customHeight="1" spans="3:11">
      <c r="C11" s="18" t="s">
        <v>562</v>
      </c>
      <c r="D11" s="19"/>
      <c r="E11" s="20">
        <v>827706.25</v>
      </c>
      <c r="F11" s="21">
        <v>18295.19</v>
      </c>
      <c r="G11" s="20">
        <v>52271.96</v>
      </c>
      <c r="H11" s="20">
        <v>4334138.6</v>
      </c>
      <c r="I11" s="18" t="s">
        <v>567</v>
      </c>
      <c r="J11" s="29">
        <v>0.14</v>
      </c>
      <c r="K11" s="27" t="s">
        <v>564</v>
      </c>
    </row>
    <row r="12" ht="18.75" customHeight="1" spans="3:11">
      <c r="C12" s="11" t="s">
        <v>562</v>
      </c>
      <c r="D12" s="12"/>
      <c r="E12" s="13">
        <v>828731.25</v>
      </c>
      <c r="F12" s="14">
        <v>18744.77</v>
      </c>
      <c r="G12" s="13">
        <v>43112.97</v>
      </c>
      <c r="H12" s="13">
        <v>4529080.35</v>
      </c>
      <c r="I12" s="11" t="s">
        <v>572</v>
      </c>
      <c r="J12" s="26">
        <v>0.148</v>
      </c>
      <c r="K12" s="27" t="s">
        <v>564</v>
      </c>
    </row>
    <row r="13" ht="18.75" customHeight="1" spans="3:11">
      <c r="C13" s="15" t="s">
        <v>562</v>
      </c>
      <c r="D13" s="16"/>
      <c r="E13" s="17">
        <v>865250</v>
      </c>
      <c r="F13" s="14">
        <v>18751.16</v>
      </c>
      <c r="G13" s="17">
        <v>53767.35</v>
      </c>
      <c r="H13" s="17">
        <v>4427159.29</v>
      </c>
      <c r="I13" s="15" t="s">
        <v>575</v>
      </c>
      <c r="J13" s="28">
        <v>0.14</v>
      </c>
      <c r="K13" s="27" t="s">
        <v>564</v>
      </c>
    </row>
    <row r="14" ht="18.75" customHeight="1"/>
    <row r="15" ht="18.75" customHeight="1"/>
    <row r="16" ht="18.75" customHeight="1" spans="6:7">
      <c r="F16" s="22" t="s">
        <v>509</v>
      </c>
      <c r="G16" s="23">
        <f>AVERAGE(G4:G13)</f>
        <v>45554.611</v>
      </c>
    </row>
    <row r="17" ht="18.75" customHeight="1" spans="6:7">
      <c r="F17" s="22" t="s">
        <v>573</v>
      </c>
      <c r="G17" s="23">
        <f>MEDIAN(G4:G13)</f>
        <v>47641.34</v>
      </c>
    </row>
    <row r="18" ht="18.75" customHeight="1" spans="6:11">
      <c r="F18" s="22" t="s">
        <v>574</v>
      </c>
      <c r="G18" s="23">
        <f>MAX(G4:G13)</f>
        <v>59472.5</v>
      </c>
      <c r="K18" s="27"/>
    </row>
    <row r="19" ht="18.75" customHeight="1" spans="6:11">
      <c r="F19" s="22" t="s">
        <v>492</v>
      </c>
      <c r="G19" s="23">
        <f>MIN(G4:G13)</f>
        <v>18192.71</v>
      </c>
      <c r="K19" s="27"/>
    </row>
    <row r="20" ht="18.75" customHeight="1" spans="11:11">
      <c r="K20" s="27"/>
    </row>
    <row r="21" ht="18.75" customHeight="1" spans="11:11">
      <c r="K21" s="27"/>
    </row>
    <row r="22" ht="18.75" customHeight="1" spans="11:11">
      <c r="K22" s="27"/>
    </row>
    <row r="23" ht="18.75" customHeight="1" spans="11:11">
      <c r="K23" s="27"/>
    </row>
    <row r="24" ht="18.75" customHeight="1" spans="11:11">
      <c r="K24" s="27"/>
    </row>
    <row r="25" ht="18.75" customHeight="1" spans="11:11">
      <c r="K25" s="27"/>
    </row>
    <row r="26" ht="18.75" customHeight="1" spans="11:11">
      <c r="K26" s="27"/>
    </row>
    <row r="27" ht="18.75" customHeight="1" spans="11:11">
      <c r="K27" s="27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K27"/>
  <sheetViews>
    <sheetView workbookViewId="0">
      <selection activeCell="A1" sqref="A1"/>
    </sheetView>
  </sheetViews>
  <sheetFormatPr defaultColWidth="9" defaultRowHeight="14.4"/>
  <cols>
    <col min="1" max="3" width="13.5740740740741" style="1" customWidth="1"/>
    <col min="4" max="4" width="13.5740740740741" style="2" customWidth="1"/>
    <col min="5" max="8" width="13.5740740740741" style="3" customWidth="1"/>
    <col min="9" max="9" width="13.5740740740741" style="1" customWidth="1"/>
    <col min="10" max="10" width="13.5740740740741" style="4" customWidth="1"/>
    <col min="11" max="11" width="13.5740740740741" style="5" customWidth="1"/>
  </cols>
  <sheetData>
    <row r="1" ht="18.75" customHeight="1"/>
    <row r="2" ht="18.75" customHeight="1" spans="3:4">
      <c r="C2" s="6" t="s">
        <v>576</v>
      </c>
      <c r="D2" s="7">
        <v>3000000</v>
      </c>
    </row>
    <row r="3" ht="18.75" customHeight="1" spans="3:11">
      <c r="C3" s="8" t="s">
        <v>553</v>
      </c>
      <c r="D3" s="9" t="s">
        <v>554</v>
      </c>
      <c r="E3" s="10" t="s">
        <v>555</v>
      </c>
      <c r="F3" s="10" t="s">
        <v>556</v>
      </c>
      <c r="G3" s="10" t="s">
        <v>557</v>
      </c>
      <c r="H3" s="10" t="s">
        <v>558</v>
      </c>
      <c r="I3" s="8" t="s">
        <v>559</v>
      </c>
      <c r="J3" s="24" t="s">
        <v>560</v>
      </c>
      <c r="K3" s="25" t="s">
        <v>561</v>
      </c>
    </row>
    <row r="4" ht="18.75" customHeight="1" spans="3:11">
      <c r="C4" s="11" t="s">
        <v>562</v>
      </c>
      <c r="D4" s="12"/>
      <c r="E4" s="13">
        <v>1155072</v>
      </c>
      <c r="F4" s="14">
        <v>20318</v>
      </c>
      <c r="G4" s="13">
        <v>62516.92</v>
      </c>
      <c r="H4" s="13">
        <v>5711626</v>
      </c>
      <c r="I4" s="11" t="s">
        <v>563</v>
      </c>
      <c r="J4" s="26">
        <v>0.125</v>
      </c>
      <c r="K4" s="27" t="s">
        <v>564</v>
      </c>
    </row>
    <row r="5" ht="18.75" customHeight="1" spans="3:11">
      <c r="C5" s="15" t="s">
        <v>562</v>
      </c>
      <c r="D5" s="16"/>
      <c r="E5" s="17">
        <v>1155072</v>
      </c>
      <c r="F5" s="14">
        <v>22716</v>
      </c>
      <c r="G5" s="17">
        <v>65843.48</v>
      </c>
      <c r="H5" s="17">
        <v>5377989</v>
      </c>
      <c r="I5" s="15" t="s">
        <v>563</v>
      </c>
      <c r="J5" s="28">
        <v>0.126</v>
      </c>
      <c r="K5" s="27" t="s">
        <v>564</v>
      </c>
    </row>
    <row r="6" ht="18.75" customHeight="1" spans="3:11">
      <c r="C6" s="11" t="s">
        <v>562</v>
      </c>
      <c r="D6" s="12"/>
      <c r="E6" s="13">
        <v>1154550</v>
      </c>
      <c r="F6" s="14">
        <v>22970.84</v>
      </c>
      <c r="G6" s="13">
        <v>23966.06</v>
      </c>
      <c r="H6" s="13">
        <v>5505607.78</v>
      </c>
      <c r="I6" s="11" t="s">
        <v>568</v>
      </c>
      <c r="J6" s="26">
        <v>0.128</v>
      </c>
      <c r="K6" s="27" t="s">
        <v>564</v>
      </c>
    </row>
    <row r="7" ht="18.75" customHeight="1" spans="3:11">
      <c r="C7" s="15" t="s">
        <v>562</v>
      </c>
      <c r="D7" s="16"/>
      <c r="E7" s="17">
        <v>1152810</v>
      </c>
      <c r="F7" s="14">
        <v>23181.15</v>
      </c>
      <c r="G7" s="17">
        <v>57279.18</v>
      </c>
      <c r="H7" s="17">
        <v>5563476.87</v>
      </c>
      <c r="I7" s="15" t="s">
        <v>565</v>
      </c>
      <c r="J7" s="28">
        <v>0.131</v>
      </c>
      <c r="K7" s="27" t="s">
        <v>564</v>
      </c>
    </row>
    <row r="8" ht="18.75" customHeight="1" spans="3:11">
      <c r="C8" s="11" t="s">
        <v>562</v>
      </c>
      <c r="D8" s="12"/>
      <c r="E8" s="13">
        <v>1135630</v>
      </c>
      <c r="F8" s="14">
        <v>23600.36</v>
      </c>
      <c r="G8" s="13">
        <v>70801.07</v>
      </c>
      <c r="H8" s="13">
        <v>5564654.79</v>
      </c>
      <c r="I8" s="11" t="s">
        <v>569</v>
      </c>
      <c r="J8" s="26">
        <v>0.131</v>
      </c>
      <c r="K8" s="27" t="s">
        <v>564</v>
      </c>
    </row>
    <row r="9" ht="18.75" customHeight="1" spans="3:11">
      <c r="C9" s="15" t="s">
        <v>562</v>
      </c>
      <c r="D9" s="16"/>
      <c r="E9" s="17">
        <v>1061186</v>
      </c>
      <c r="F9" s="14">
        <v>23673.39</v>
      </c>
      <c r="G9" s="17">
        <v>78911.29</v>
      </c>
      <c r="H9" s="17">
        <v>5573896.17</v>
      </c>
      <c r="I9" s="15" t="s">
        <v>569</v>
      </c>
      <c r="J9" s="28">
        <v>0.133</v>
      </c>
      <c r="K9" s="27" t="s">
        <v>564</v>
      </c>
    </row>
    <row r="10" ht="18.75" customHeight="1" spans="3:11">
      <c r="C10" s="11" t="s">
        <v>562</v>
      </c>
      <c r="D10" s="12"/>
      <c r="E10" s="13">
        <v>1127040</v>
      </c>
      <c r="F10" s="14">
        <v>24167.22</v>
      </c>
      <c r="G10" s="13">
        <v>48337.23</v>
      </c>
      <c r="H10" s="13">
        <v>5696808.66</v>
      </c>
      <c r="I10" s="11" t="s">
        <v>570</v>
      </c>
      <c r="J10" s="26">
        <v>0.137</v>
      </c>
      <c r="K10" s="27" t="s">
        <v>564</v>
      </c>
    </row>
    <row r="11" ht="18.75" customHeight="1" spans="3:11">
      <c r="C11" s="15" t="s">
        <v>562</v>
      </c>
      <c r="D11" s="16"/>
      <c r="E11" s="17">
        <v>1101775</v>
      </c>
      <c r="F11" s="14">
        <v>24393.58</v>
      </c>
      <c r="G11" s="17">
        <v>69695.95</v>
      </c>
      <c r="H11" s="17">
        <v>5778851.46</v>
      </c>
      <c r="I11" s="15" t="s">
        <v>567</v>
      </c>
      <c r="J11" s="28">
        <v>0.14</v>
      </c>
      <c r="K11" s="27" t="s">
        <v>564</v>
      </c>
    </row>
    <row r="12" ht="18.75" customHeight="1" spans="3:11">
      <c r="C12" s="11" t="s">
        <v>562</v>
      </c>
      <c r="D12" s="12"/>
      <c r="E12" s="13">
        <v>1153400</v>
      </c>
      <c r="F12" s="14">
        <v>24886.89</v>
      </c>
      <c r="G12" s="13">
        <v>71689.8</v>
      </c>
      <c r="H12" s="13">
        <v>5875362.26</v>
      </c>
      <c r="I12" s="11" t="s">
        <v>575</v>
      </c>
      <c r="J12" s="26">
        <v>0.14</v>
      </c>
      <c r="K12" s="27" t="s">
        <v>564</v>
      </c>
    </row>
    <row r="13" ht="18.75" customHeight="1" spans="3:11">
      <c r="C13" s="18" t="s">
        <v>562</v>
      </c>
      <c r="D13" s="19"/>
      <c r="E13" s="20">
        <v>1104627</v>
      </c>
      <c r="F13" s="21">
        <v>24909.7</v>
      </c>
      <c r="G13" s="20">
        <v>57292.3</v>
      </c>
      <c r="H13" s="20">
        <v>6018773.8</v>
      </c>
      <c r="I13" s="18" t="s">
        <v>572</v>
      </c>
      <c r="J13" s="29">
        <v>0.147</v>
      </c>
      <c r="K13" s="27" t="s">
        <v>564</v>
      </c>
    </row>
    <row r="14" ht="18.75" customHeight="1"/>
    <row r="15" ht="18.75" customHeight="1"/>
    <row r="16" ht="18.75" customHeight="1" spans="6:7">
      <c r="F16" s="22" t="s">
        <v>509</v>
      </c>
      <c r="G16" s="23">
        <f>AVERAGE(G4:G13)</f>
        <v>60633.328</v>
      </c>
    </row>
    <row r="17" ht="18.75" customHeight="1" spans="6:7">
      <c r="F17" s="22" t="s">
        <v>573</v>
      </c>
      <c r="G17" s="23">
        <f>MEDIAN(G4:G13)</f>
        <v>64180.2</v>
      </c>
    </row>
    <row r="18" ht="18.75" customHeight="1" spans="6:11">
      <c r="F18" s="22" t="s">
        <v>574</v>
      </c>
      <c r="G18" s="23">
        <f>MAX(G4:G13)</f>
        <v>78911.29</v>
      </c>
      <c r="K18" s="27"/>
    </row>
    <row r="19" ht="18.75" customHeight="1" spans="6:11">
      <c r="F19" s="22" t="s">
        <v>492</v>
      </c>
      <c r="G19" s="23">
        <f>MIN(G4:G13)</f>
        <v>23966.06</v>
      </c>
      <c r="K19" s="27"/>
    </row>
    <row r="20" ht="18.75" customHeight="1" spans="11:11">
      <c r="K20" s="27"/>
    </row>
    <row r="21" ht="18.75" customHeight="1" spans="11:11">
      <c r="K21" s="27"/>
    </row>
    <row r="22" ht="18.75" customHeight="1" spans="11:11">
      <c r="K22" s="27"/>
    </row>
    <row r="23" ht="18.75" customHeight="1" spans="11:11">
      <c r="K23" s="27"/>
    </row>
    <row r="24" ht="18.75" customHeight="1" spans="11:11">
      <c r="K24" s="27"/>
    </row>
    <row r="25" ht="18.75" customHeight="1" spans="11:11">
      <c r="K25" s="27"/>
    </row>
    <row r="26" ht="18.75" customHeight="1" spans="11:11">
      <c r="K26" s="27"/>
    </row>
    <row r="27" ht="18.75" customHeight="1" spans="11:11">
      <c r="K27" s="27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C1:K27"/>
  <sheetViews>
    <sheetView workbookViewId="0">
      <selection activeCell="A1" sqref="A1"/>
    </sheetView>
  </sheetViews>
  <sheetFormatPr defaultColWidth="9" defaultRowHeight="14.4"/>
  <cols>
    <col min="1" max="3" width="13.5740740740741" style="1" customWidth="1"/>
    <col min="4" max="4" width="13.5740740740741" style="2" customWidth="1"/>
    <col min="5" max="8" width="13.5740740740741" style="3" customWidth="1"/>
    <col min="9" max="9" width="13.5740740740741" style="1" customWidth="1"/>
    <col min="10" max="10" width="13.5740740740741" style="4" customWidth="1"/>
    <col min="11" max="11" width="13.5740740740741" style="5" customWidth="1"/>
  </cols>
  <sheetData>
    <row r="1" ht="18.75" customHeight="1"/>
    <row r="2" ht="18.75" customHeight="1" spans="3:4">
      <c r="C2" s="6" t="s">
        <v>577</v>
      </c>
      <c r="D2" s="7">
        <v>3750000</v>
      </c>
    </row>
    <row r="3" ht="18.75" customHeight="1" spans="3:11">
      <c r="C3" s="8" t="s">
        <v>553</v>
      </c>
      <c r="D3" s="9" t="s">
        <v>554</v>
      </c>
      <c r="E3" s="10" t="s">
        <v>555</v>
      </c>
      <c r="F3" s="10" t="s">
        <v>556</v>
      </c>
      <c r="G3" s="10" t="s">
        <v>557</v>
      </c>
      <c r="H3" s="10" t="s">
        <v>558</v>
      </c>
      <c r="I3" s="8" t="s">
        <v>559</v>
      </c>
      <c r="J3" s="24" t="s">
        <v>560</v>
      </c>
      <c r="K3" s="25" t="s">
        <v>561</v>
      </c>
    </row>
    <row r="4" ht="18.75" customHeight="1" spans="3:11">
      <c r="C4" s="11" t="s">
        <v>562</v>
      </c>
      <c r="D4" s="12"/>
      <c r="E4" s="13">
        <v>1444782.5</v>
      </c>
      <c r="F4" s="14">
        <v>25325</v>
      </c>
      <c r="G4" s="13">
        <v>79140.63</v>
      </c>
      <c r="H4" s="13">
        <v>7122134</v>
      </c>
      <c r="I4" s="11" t="s">
        <v>563</v>
      </c>
      <c r="J4" s="26">
        <v>0.125</v>
      </c>
      <c r="K4" s="27" t="s">
        <v>564</v>
      </c>
    </row>
    <row r="5" ht="18.75" customHeight="1" spans="3:11">
      <c r="C5" s="15" t="s">
        <v>562</v>
      </c>
      <c r="D5" s="16"/>
      <c r="E5" s="17">
        <v>1444782.5</v>
      </c>
      <c r="F5" s="14">
        <v>28324</v>
      </c>
      <c r="G5" s="17">
        <v>83305.88</v>
      </c>
      <c r="H5" s="17">
        <v>6705259</v>
      </c>
      <c r="I5" s="15" t="s">
        <v>563</v>
      </c>
      <c r="J5" s="28">
        <v>0.126</v>
      </c>
      <c r="K5" s="27" t="s">
        <v>564</v>
      </c>
    </row>
    <row r="6" ht="18.75" customHeight="1" spans="3:11">
      <c r="C6" s="11" t="s">
        <v>562</v>
      </c>
      <c r="D6" s="12"/>
      <c r="E6" s="13">
        <v>1443187.5</v>
      </c>
      <c r="F6" s="14">
        <v>28571.74</v>
      </c>
      <c r="G6" s="13">
        <v>29739.42</v>
      </c>
      <c r="H6" s="13">
        <v>6847976.78</v>
      </c>
      <c r="I6" s="11" t="s">
        <v>568</v>
      </c>
      <c r="J6" s="26">
        <v>0.127</v>
      </c>
      <c r="K6" s="27" t="s">
        <v>564</v>
      </c>
    </row>
    <row r="7" ht="18.75" customHeight="1" spans="3:11">
      <c r="C7" s="15" t="s">
        <v>562</v>
      </c>
      <c r="D7" s="16"/>
      <c r="E7" s="17">
        <v>1441012.5</v>
      </c>
      <c r="F7" s="14">
        <v>28975.1</v>
      </c>
      <c r="G7" s="17">
        <v>71598.98</v>
      </c>
      <c r="H7" s="17">
        <v>6954023.29</v>
      </c>
      <c r="I7" s="15" t="s">
        <v>565</v>
      </c>
      <c r="J7" s="28">
        <v>0.131</v>
      </c>
      <c r="K7" s="27" t="s">
        <v>564</v>
      </c>
    </row>
    <row r="8" ht="18.75" customHeight="1" spans="3:11">
      <c r="C8" s="11" t="s">
        <v>562</v>
      </c>
      <c r="D8" s="12"/>
      <c r="E8" s="13">
        <v>1419580</v>
      </c>
      <c r="F8" s="14">
        <v>29491.53</v>
      </c>
      <c r="G8" s="13">
        <v>88474.58</v>
      </c>
      <c r="H8" s="13">
        <v>6953677.59</v>
      </c>
      <c r="I8" s="11" t="s">
        <v>569</v>
      </c>
      <c r="J8" s="26">
        <v>0.131</v>
      </c>
      <c r="K8" s="27" t="s">
        <v>564</v>
      </c>
    </row>
    <row r="9" ht="18.75" customHeight="1" spans="3:11">
      <c r="C9" s="15" t="s">
        <v>562</v>
      </c>
      <c r="D9" s="16"/>
      <c r="E9" s="17">
        <v>1326772.5</v>
      </c>
      <c r="F9" s="14">
        <v>29505.02</v>
      </c>
      <c r="G9" s="17">
        <v>98350.08</v>
      </c>
      <c r="H9" s="17">
        <v>6946559.81</v>
      </c>
      <c r="I9" s="15" t="s">
        <v>569</v>
      </c>
      <c r="J9" s="28">
        <v>0.132</v>
      </c>
      <c r="K9" s="27" t="s">
        <v>564</v>
      </c>
    </row>
    <row r="10" ht="18.75" customHeight="1" spans="3:11">
      <c r="C10" s="11" t="s">
        <v>562</v>
      </c>
      <c r="D10" s="12"/>
      <c r="E10" s="13">
        <v>1408612.5</v>
      </c>
      <c r="F10" s="14">
        <v>30134.27</v>
      </c>
      <c r="G10" s="13">
        <v>60272.03</v>
      </c>
      <c r="H10" s="13">
        <v>7103070.83</v>
      </c>
      <c r="I10" s="11" t="s">
        <v>570</v>
      </c>
      <c r="J10" s="26">
        <v>0.136</v>
      </c>
      <c r="K10" s="27" t="s">
        <v>564</v>
      </c>
    </row>
    <row r="11" ht="18.75" customHeight="1" spans="3:11">
      <c r="C11" s="15" t="s">
        <v>562</v>
      </c>
      <c r="D11" s="16"/>
      <c r="E11" s="17">
        <v>1377843.75</v>
      </c>
      <c r="F11" s="14">
        <v>30491.98</v>
      </c>
      <c r="G11" s="17">
        <v>87119.94</v>
      </c>
      <c r="H11" s="17">
        <v>7223564.33</v>
      </c>
      <c r="I11" s="15" t="s">
        <v>567</v>
      </c>
      <c r="J11" s="28">
        <v>0.14</v>
      </c>
      <c r="K11" s="27" t="s">
        <v>564</v>
      </c>
    </row>
    <row r="12" ht="18.75" customHeight="1" spans="3:11">
      <c r="C12" s="11" t="s">
        <v>562</v>
      </c>
      <c r="D12" s="12"/>
      <c r="E12" s="13">
        <v>1440612.5</v>
      </c>
      <c r="F12" s="14">
        <v>31022.62</v>
      </c>
      <c r="G12" s="13">
        <v>89612.25</v>
      </c>
      <c r="H12" s="13">
        <v>7323565.22</v>
      </c>
      <c r="I12" s="11" t="s">
        <v>575</v>
      </c>
      <c r="J12" s="26">
        <v>0.139</v>
      </c>
      <c r="K12" s="27" t="s">
        <v>564</v>
      </c>
    </row>
    <row r="13" ht="18.75" customHeight="1" spans="3:11">
      <c r="C13" s="18" t="s">
        <v>562</v>
      </c>
      <c r="D13" s="19"/>
      <c r="E13" s="20">
        <v>1380783.75</v>
      </c>
      <c r="F13" s="21">
        <v>31074.62</v>
      </c>
      <c r="G13" s="20">
        <v>71471.62</v>
      </c>
      <c r="H13" s="20">
        <v>7508467.25</v>
      </c>
      <c r="I13" s="18" t="s">
        <v>572</v>
      </c>
      <c r="J13" s="29">
        <v>0.147</v>
      </c>
      <c r="K13" s="27" t="s">
        <v>564</v>
      </c>
    </row>
    <row r="14" ht="18.75" customHeight="1"/>
    <row r="15" ht="18.75" customHeight="1"/>
    <row r="16" ht="18.75" customHeight="1" spans="6:7">
      <c r="F16" s="22" t="s">
        <v>509</v>
      </c>
      <c r="G16" s="23">
        <f>AVERAGE(G4:G13)</f>
        <v>75908.541</v>
      </c>
    </row>
    <row r="17" ht="18.75" customHeight="1" spans="6:7">
      <c r="F17" s="22" t="s">
        <v>573</v>
      </c>
      <c r="G17" s="23">
        <f>MEDIAN(G4:G13)</f>
        <v>81223.255</v>
      </c>
    </row>
    <row r="18" ht="18.75" customHeight="1" spans="6:11">
      <c r="F18" s="22" t="s">
        <v>574</v>
      </c>
      <c r="G18" s="23">
        <f>MAX(G4:G13)</f>
        <v>98350.08</v>
      </c>
      <c r="K18" s="27"/>
    </row>
    <row r="19" ht="18.75" customHeight="1" spans="6:11">
      <c r="F19" s="22" t="s">
        <v>492</v>
      </c>
      <c r="G19" s="23">
        <f>MIN(G4:G13)</f>
        <v>29739.42</v>
      </c>
      <c r="K19" s="27"/>
    </row>
    <row r="20" ht="18.75" customHeight="1" spans="11:11">
      <c r="K20" s="27"/>
    </row>
    <row r="21" ht="18.75" customHeight="1" spans="11:11">
      <c r="K21" s="27"/>
    </row>
    <row r="22" ht="18.75" customHeight="1" spans="11:11">
      <c r="K22" s="27"/>
    </row>
    <row r="23" ht="18.75" customHeight="1" spans="11:11">
      <c r="K23" s="27"/>
    </row>
    <row r="24" ht="18.75" customHeight="1" spans="11:11">
      <c r="K24" s="27"/>
    </row>
    <row r="25" ht="18.75" customHeight="1" spans="11:11">
      <c r="K25" s="27"/>
    </row>
    <row r="26" ht="18.75" customHeight="1" spans="11:11">
      <c r="K26" s="27"/>
    </row>
    <row r="27" ht="18.75" customHeight="1" spans="11:11">
      <c r="K27" s="2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Salarios</vt:lpstr>
      <vt:lpstr>M1</vt:lpstr>
      <vt:lpstr>M2</vt:lpstr>
      <vt:lpstr>Hoja 3</vt:lpstr>
      <vt:lpstr>E</vt:lpstr>
      <vt:lpstr>D</vt:lpstr>
      <vt:lpstr>C</vt:lpstr>
      <vt:lpstr>B</vt:lpstr>
      <vt:lpstr>A</vt:lpstr>
      <vt:lpstr>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yoe11</cp:lastModifiedBy>
  <dcterms:created xsi:type="dcterms:W3CDTF">2024-10-01T18:00:00Z</dcterms:created>
  <dcterms:modified xsi:type="dcterms:W3CDTF">2024-10-01T18:37:36Z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8848E9D316F1422689F2938770E745B4_12</vt:lpwstr>
  </property>
  <property fmtid="{D5CDD505-2E9C-101B-9397-08002B2CF9AE}" pid="3" name="KSOProductBuildVer">
    <vt:lpwstr>2058-12.2.0.18586</vt:lpwstr>
  </property>
</Properties>
</file>