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teshrim/main/projects/git-repos/api-crypto-proposal/"/>
    </mc:Choice>
  </mc:AlternateContent>
  <bookViews>
    <workbookView xWindow="-52900" yWindow="11060" windowWidth="25840" windowHeight="16920"/>
  </bookViews>
  <sheets>
    <sheet name="Shrimpton" sheetId="1" r:id="rId1"/>
    <sheet name="PI 2" sheetId="2" r:id="rId2"/>
    <sheet name="PI 3" sheetId="3" r:id="rId3"/>
    <sheet name="PI 4" sheetId="4" r:id="rId4"/>
    <sheet name="PI 5" sheetId="5" r:id="rId5"/>
    <sheet name="PI 6" sheetId="7" r:id="rId6"/>
    <sheet name="PI 7" sheetId="8" r:id="rId7"/>
    <sheet name="Total " sheetId="6" r:id="rId8"/>
    <sheet name="Sheet3" sheetId="9" r:id="rId9"/>
  </sheets>
  <definedNames>
    <definedName name="_xlnm.Print_Area" localSheetId="1">'PI 2'!$A$1:$N$54</definedName>
    <definedName name="_xlnm.Print_Area" localSheetId="2">'PI 3'!$A$1:$N$54</definedName>
    <definedName name="_xlnm.Print_Area" localSheetId="3">'PI 4'!$A$1:$N$54</definedName>
    <definedName name="_xlnm.Print_Area" localSheetId="4">'PI 5'!$A$1:$N$54</definedName>
    <definedName name="_xlnm.Print_Area" localSheetId="0">Shrimpton!$A$1:$N$54</definedName>
    <definedName name="_xlnm.Print_Area" localSheetId="7">'Total '!$A$1:$N$56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" i="6" l="1"/>
  <c r="X12" i="6"/>
  <c r="W12" i="6"/>
  <c r="V12" i="6"/>
  <c r="U12" i="6"/>
  <c r="T12" i="6"/>
  <c r="S12" i="6"/>
  <c r="R12" i="6"/>
  <c r="Q12" i="6"/>
  <c r="P12" i="6"/>
  <c r="Y11" i="6"/>
  <c r="X11" i="6"/>
  <c r="W11" i="6"/>
  <c r="V11" i="6"/>
  <c r="U11" i="6"/>
  <c r="T11" i="6"/>
  <c r="S11" i="6"/>
  <c r="R11" i="6"/>
  <c r="Q11" i="6"/>
  <c r="P11" i="6"/>
  <c r="Y10" i="6"/>
  <c r="X10" i="6"/>
  <c r="W10" i="6"/>
  <c r="V10" i="6"/>
  <c r="U10" i="6"/>
  <c r="T10" i="6"/>
  <c r="S10" i="6"/>
  <c r="R10" i="6"/>
  <c r="Q10" i="6"/>
  <c r="P10" i="6"/>
  <c r="Y9" i="6"/>
  <c r="X9" i="6"/>
  <c r="W9" i="6"/>
  <c r="V9" i="6"/>
  <c r="U9" i="6"/>
  <c r="T9" i="6"/>
  <c r="S9" i="6"/>
  <c r="R9" i="6"/>
  <c r="Q9" i="6"/>
  <c r="P9" i="6"/>
  <c r="Y8" i="6"/>
  <c r="X8" i="6"/>
  <c r="W8" i="6"/>
  <c r="V8" i="6"/>
  <c r="U8" i="6"/>
  <c r="T8" i="6"/>
  <c r="S8" i="6"/>
  <c r="R8" i="6"/>
  <c r="Q8" i="6"/>
  <c r="P8" i="6"/>
  <c r="Y7" i="6"/>
  <c r="X7" i="6"/>
  <c r="W7" i="6"/>
  <c r="V7" i="6"/>
  <c r="U7" i="6"/>
  <c r="T7" i="6"/>
  <c r="S7" i="6"/>
  <c r="R7" i="6"/>
  <c r="Q7" i="6"/>
  <c r="P7" i="6"/>
  <c r="Y6" i="6"/>
  <c r="X6" i="6"/>
  <c r="W6" i="6"/>
  <c r="V6" i="6"/>
  <c r="M48" i="6"/>
  <c r="K48" i="6"/>
  <c r="I48" i="6"/>
  <c r="G48" i="6"/>
  <c r="E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F18" i="6"/>
  <c r="D18" i="6"/>
  <c r="L17" i="6"/>
  <c r="J17" i="6"/>
  <c r="H17" i="6"/>
  <c r="F17" i="6"/>
  <c r="D17" i="6"/>
  <c r="L16" i="6"/>
  <c r="J16" i="6"/>
  <c r="H16" i="6"/>
  <c r="F16" i="6"/>
  <c r="D16" i="6"/>
  <c r="N46" i="8"/>
  <c r="N45" i="8"/>
  <c r="N44" i="8"/>
  <c r="N43" i="8"/>
  <c r="N42" i="8"/>
  <c r="M39" i="8"/>
  <c r="K39" i="8"/>
  <c r="I39" i="8"/>
  <c r="G39" i="8"/>
  <c r="E39" i="8"/>
  <c r="N38" i="8"/>
  <c r="N37" i="8"/>
  <c r="N36" i="8"/>
  <c r="N35" i="8"/>
  <c r="N34" i="8"/>
  <c r="N33" i="8"/>
  <c r="M18" i="8"/>
  <c r="N18" i="8"/>
  <c r="K18" i="8"/>
  <c r="K28" i="8"/>
  <c r="I18" i="8"/>
  <c r="I28" i="8"/>
  <c r="G18" i="8"/>
  <c r="G28" i="8"/>
  <c r="E18" i="8"/>
  <c r="E28" i="8"/>
  <c r="M17" i="8"/>
  <c r="K17" i="8"/>
  <c r="K27" i="8"/>
  <c r="I17" i="8"/>
  <c r="I27" i="8"/>
  <c r="G17" i="8"/>
  <c r="G27" i="8"/>
  <c r="E17" i="8"/>
  <c r="E27" i="8"/>
  <c r="M16" i="8"/>
  <c r="N16" i="8"/>
  <c r="K16" i="8"/>
  <c r="K26" i="8"/>
  <c r="I16" i="8"/>
  <c r="I26" i="8"/>
  <c r="G16" i="8"/>
  <c r="G26" i="8"/>
  <c r="E16" i="8"/>
  <c r="E26" i="8"/>
  <c r="M15" i="8"/>
  <c r="M25" i="8"/>
  <c r="K15" i="8"/>
  <c r="K25" i="8"/>
  <c r="I15" i="8"/>
  <c r="G15" i="8"/>
  <c r="G25" i="8"/>
  <c r="E15" i="8"/>
  <c r="E25" i="8"/>
  <c r="M14" i="8"/>
  <c r="K14" i="8"/>
  <c r="K24" i="8"/>
  <c r="I14" i="8"/>
  <c r="I24" i="8"/>
  <c r="G14" i="8"/>
  <c r="G19" i="8"/>
  <c r="E14" i="8"/>
  <c r="E19" i="8"/>
  <c r="W6" i="8"/>
  <c r="Y6" i="8"/>
  <c r="U6" i="8"/>
  <c r="G6" i="8"/>
  <c r="G11" i="8"/>
  <c r="G23" i="8"/>
  <c r="E6" i="8"/>
  <c r="E11" i="8"/>
  <c r="E23" i="8"/>
  <c r="B3" i="8"/>
  <c r="B2" i="8"/>
  <c r="B1" i="8"/>
  <c r="N46" i="7"/>
  <c r="N45" i="7"/>
  <c r="N44" i="7"/>
  <c r="N43" i="7"/>
  <c r="N42" i="7"/>
  <c r="M39" i="7"/>
  <c r="K39" i="7"/>
  <c r="I39" i="7"/>
  <c r="G39" i="7"/>
  <c r="E39" i="7"/>
  <c r="N38" i="7"/>
  <c r="N37" i="7"/>
  <c r="N36" i="7"/>
  <c r="N35" i="7"/>
  <c r="N34" i="7"/>
  <c r="N33" i="7"/>
  <c r="M18" i="7"/>
  <c r="N18" i="7"/>
  <c r="K18" i="7"/>
  <c r="K28" i="7"/>
  <c r="I18" i="7"/>
  <c r="I28" i="7"/>
  <c r="G18" i="7"/>
  <c r="G28" i="7"/>
  <c r="E18" i="7"/>
  <c r="E28" i="7"/>
  <c r="M17" i="7"/>
  <c r="M27" i="7"/>
  <c r="K17" i="7"/>
  <c r="K27" i="7"/>
  <c r="I17" i="7"/>
  <c r="I27" i="7"/>
  <c r="G17" i="7"/>
  <c r="G27" i="7"/>
  <c r="E17" i="7"/>
  <c r="M16" i="7"/>
  <c r="K16" i="7"/>
  <c r="K26" i="7"/>
  <c r="I16" i="7"/>
  <c r="I26" i="7"/>
  <c r="G16" i="7"/>
  <c r="G26" i="7"/>
  <c r="E16" i="7"/>
  <c r="E26" i="7"/>
  <c r="M15" i="7"/>
  <c r="K15" i="7"/>
  <c r="K25" i="7"/>
  <c r="I15" i="7"/>
  <c r="I25" i="7"/>
  <c r="G15" i="7"/>
  <c r="G25" i="7"/>
  <c r="E15" i="7"/>
  <c r="E25" i="7"/>
  <c r="M14" i="7"/>
  <c r="M24" i="7"/>
  <c r="K14" i="7"/>
  <c r="K24" i="7"/>
  <c r="I14" i="7"/>
  <c r="I24" i="7"/>
  <c r="G14" i="7"/>
  <c r="E14" i="7"/>
  <c r="E19" i="7"/>
  <c r="U6" i="7"/>
  <c r="W6" i="7"/>
  <c r="E6" i="7"/>
  <c r="E11" i="6"/>
  <c r="B3" i="7"/>
  <c r="B2" i="7"/>
  <c r="B1" i="7"/>
  <c r="L12" i="6"/>
  <c r="J12" i="6"/>
  <c r="H12" i="6"/>
  <c r="F12" i="6"/>
  <c r="E12" i="6"/>
  <c r="D12" i="6"/>
  <c r="L11" i="6"/>
  <c r="J11" i="6"/>
  <c r="H11" i="6"/>
  <c r="F11" i="6"/>
  <c r="D11" i="6"/>
  <c r="Y6" i="7"/>
  <c r="G6" i="7"/>
  <c r="G19" i="7"/>
  <c r="M19" i="7"/>
  <c r="E20" i="7"/>
  <c r="N17" i="8"/>
  <c r="N39" i="8"/>
  <c r="N14" i="8"/>
  <c r="N39" i="7"/>
  <c r="N16" i="7"/>
  <c r="N15" i="8"/>
  <c r="E11" i="7"/>
  <c r="E23" i="7"/>
  <c r="N17" i="7"/>
  <c r="E20" i="8"/>
  <c r="G20" i="8"/>
  <c r="AA6" i="8"/>
  <c r="I6" i="8"/>
  <c r="E24" i="8"/>
  <c r="E29" i="8"/>
  <c r="I25" i="8"/>
  <c r="N25" i="8"/>
  <c r="M26" i="8"/>
  <c r="N26" i="8"/>
  <c r="K19" i="8"/>
  <c r="G24" i="8"/>
  <c r="G29" i="8"/>
  <c r="M19" i="8"/>
  <c r="I19" i="8"/>
  <c r="G12" i="6"/>
  <c r="M24" i="8"/>
  <c r="M28" i="8"/>
  <c r="N28" i="8"/>
  <c r="M27" i="8"/>
  <c r="N27" i="8"/>
  <c r="K19" i="7"/>
  <c r="E27" i="7"/>
  <c r="N27" i="7"/>
  <c r="M28" i="7"/>
  <c r="N28" i="7"/>
  <c r="N14" i="7"/>
  <c r="E24" i="7"/>
  <c r="M26" i="7"/>
  <c r="N26" i="7"/>
  <c r="G24" i="7"/>
  <c r="M25" i="7"/>
  <c r="N25" i="7"/>
  <c r="N15" i="7"/>
  <c r="I19" i="7"/>
  <c r="U6" i="5"/>
  <c r="W6" i="5"/>
  <c r="Y6" i="5"/>
  <c r="AA6" i="5"/>
  <c r="AC6" i="5"/>
  <c r="U6" i="4"/>
  <c r="W6" i="4"/>
  <c r="Y6" i="4"/>
  <c r="AA6" i="4"/>
  <c r="AC6" i="4"/>
  <c r="U6" i="3"/>
  <c r="W6" i="3"/>
  <c r="Y6" i="3"/>
  <c r="AA6" i="3"/>
  <c r="AC6" i="3"/>
  <c r="U6" i="2"/>
  <c r="U6" i="1"/>
  <c r="E29" i="7"/>
  <c r="E30" i="7"/>
  <c r="G30" i="8"/>
  <c r="E30" i="8"/>
  <c r="G11" i="7"/>
  <c r="G11" i="6"/>
  <c r="AA6" i="7"/>
  <c r="I6" i="7"/>
  <c r="K6" i="8"/>
  <c r="AC6" i="8"/>
  <c r="M6" i="8"/>
  <c r="N24" i="8"/>
  <c r="N19" i="8"/>
  <c r="I11" i="8"/>
  <c r="I23" i="8"/>
  <c r="I29" i="8"/>
  <c r="I12" i="6"/>
  <c r="N24" i="7"/>
  <c r="N19" i="7"/>
  <c r="E59" i="1"/>
  <c r="C60" i="1"/>
  <c r="E60" i="1"/>
  <c r="E39" i="1"/>
  <c r="E6" i="1"/>
  <c r="E11" i="1"/>
  <c r="E23" i="1"/>
  <c r="E14" i="1"/>
  <c r="E15" i="1"/>
  <c r="E19" i="1"/>
  <c r="E16" i="1"/>
  <c r="E17" i="1"/>
  <c r="E18" i="1"/>
  <c r="W6" i="1"/>
  <c r="G6" i="1"/>
  <c r="G14" i="1"/>
  <c r="G15" i="1"/>
  <c r="G18" i="1"/>
  <c r="G16" i="1"/>
  <c r="G17" i="1"/>
  <c r="G39" i="1"/>
  <c r="D62" i="1"/>
  <c r="M41" i="6"/>
  <c r="I41" i="6"/>
  <c r="N35" i="6"/>
  <c r="L10" i="6"/>
  <c r="L9" i="6"/>
  <c r="L8" i="6"/>
  <c r="L7" i="6"/>
  <c r="L6" i="6"/>
  <c r="J10" i="6"/>
  <c r="J9" i="6"/>
  <c r="J8" i="6"/>
  <c r="J7" i="6"/>
  <c r="J6" i="6"/>
  <c r="H10" i="6"/>
  <c r="H9" i="6"/>
  <c r="H8" i="6"/>
  <c r="H7" i="6"/>
  <c r="H6" i="6"/>
  <c r="F10" i="6"/>
  <c r="F9" i="6"/>
  <c r="F8" i="6"/>
  <c r="F7" i="6"/>
  <c r="F6" i="6"/>
  <c r="B2" i="6"/>
  <c r="B3" i="6"/>
  <c r="B1" i="6"/>
  <c r="B2" i="5"/>
  <c r="B3" i="5"/>
  <c r="B1" i="5"/>
  <c r="B2" i="4"/>
  <c r="B3" i="4"/>
  <c r="B1" i="4"/>
  <c r="B2" i="3"/>
  <c r="B3" i="3"/>
  <c r="B1" i="3"/>
  <c r="B2" i="2"/>
  <c r="B3" i="2"/>
  <c r="B1" i="2"/>
  <c r="D10" i="6"/>
  <c r="D9" i="6"/>
  <c r="D8" i="6"/>
  <c r="D7" i="6"/>
  <c r="D6" i="6"/>
  <c r="P6" i="6"/>
  <c r="B10" i="6"/>
  <c r="B9" i="6"/>
  <c r="B8" i="6"/>
  <c r="B7" i="6"/>
  <c r="B6" i="6"/>
  <c r="N46" i="5"/>
  <c r="N45" i="5"/>
  <c r="N44" i="5"/>
  <c r="N43" i="5"/>
  <c r="N42" i="5"/>
  <c r="M39" i="5"/>
  <c r="K39" i="5"/>
  <c r="I39" i="5"/>
  <c r="G39" i="5"/>
  <c r="E39" i="5"/>
  <c r="N38" i="5"/>
  <c r="N37" i="5"/>
  <c r="N36" i="5"/>
  <c r="N35" i="5"/>
  <c r="N34" i="5"/>
  <c r="N33" i="5"/>
  <c r="M18" i="5"/>
  <c r="M28" i="5"/>
  <c r="K18" i="5"/>
  <c r="K28" i="5"/>
  <c r="I18" i="5"/>
  <c r="I28" i="5"/>
  <c r="G18" i="5"/>
  <c r="G28" i="5"/>
  <c r="E18" i="5"/>
  <c r="E28" i="5"/>
  <c r="M17" i="5"/>
  <c r="M27" i="5"/>
  <c r="K17" i="5"/>
  <c r="K27" i="5"/>
  <c r="I17" i="5"/>
  <c r="I27" i="5"/>
  <c r="G17" i="5"/>
  <c r="E17" i="5"/>
  <c r="E27" i="5"/>
  <c r="M16" i="5"/>
  <c r="M26" i="5"/>
  <c r="K16" i="5"/>
  <c r="K26" i="5"/>
  <c r="I16" i="5"/>
  <c r="I26" i="5"/>
  <c r="G16" i="5"/>
  <c r="G26" i="5"/>
  <c r="E16" i="5"/>
  <c r="E26" i="5"/>
  <c r="M15" i="5"/>
  <c r="M25" i="5"/>
  <c r="K15" i="5"/>
  <c r="K25" i="5"/>
  <c r="I15" i="5"/>
  <c r="I25" i="5"/>
  <c r="G15" i="5"/>
  <c r="G25" i="5"/>
  <c r="E15" i="5"/>
  <c r="E25" i="5"/>
  <c r="M14" i="5"/>
  <c r="M24" i="5"/>
  <c r="K14" i="5"/>
  <c r="K19" i="5"/>
  <c r="I14" i="5"/>
  <c r="G14" i="5"/>
  <c r="G24" i="5"/>
  <c r="E14" i="5"/>
  <c r="E24" i="5"/>
  <c r="E6" i="5"/>
  <c r="E10" i="6"/>
  <c r="N46" i="4"/>
  <c r="N45" i="4"/>
  <c r="N44" i="4"/>
  <c r="N43" i="4"/>
  <c r="N42" i="4"/>
  <c r="M39" i="4"/>
  <c r="K39" i="4"/>
  <c r="I39" i="4"/>
  <c r="G39" i="4"/>
  <c r="N39" i="4"/>
  <c r="E39" i="4"/>
  <c r="N38" i="4"/>
  <c r="N37" i="4"/>
  <c r="N36" i="4"/>
  <c r="N35" i="4"/>
  <c r="N34" i="4"/>
  <c r="N33" i="4"/>
  <c r="M18" i="4"/>
  <c r="M28" i="4"/>
  <c r="K18" i="4"/>
  <c r="K28" i="4"/>
  <c r="I18" i="4"/>
  <c r="I28" i="4"/>
  <c r="G18" i="4"/>
  <c r="G28" i="4"/>
  <c r="E18" i="4"/>
  <c r="E28" i="4"/>
  <c r="M17" i="4"/>
  <c r="M27" i="4"/>
  <c r="K17" i="4"/>
  <c r="K27" i="4"/>
  <c r="I17" i="4"/>
  <c r="I27" i="4"/>
  <c r="G17" i="4"/>
  <c r="G27" i="4"/>
  <c r="E17" i="4"/>
  <c r="E27" i="4"/>
  <c r="M16" i="4"/>
  <c r="M26" i="4"/>
  <c r="K16" i="4"/>
  <c r="K26" i="4"/>
  <c r="I16" i="4"/>
  <c r="I26" i="4"/>
  <c r="G16" i="4"/>
  <c r="G26" i="4"/>
  <c r="E16" i="4"/>
  <c r="E26" i="4"/>
  <c r="M15" i="4"/>
  <c r="M25" i="4"/>
  <c r="K15" i="4"/>
  <c r="K25" i="4"/>
  <c r="I15" i="4"/>
  <c r="I25" i="4"/>
  <c r="G15" i="4"/>
  <c r="G25" i="4"/>
  <c r="E15" i="4"/>
  <c r="E19" i="4"/>
  <c r="M14" i="4"/>
  <c r="M24" i="4"/>
  <c r="K14" i="4"/>
  <c r="I14" i="4"/>
  <c r="G14" i="4"/>
  <c r="E14" i="4"/>
  <c r="E6" i="4"/>
  <c r="E9" i="6"/>
  <c r="N46" i="3"/>
  <c r="N45" i="3"/>
  <c r="N44" i="3"/>
  <c r="N43" i="3"/>
  <c r="N42" i="3"/>
  <c r="M39" i="3"/>
  <c r="K39" i="3"/>
  <c r="I39" i="3"/>
  <c r="G39" i="3"/>
  <c r="E39" i="3"/>
  <c r="N38" i="3"/>
  <c r="N37" i="3"/>
  <c r="N36" i="3"/>
  <c r="N35" i="3"/>
  <c r="N34" i="3"/>
  <c r="N33" i="3"/>
  <c r="M18" i="3"/>
  <c r="M28" i="3"/>
  <c r="K18" i="3"/>
  <c r="I18" i="3"/>
  <c r="I28" i="3"/>
  <c r="G18" i="3"/>
  <c r="G28" i="3"/>
  <c r="E18" i="3"/>
  <c r="E28" i="3"/>
  <c r="M17" i="3"/>
  <c r="M27" i="3"/>
  <c r="K17" i="3"/>
  <c r="I17" i="3"/>
  <c r="I27" i="3"/>
  <c r="G17" i="3"/>
  <c r="G27" i="3"/>
  <c r="E17" i="3"/>
  <c r="M16" i="3"/>
  <c r="M26" i="3"/>
  <c r="K16" i="3"/>
  <c r="K26" i="3"/>
  <c r="I16" i="3"/>
  <c r="I26" i="3"/>
  <c r="G16" i="3"/>
  <c r="G26" i="3"/>
  <c r="E16" i="3"/>
  <c r="E26" i="3"/>
  <c r="M15" i="3"/>
  <c r="M25" i="3"/>
  <c r="K15" i="3"/>
  <c r="K25" i="3"/>
  <c r="I15" i="3"/>
  <c r="I25" i="3"/>
  <c r="G15" i="3"/>
  <c r="G25" i="3"/>
  <c r="E15" i="3"/>
  <c r="E25" i="3"/>
  <c r="M14" i="3"/>
  <c r="M19" i="3"/>
  <c r="K14" i="3"/>
  <c r="K24" i="3"/>
  <c r="I14" i="3"/>
  <c r="I19" i="3"/>
  <c r="G14" i="3"/>
  <c r="E14" i="3"/>
  <c r="E24" i="3"/>
  <c r="E6" i="3"/>
  <c r="E8" i="6"/>
  <c r="N46" i="2"/>
  <c r="N45" i="2"/>
  <c r="N44" i="2"/>
  <c r="N43" i="2"/>
  <c r="N42" i="2"/>
  <c r="M39" i="2"/>
  <c r="K39" i="2"/>
  <c r="I39" i="2"/>
  <c r="G39" i="2"/>
  <c r="E39" i="2"/>
  <c r="N38" i="2"/>
  <c r="N37" i="2"/>
  <c r="N36" i="2"/>
  <c r="N35" i="2"/>
  <c r="N34" i="2"/>
  <c r="N33" i="2"/>
  <c r="M18" i="2"/>
  <c r="M28" i="2"/>
  <c r="K18" i="2"/>
  <c r="K28" i="2"/>
  <c r="I18" i="2"/>
  <c r="I28" i="2"/>
  <c r="G18" i="2"/>
  <c r="G28" i="2"/>
  <c r="E18" i="2"/>
  <c r="E28" i="2"/>
  <c r="M17" i="2"/>
  <c r="M27" i="2"/>
  <c r="K17" i="2"/>
  <c r="K27" i="2"/>
  <c r="I17" i="2"/>
  <c r="G17" i="2"/>
  <c r="G27" i="2"/>
  <c r="E17" i="2"/>
  <c r="E27" i="2"/>
  <c r="M16" i="2"/>
  <c r="M19" i="2"/>
  <c r="K16" i="2"/>
  <c r="K26" i="2"/>
  <c r="I16" i="2"/>
  <c r="I26" i="2"/>
  <c r="G16" i="2"/>
  <c r="E16" i="2"/>
  <c r="E26" i="2"/>
  <c r="M15" i="2"/>
  <c r="M25" i="2"/>
  <c r="K15" i="2"/>
  <c r="K25" i="2"/>
  <c r="I15" i="2"/>
  <c r="I25" i="2"/>
  <c r="G15" i="2"/>
  <c r="G25" i="2"/>
  <c r="E15" i="2"/>
  <c r="E25" i="2"/>
  <c r="M14" i="2"/>
  <c r="M24" i="2"/>
  <c r="K14" i="2"/>
  <c r="K19" i="2"/>
  <c r="I14" i="2"/>
  <c r="I24" i="2"/>
  <c r="G14" i="2"/>
  <c r="G24" i="2"/>
  <c r="E14" i="2"/>
  <c r="E24" i="2"/>
  <c r="W6" i="2"/>
  <c r="Y6" i="2"/>
  <c r="E6" i="2"/>
  <c r="E11" i="2"/>
  <c r="E23" i="2"/>
  <c r="M16" i="1"/>
  <c r="N16" i="1"/>
  <c r="P16" i="1"/>
  <c r="K16" i="1"/>
  <c r="I16" i="1"/>
  <c r="I18" i="6"/>
  <c r="M18" i="1"/>
  <c r="M20" i="6"/>
  <c r="K18" i="1"/>
  <c r="K28" i="1"/>
  <c r="I18" i="1"/>
  <c r="N37" i="1"/>
  <c r="P37" i="1"/>
  <c r="N44" i="1"/>
  <c r="P44" i="1"/>
  <c r="G6" i="5"/>
  <c r="G10" i="6"/>
  <c r="G6" i="4"/>
  <c r="G9" i="6"/>
  <c r="E19" i="3"/>
  <c r="G6" i="2"/>
  <c r="G11" i="2"/>
  <c r="G23" i="2"/>
  <c r="N43" i="1"/>
  <c r="P43" i="1"/>
  <c r="N42" i="1"/>
  <c r="P42" i="1"/>
  <c r="M15" i="1"/>
  <c r="M14" i="1"/>
  <c r="K15" i="1"/>
  <c r="K17" i="6"/>
  <c r="K14" i="1"/>
  <c r="I15" i="1"/>
  <c r="I14" i="1"/>
  <c r="N33" i="1"/>
  <c r="P33" i="1"/>
  <c r="N34" i="1"/>
  <c r="P34" i="1"/>
  <c r="N35" i="1"/>
  <c r="P35" i="1"/>
  <c r="N36" i="1"/>
  <c r="P36" i="1"/>
  <c r="N38" i="1"/>
  <c r="P38" i="1"/>
  <c r="N45" i="1"/>
  <c r="P45" i="1"/>
  <c r="N46" i="1"/>
  <c r="P46" i="1"/>
  <c r="K17" i="1"/>
  <c r="K19" i="6"/>
  <c r="M17" i="1"/>
  <c r="M39" i="1"/>
  <c r="K39" i="1"/>
  <c r="I39" i="1"/>
  <c r="I17" i="1"/>
  <c r="I19" i="6"/>
  <c r="E19" i="5"/>
  <c r="I24" i="4"/>
  <c r="K19" i="1"/>
  <c r="M19" i="4"/>
  <c r="G26" i="2"/>
  <c r="G27" i="5"/>
  <c r="E24" i="4"/>
  <c r="I27" i="2"/>
  <c r="K24" i="2"/>
  <c r="K24" i="4"/>
  <c r="K27" i="3"/>
  <c r="M24" i="3"/>
  <c r="K19" i="4"/>
  <c r="I24" i="5"/>
  <c r="G6" i="3"/>
  <c r="G8" i="6"/>
  <c r="E11" i="5"/>
  <c r="E23" i="5"/>
  <c r="G11" i="4"/>
  <c r="G23" i="4"/>
  <c r="E11" i="4"/>
  <c r="E11" i="3"/>
  <c r="I28" i="1"/>
  <c r="I30" i="6"/>
  <c r="I26" i="1"/>
  <c r="K27" i="1"/>
  <c r="M26" i="1"/>
  <c r="E23" i="4"/>
  <c r="N39" i="1"/>
  <c r="T6" i="6"/>
  <c r="U6" i="6"/>
  <c r="S6" i="6"/>
  <c r="R6" i="6"/>
  <c r="Q6" i="6"/>
  <c r="K29" i="6"/>
  <c r="G19" i="4"/>
  <c r="AC6" i="7"/>
  <c r="M6" i="7"/>
  <c r="K6" i="7"/>
  <c r="M28" i="1"/>
  <c r="M30" i="6"/>
  <c r="N15" i="5"/>
  <c r="M16" i="6"/>
  <c r="N15" i="3"/>
  <c r="I19" i="4"/>
  <c r="M19" i="5"/>
  <c r="N16" i="3"/>
  <c r="N17" i="4"/>
  <c r="M25" i="1"/>
  <c r="M27" i="6"/>
  <c r="M17" i="6"/>
  <c r="K26" i="1"/>
  <c r="K28" i="6"/>
  <c r="K18" i="6"/>
  <c r="K21" i="6"/>
  <c r="N17" i="3"/>
  <c r="N14" i="4"/>
  <c r="N18" i="3"/>
  <c r="E28" i="1"/>
  <c r="E30" i="6"/>
  <c r="E20" i="6"/>
  <c r="G23" i="7"/>
  <c r="G29" i="7"/>
  <c r="G20" i="7"/>
  <c r="M26" i="2"/>
  <c r="N26" i="2"/>
  <c r="I28" i="6"/>
  <c r="N17" i="1"/>
  <c r="P17" i="1"/>
  <c r="N15" i="4"/>
  <c r="M27" i="1"/>
  <c r="M29" i="6"/>
  <c r="M19" i="6"/>
  <c r="E25" i="4"/>
  <c r="N25" i="4"/>
  <c r="N39" i="5"/>
  <c r="G27" i="1"/>
  <c r="G29" i="6"/>
  <c r="G19" i="6"/>
  <c r="E27" i="1"/>
  <c r="N27" i="1"/>
  <c r="P27" i="1"/>
  <c r="E19" i="6"/>
  <c r="G24" i="1"/>
  <c r="G16" i="6"/>
  <c r="E19" i="2"/>
  <c r="E20" i="2"/>
  <c r="G29" i="2"/>
  <c r="I20" i="6"/>
  <c r="N39" i="3"/>
  <c r="G26" i="1"/>
  <c r="G28" i="6"/>
  <c r="G18" i="6"/>
  <c r="E26" i="1"/>
  <c r="E28" i="6"/>
  <c r="E18" i="6"/>
  <c r="M18" i="6"/>
  <c r="E20" i="3"/>
  <c r="N18" i="1"/>
  <c r="P18" i="1"/>
  <c r="N14" i="1"/>
  <c r="P14" i="1"/>
  <c r="N15" i="1"/>
  <c r="P15" i="1"/>
  <c r="P19" i="1"/>
  <c r="I25" i="1"/>
  <c r="I27" i="6"/>
  <c r="I17" i="6"/>
  <c r="G19" i="3"/>
  <c r="G28" i="1"/>
  <c r="G30" i="6"/>
  <c r="G20" i="6"/>
  <c r="E25" i="1"/>
  <c r="E17" i="6"/>
  <c r="K25" i="1"/>
  <c r="K27" i="6"/>
  <c r="N14" i="2"/>
  <c r="E20" i="5"/>
  <c r="N19" i="4"/>
  <c r="I16" i="6"/>
  <c r="G11" i="3"/>
  <c r="K19" i="3"/>
  <c r="M24" i="1"/>
  <c r="M26" i="6"/>
  <c r="E20" i="4"/>
  <c r="K28" i="3"/>
  <c r="N28" i="3"/>
  <c r="I19" i="1"/>
  <c r="I27" i="1"/>
  <c r="I29" i="6"/>
  <c r="K24" i="1"/>
  <c r="K16" i="6"/>
  <c r="K20" i="6"/>
  <c r="N39" i="2"/>
  <c r="N14" i="3"/>
  <c r="I19" i="5"/>
  <c r="N17" i="5"/>
  <c r="N18" i="5"/>
  <c r="G25" i="1"/>
  <c r="G27" i="6"/>
  <c r="G17" i="6"/>
  <c r="E24" i="1"/>
  <c r="E26" i="6"/>
  <c r="E16" i="6"/>
  <c r="N16" i="6"/>
  <c r="I11" i="6"/>
  <c r="I11" i="7"/>
  <c r="M11" i="8"/>
  <c r="N6" i="8"/>
  <c r="M12" i="6"/>
  <c r="K12" i="6"/>
  <c r="K11" i="8"/>
  <c r="I20" i="8"/>
  <c r="I30" i="8"/>
  <c r="N19" i="6"/>
  <c r="E41" i="6"/>
  <c r="N44" i="6"/>
  <c r="N45" i="6"/>
  <c r="K41" i="6"/>
  <c r="G41" i="6"/>
  <c r="N38" i="6"/>
  <c r="N39" i="6"/>
  <c r="N46" i="6"/>
  <c r="N37" i="6"/>
  <c r="N24" i="2"/>
  <c r="E6" i="6"/>
  <c r="N40" i="6"/>
  <c r="P39" i="1"/>
  <c r="M19" i="1"/>
  <c r="I21" i="6"/>
  <c r="I24" i="1"/>
  <c r="Y6" i="1"/>
  <c r="G23" i="3"/>
  <c r="G11" i="5"/>
  <c r="G23" i="5"/>
  <c r="G29" i="5"/>
  <c r="G20" i="4"/>
  <c r="E23" i="3"/>
  <c r="E25" i="6"/>
  <c r="E7" i="6"/>
  <c r="AA6" i="2"/>
  <c r="I6" i="2"/>
  <c r="G7" i="6"/>
  <c r="E29" i="5"/>
  <c r="E30" i="5"/>
  <c r="N28" i="5"/>
  <c r="N27" i="5"/>
  <c r="N26" i="4"/>
  <c r="N25" i="3"/>
  <c r="E29" i="2"/>
  <c r="N25" i="5"/>
  <c r="N26" i="5"/>
  <c r="I6" i="5"/>
  <c r="N16" i="5"/>
  <c r="G19" i="5"/>
  <c r="K24" i="5"/>
  <c r="N24" i="5"/>
  <c r="N14" i="5"/>
  <c r="N28" i="4"/>
  <c r="I6" i="4"/>
  <c r="N27" i="4"/>
  <c r="N16" i="4"/>
  <c r="N18" i="4"/>
  <c r="G24" i="4"/>
  <c r="G29" i="4"/>
  <c r="I6" i="3"/>
  <c r="N26" i="3"/>
  <c r="G24" i="3"/>
  <c r="E27" i="3"/>
  <c r="N27" i="3"/>
  <c r="I24" i="3"/>
  <c r="N24" i="3"/>
  <c r="N25" i="2"/>
  <c r="N27" i="2"/>
  <c r="N28" i="2"/>
  <c r="N15" i="2"/>
  <c r="N16" i="2"/>
  <c r="I19" i="2"/>
  <c r="N17" i="2"/>
  <c r="N18" i="2"/>
  <c r="G19" i="2"/>
  <c r="G20" i="2"/>
  <c r="N48" i="6"/>
  <c r="N20" i="6"/>
  <c r="N36" i="6"/>
  <c r="C61" i="1"/>
  <c r="E61" i="1"/>
  <c r="E62" i="1"/>
  <c r="A59" i="1"/>
  <c r="M21" i="6"/>
  <c r="N26" i="1"/>
  <c r="P26" i="1"/>
  <c r="N47" i="6"/>
  <c r="N28" i="1"/>
  <c r="P28" i="1"/>
  <c r="G11" i="1"/>
  <c r="G23" i="1"/>
  <c r="G6" i="6"/>
  <c r="G13" i="6"/>
  <c r="E20" i="1"/>
  <c r="G19" i="1"/>
  <c r="N17" i="6"/>
  <c r="N25" i="1"/>
  <c r="P25" i="1"/>
  <c r="G21" i="6"/>
  <c r="E29" i="4"/>
  <c r="E30" i="4"/>
  <c r="G25" i="6"/>
  <c r="M28" i="6"/>
  <c r="G30" i="2"/>
  <c r="E29" i="1"/>
  <c r="E30" i="1"/>
  <c r="G41" i="1"/>
  <c r="G47" i="1"/>
  <c r="A59" i="8"/>
  <c r="A59" i="7"/>
  <c r="I23" i="7"/>
  <c r="I29" i="7"/>
  <c r="I20" i="7"/>
  <c r="G30" i="7"/>
  <c r="G26" i="6"/>
  <c r="E30" i="2"/>
  <c r="K30" i="6"/>
  <c r="N30" i="6"/>
  <c r="E21" i="6"/>
  <c r="N19" i="3"/>
  <c r="E27" i="6"/>
  <c r="N27" i="6"/>
  <c r="E29" i="6"/>
  <c r="N29" i="6"/>
  <c r="K11" i="6"/>
  <c r="K11" i="7"/>
  <c r="E13" i="6"/>
  <c r="K26" i="6"/>
  <c r="G20" i="3"/>
  <c r="M11" i="6"/>
  <c r="M11" i="7"/>
  <c r="N6" i="7"/>
  <c r="I26" i="6"/>
  <c r="N18" i="6"/>
  <c r="N41" i="6"/>
  <c r="K23" i="8"/>
  <c r="K29" i="8"/>
  <c r="K20" i="8"/>
  <c r="N12" i="6"/>
  <c r="N11" i="8"/>
  <c r="M23" i="8"/>
  <c r="M20" i="8"/>
  <c r="N28" i="6"/>
  <c r="N24" i="1"/>
  <c r="P24" i="1"/>
  <c r="G29" i="1"/>
  <c r="M41" i="1"/>
  <c r="M47" i="1"/>
  <c r="G29" i="3"/>
  <c r="AA6" i="1"/>
  <c r="I6" i="1"/>
  <c r="G20" i="1"/>
  <c r="A59" i="4"/>
  <c r="G41" i="4"/>
  <c r="G47" i="4"/>
  <c r="A59" i="3"/>
  <c r="I41" i="3"/>
  <c r="I47" i="3"/>
  <c r="E41" i="1"/>
  <c r="A59" i="5"/>
  <c r="G41" i="5"/>
  <c r="G47" i="5"/>
  <c r="A59" i="2"/>
  <c r="I41" i="2"/>
  <c r="I47" i="2"/>
  <c r="I41" i="1"/>
  <c r="K41" i="1"/>
  <c r="G20" i="5"/>
  <c r="G30" i="5"/>
  <c r="G30" i="4"/>
  <c r="I7" i="6"/>
  <c r="I11" i="2"/>
  <c r="I23" i="2"/>
  <c r="I29" i="2"/>
  <c r="K6" i="2"/>
  <c r="AC6" i="2"/>
  <c r="M6" i="2"/>
  <c r="M6" i="5"/>
  <c r="K6" i="5"/>
  <c r="I10" i="6"/>
  <c r="I11" i="5"/>
  <c r="N19" i="5"/>
  <c r="I11" i="4"/>
  <c r="I9" i="6"/>
  <c r="N24" i="4"/>
  <c r="M6" i="4"/>
  <c r="K6" i="4"/>
  <c r="I8" i="6"/>
  <c r="I11" i="3"/>
  <c r="E29" i="3"/>
  <c r="E30" i="3"/>
  <c r="M6" i="3"/>
  <c r="K6" i="3"/>
  <c r="N19" i="2"/>
  <c r="G22" i="6"/>
  <c r="N19" i="1"/>
  <c r="N21" i="6"/>
  <c r="K41" i="5"/>
  <c r="K47" i="5"/>
  <c r="M41" i="4"/>
  <c r="E22" i="6"/>
  <c r="M20" i="7"/>
  <c r="M23" i="7"/>
  <c r="N11" i="7"/>
  <c r="G49" i="7"/>
  <c r="N11" i="6"/>
  <c r="M41" i="3"/>
  <c r="E31" i="6"/>
  <c r="E32" i="6"/>
  <c r="I30" i="7"/>
  <c r="E41" i="3"/>
  <c r="E47" i="3"/>
  <c r="E49" i="3"/>
  <c r="E50" i="3"/>
  <c r="K41" i="3"/>
  <c r="K47" i="3"/>
  <c r="E41" i="7"/>
  <c r="E47" i="7"/>
  <c r="E49" i="7"/>
  <c r="M41" i="7"/>
  <c r="K41" i="7"/>
  <c r="K47" i="7"/>
  <c r="I41" i="7"/>
  <c r="I47" i="7"/>
  <c r="G41" i="7"/>
  <c r="G47" i="7"/>
  <c r="K41" i="4"/>
  <c r="K47" i="4"/>
  <c r="G41" i="3"/>
  <c r="G47" i="3"/>
  <c r="M41" i="8"/>
  <c r="M47" i="8"/>
  <c r="K41" i="8"/>
  <c r="K47" i="8"/>
  <c r="I41" i="8"/>
  <c r="G41" i="8"/>
  <c r="G47" i="8"/>
  <c r="G49" i="8"/>
  <c r="E41" i="8"/>
  <c r="E47" i="8"/>
  <c r="E49" i="8"/>
  <c r="K47" i="1"/>
  <c r="E47" i="1"/>
  <c r="G30" i="3"/>
  <c r="K23" i="7"/>
  <c r="K29" i="7"/>
  <c r="K20" i="7"/>
  <c r="N20" i="7"/>
  <c r="N23" i="8"/>
  <c r="M29" i="8"/>
  <c r="K30" i="8"/>
  <c r="N20" i="8"/>
  <c r="N26" i="6"/>
  <c r="G31" i="6"/>
  <c r="G32" i="6"/>
  <c r="G30" i="1"/>
  <c r="E49" i="1"/>
  <c r="E52" i="1"/>
  <c r="I41" i="4"/>
  <c r="I47" i="4"/>
  <c r="E41" i="4"/>
  <c r="E47" i="4"/>
  <c r="E49" i="4"/>
  <c r="E50" i="4"/>
  <c r="I20" i="2"/>
  <c r="I30" i="2"/>
  <c r="I49" i="2"/>
  <c r="K6" i="1"/>
  <c r="AC6" i="1"/>
  <c r="M6" i="1"/>
  <c r="I6" i="6"/>
  <c r="I13" i="6"/>
  <c r="I11" i="1"/>
  <c r="G49" i="5"/>
  <c r="G50" i="5"/>
  <c r="G49" i="4"/>
  <c r="G52" i="4"/>
  <c r="G54" i="4"/>
  <c r="G41" i="2"/>
  <c r="G47" i="2"/>
  <c r="G49" i="2"/>
  <c r="G52" i="2"/>
  <c r="G54" i="2"/>
  <c r="M41" i="5"/>
  <c r="M47" i="5"/>
  <c r="M41" i="2"/>
  <c r="M47" i="2"/>
  <c r="N41" i="1"/>
  <c r="P41" i="1"/>
  <c r="P47" i="1"/>
  <c r="I41" i="5"/>
  <c r="I47" i="5"/>
  <c r="E41" i="2"/>
  <c r="E47" i="2"/>
  <c r="E49" i="2"/>
  <c r="E50" i="2"/>
  <c r="K41" i="2"/>
  <c r="K47" i="2"/>
  <c r="E41" i="5"/>
  <c r="E47" i="5"/>
  <c r="E49" i="5"/>
  <c r="E50" i="5"/>
  <c r="I47" i="1"/>
  <c r="N47" i="1"/>
  <c r="M7" i="6"/>
  <c r="N6" i="2"/>
  <c r="M11" i="2"/>
  <c r="K7" i="6"/>
  <c r="K11" i="2"/>
  <c r="E52" i="4"/>
  <c r="E54" i="4"/>
  <c r="E52" i="3"/>
  <c r="E54" i="3"/>
  <c r="I23" i="5"/>
  <c r="I29" i="5"/>
  <c r="I20" i="5"/>
  <c r="K10" i="6"/>
  <c r="K11" i="5"/>
  <c r="M10" i="6"/>
  <c r="N10" i="6"/>
  <c r="M11" i="5"/>
  <c r="N6" i="5"/>
  <c r="M11" i="4"/>
  <c r="M9" i="6"/>
  <c r="N6" i="4"/>
  <c r="K9" i="6"/>
  <c r="K11" i="4"/>
  <c r="I23" i="4"/>
  <c r="I29" i="4"/>
  <c r="I20" i="4"/>
  <c r="M11" i="3"/>
  <c r="N6" i="3"/>
  <c r="M8" i="6"/>
  <c r="I23" i="3"/>
  <c r="I29" i="3"/>
  <c r="I20" i="3"/>
  <c r="K11" i="3"/>
  <c r="K8" i="6"/>
  <c r="G49" i="1"/>
  <c r="M47" i="3"/>
  <c r="N41" i="3"/>
  <c r="M47" i="4"/>
  <c r="G43" i="6"/>
  <c r="G49" i="6"/>
  <c r="N41" i="4"/>
  <c r="E50" i="1"/>
  <c r="E52" i="2"/>
  <c r="E54" i="2"/>
  <c r="G50" i="2"/>
  <c r="G50" i="8"/>
  <c r="G52" i="8"/>
  <c r="G54" i="8"/>
  <c r="I43" i="6"/>
  <c r="I49" i="6"/>
  <c r="K30" i="7"/>
  <c r="K49" i="7"/>
  <c r="N41" i="8"/>
  <c r="I47" i="8"/>
  <c r="I49" i="8"/>
  <c r="N41" i="7"/>
  <c r="M47" i="7"/>
  <c r="E50" i="8"/>
  <c r="E52" i="8"/>
  <c r="E54" i="8"/>
  <c r="E50" i="7"/>
  <c r="E52" i="7"/>
  <c r="E54" i="7"/>
  <c r="E43" i="6"/>
  <c r="E49" i="6"/>
  <c r="E51" i="6"/>
  <c r="E52" i="6"/>
  <c r="N47" i="8"/>
  <c r="G50" i="7"/>
  <c r="G52" i="7"/>
  <c r="G54" i="7"/>
  <c r="I30" i="4"/>
  <c r="I49" i="4"/>
  <c r="I50" i="4"/>
  <c r="K49" i="8"/>
  <c r="K52" i="8"/>
  <c r="K54" i="8"/>
  <c r="G49" i="3"/>
  <c r="E54" i="1"/>
  <c r="K43" i="6"/>
  <c r="K49" i="6"/>
  <c r="M43" i="6"/>
  <c r="N23" i="7"/>
  <c r="M29" i="7"/>
  <c r="E52" i="5"/>
  <c r="E54" i="5"/>
  <c r="G52" i="5"/>
  <c r="G54" i="5"/>
  <c r="I49" i="7"/>
  <c r="N29" i="8"/>
  <c r="M30" i="8"/>
  <c r="G50" i="4"/>
  <c r="I22" i="6"/>
  <c r="I20" i="1"/>
  <c r="I23" i="1"/>
  <c r="I25" i="6"/>
  <c r="K6" i="6"/>
  <c r="K13" i="6"/>
  <c r="K22" i="6"/>
  <c r="K11" i="1"/>
  <c r="M11" i="1"/>
  <c r="M6" i="6"/>
  <c r="M13" i="6"/>
  <c r="N6" i="1"/>
  <c r="P6" i="1"/>
  <c r="P11" i="1"/>
  <c r="P20" i="1"/>
  <c r="I30" i="3"/>
  <c r="I49" i="3"/>
  <c r="I52" i="3"/>
  <c r="I54" i="3"/>
  <c r="G51" i="6"/>
  <c r="G52" i="6"/>
  <c r="N41" i="2"/>
  <c r="N41" i="5"/>
  <c r="G52" i="1"/>
  <c r="G50" i="1"/>
  <c r="I52" i="4"/>
  <c r="I54" i="4"/>
  <c r="I52" i="2"/>
  <c r="I54" i="2"/>
  <c r="I50" i="2"/>
  <c r="K20" i="2"/>
  <c r="K23" i="2"/>
  <c r="K29" i="2"/>
  <c r="K30" i="2"/>
  <c r="K49" i="2"/>
  <c r="N11" i="2"/>
  <c r="M20" i="2"/>
  <c r="N20" i="2"/>
  <c r="M23" i="2"/>
  <c r="N7" i="6"/>
  <c r="I30" i="5"/>
  <c r="I49" i="5"/>
  <c r="M23" i="5"/>
  <c r="M20" i="5"/>
  <c r="N11" i="5"/>
  <c r="K23" i="5"/>
  <c r="K29" i="5"/>
  <c r="K20" i="5"/>
  <c r="M23" i="4"/>
  <c r="M20" i="4"/>
  <c r="N11" i="4"/>
  <c r="K23" i="4"/>
  <c r="K29" i="4"/>
  <c r="K20" i="4"/>
  <c r="N9" i="6"/>
  <c r="K23" i="3"/>
  <c r="K29" i="3"/>
  <c r="K20" i="3"/>
  <c r="N8" i="6"/>
  <c r="M20" i="3"/>
  <c r="M23" i="3"/>
  <c r="N11" i="3"/>
  <c r="N47" i="5"/>
  <c r="M49" i="6"/>
  <c r="N47" i="4"/>
  <c r="N47" i="2"/>
  <c r="N47" i="3"/>
  <c r="K50" i="8"/>
  <c r="E54" i="6"/>
  <c r="E56" i="6"/>
  <c r="I50" i="3"/>
  <c r="G54" i="1"/>
  <c r="G54" i="6"/>
  <c r="G56" i="6"/>
  <c r="I50" i="7"/>
  <c r="I52" i="7"/>
  <c r="I54" i="7"/>
  <c r="I50" i="8"/>
  <c r="I52" i="8"/>
  <c r="I54" i="8"/>
  <c r="N47" i="7"/>
  <c r="G52" i="3"/>
  <c r="G54" i="3"/>
  <c r="G50" i="3"/>
  <c r="K30" i="5"/>
  <c r="K49" i="5"/>
  <c r="K50" i="7"/>
  <c r="K52" i="7"/>
  <c r="K54" i="7"/>
  <c r="M30" i="7"/>
  <c r="N30" i="7"/>
  <c r="N29" i="7"/>
  <c r="N30" i="8"/>
  <c r="M49" i="8"/>
  <c r="N43" i="6"/>
  <c r="I29" i="1"/>
  <c r="I30" i="1"/>
  <c r="I49" i="1"/>
  <c r="I31" i="6"/>
  <c r="I32" i="6"/>
  <c r="I51" i="6"/>
  <c r="I52" i="6"/>
  <c r="N6" i="6"/>
  <c r="M23" i="1"/>
  <c r="M25" i="6"/>
  <c r="N11" i="1"/>
  <c r="M20" i="1"/>
  <c r="K20" i="1"/>
  <c r="K23" i="1"/>
  <c r="K25" i="6"/>
  <c r="K52" i="5"/>
  <c r="K54" i="5"/>
  <c r="K50" i="5"/>
  <c r="N20" i="5"/>
  <c r="I52" i="5"/>
  <c r="I50" i="5"/>
  <c r="K52" i="2"/>
  <c r="K54" i="2"/>
  <c r="K50" i="2"/>
  <c r="M29" i="2"/>
  <c r="N23" i="2"/>
  <c r="M29" i="5"/>
  <c r="N23" i="5"/>
  <c r="K30" i="4"/>
  <c r="K49" i="4"/>
  <c r="N20" i="4"/>
  <c r="M29" i="4"/>
  <c r="N23" i="4"/>
  <c r="M29" i="3"/>
  <c r="N23" i="3"/>
  <c r="N20" i="3"/>
  <c r="K30" i="3"/>
  <c r="K49" i="3"/>
  <c r="N49" i="6"/>
  <c r="M49" i="7"/>
  <c r="M52" i="7"/>
  <c r="M50" i="7"/>
  <c r="N50" i="7"/>
  <c r="N49" i="7"/>
  <c r="M52" i="8"/>
  <c r="N49" i="8"/>
  <c r="M50" i="8"/>
  <c r="N50" i="8"/>
  <c r="K29" i="1"/>
  <c r="K30" i="1"/>
  <c r="K49" i="1"/>
  <c r="K31" i="6"/>
  <c r="K32" i="6"/>
  <c r="K51" i="6"/>
  <c r="K52" i="6"/>
  <c r="I52" i="1"/>
  <c r="I50" i="1"/>
  <c r="N20" i="1"/>
  <c r="M29" i="1"/>
  <c r="N23" i="1"/>
  <c r="P23" i="1"/>
  <c r="P29" i="1"/>
  <c r="P30" i="1"/>
  <c r="P49" i="1"/>
  <c r="P50" i="1"/>
  <c r="N13" i="6"/>
  <c r="M22" i="6"/>
  <c r="N22" i="6"/>
  <c r="I54" i="5"/>
  <c r="K52" i="4"/>
  <c r="K54" i="4"/>
  <c r="K50" i="4"/>
  <c r="K52" i="3"/>
  <c r="K50" i="3"/>
  <c r="N29" i="2"/>
  <c r="M30" i="2"/>
  <c r="M30" i="5"/>
  <c r="N29" i="5"/>
  <c r="M30" i="4"/>
  <c r="N29" i="4"/>
  <c r="N29" i="3"/>
  <c r="M30" i="3"/>
  <c r="I54" i="1"/>
  <c r="I54" i="6"/>
  <c r="I56" i="6"/>
  <c r="M54" i="7"/>
  <c r="N54" i="7"/>
  <c r="N52" i="7"/>
  <c r="M54" i="8"/>
  <c r="N54" i="8"/>
  <c r="N52" i="8"/>
  <c r="M31" i="6"/>
  <c r="N25" i="6"/>
  <c r="K52" i="1"/>
  <c r="K50" i="1"/>
  <c r="M30" i="1"/>
  <c r="N29" i="1"/>
  <c r="K54" i="3"/>
  <c r="N30" i="2"/>
  <c r="M49" i="2"/>
  <c r="N30" i="5"/>
  <c r="M49" i="5"/>
  <c r="M50" i="5"/>
  <c r="N50" i="5"/>
  <c r="N30" i="4"/>
  <c r="M49" i="4"/>
  <c r="M50" i="4"/>
  <c r="N50" i="4"/>
  <c r="N30" i="3"/>
  <c r="M49" i="3"/>
  <c r="M50" i="3"/>
  <c r="N50" i="3"/>
  <c r="K54" i="1"/>
  <c r="K54" i="6"/>
  <c r="K56" i="6"/>
  <c r="N31" i="6"/>
  <c r="M32" i="6"/>
  <c r="N30" i="1"/>
  <c r="M49" i="1"/>
  <c r="M50" i="2"/>
  <c r="N50" i="2"/>
  <c r="N49" i="2"/>
  <c r="M52" i="2"/>
  <c r="M52" i="5"/>
  <c r="N49" i="5"/>
  <c r="M52" i="4"/>
  <c r="N49" i="4"/>
  <c r="N49" i="3"/>
  <c r="M52" i="3"/>
  <c r="N49" i="1"/>
  <c r="M50" i="1"/>
  <c r="N50" i="1"/>
  <c r="M52" i="1"/>
  <c r="M54" i="6"/>
  <c r="M51" i="6"/>
  <c r="N32" i="6"/>
  <c r="M54" i="2"/>
  <c r="N54" i="2"/>
  <c r="N52" i="2"/>
  <c r="M54" i="5"/>
  <c r="N54" i="5"/>
  <c r="N52" i="5"/>
  <c r="M54" i="4"/>
  <c r="N54" i="4"/>
  <c r="N52" i="4"/>
  <c r="N52" i="3"/>
  <c r="M54" i="3"/>
  <c r="N54" i="3"/>
  <c r="M54" i="1"/>
  <c r="N54" i="1"/>
  <c r="N52" i="1"/>
  <c r="P52" i="1"/>
  <c r="P54" i="1"/>
  <c r="M56" i="6"/>
  <c r="N56" i="6"/>
  <c r="N59" i="6"/>
  <c r="N60" i="6"/>
  <c r="M52" i="6"/>
  <c r="N52" i="6"/>
  <c r="N51" i="6"/>
  <c r="N61" i="6"/>
  <c r="N62" i="6"/>
  <c r="N54" i="6"/>
</calcChain>
</file>

<file path=xl/sharedStrings.xml><?xml version="1.0" encoding="utf-8"?>
<sst xmlns="http://schemas.openxmlformats.org/spreadsheetml/2006/main" count="568" uniqueCount="88">
  <si>
    <t>Title:</t>
  </si>
  <si>
    <t>A. Salary</t>
  </si>
  <si>
    <t>YEAR 1</t>
  </si>
  <si>
    <t>TOTAL</t>
  </si>
  <si>
    <t>TOTAL OPS</t>
  </si>
  <si>
    <t>TOTAL EXPENSE</t>
  </si>
  <si>
    <t>YEAR 2</t>
  </si>
  <si>
    <t xml:space="preserve">Materials &amp; Supplies  </t>
  </si>
  <si>
    <t>YEAR 3</t>
  </si>
  <si>
    <t>Graduate Assistant</t>
  </si>
  <si>
    <t xml:space="preserve">Post Doctoral Associate </t>
  </si>
  <si>
    <t>Undergraduates</t>
  </si>
  <si>
    <t xml:space="preserve">Months </t>
  </si>
  <si>
    <t xml:space="preserve">Analytical / Lab cost </t>
  </si>
  <si>
    <t>Tuition</t>
  </si>
  <si>
    <t>C. Fringe Benefits</t>
  </si>
  <si>
    <t>B. OPS</t>
  </si>
  <si>
    <t>Publications</t>
  </si>
  <si>
    <t>TOTAL WAGES</t>
  </si>
  <si>
    <t>TOTAL WAGES &amp; FRINGE</t>
  </si>
  <si>
    <t>Annual</t>
  </si>
  <si>
    <t>TOTAL SALARY</t>
  </si>
  <si>
    <t>D. Expense</t>
  </si>
  <si>
    <t>E. Other Expense</t>
  </si>
  <si>
    <t>F. Total Direct</t>
  </si>
  <si>
    <t>G. Indirect Cost</t>
  </si>
  <si>
    <t>H. Total Costs</t>
  </si>
  <si>
    <t>TOTAL OTHER</t>
  </si>
  <si>
    <t>Agency:</t>
  </si>
  <si>
    <t>Faculty</t>
  </si>
  <si>
    <t>Post Doc</t>
  </si>
  <si>
    <t>Undergrad</t>
  </si>
  <si>
    <t>TOTAL FRINGE</t>
  </si>
  <si>
    <t>Dates:</t>
  </si>
  <si>
    <t>Equipment</t>
  </si>
  <si>
    <t># of pos</t>
  </si>
  <si>
    <t>Total</t>
  </si>
  <si>
    <t>Months</t>
  </si>
  <si>
    <t>Year 1</t>
  </si>
  <si>
    <t>Period</t>
  </si>
  <si>
    <r>
      <t xml:space="preserve">Subcontract </t>
    </r>
    <r>
      <rPr>
        <sz val="12"/>
        <rFont val="Calibri"/>
        <family val="2"/>
      </rPr>
      <t>≤</t>
    </r>
    <r>
      <rPr>
        <sz val="12"/>
        <rFont val="Perpetua"/>
        <family val="1"/>
      </rPr>
      <t xml:space="preserve"> 25k</t>
    </r>
  </si>
  <si>
    <r>
      <t xml:space="preserve">Subcontract </t>
    </r>
    <r>
      <rPr>
        <sz val="12"/>
        <rFont val="Calibri"/>
        <family val="2"/>
      </rPr>
      <t>›</t>
    </r>
    <r>
      <rPr>
        <sz val="12"/>
        <rFont val="Perpetua"/>
        <family val="1"/>
      </rPr>
      <t xml:space="preserve"> 25k</t>
    </r>
  </si>
  <si>
    <t>YEAR 4</t>
  </si>
  <si>
    <t>YEAR 5</t>
  </si>
  <si>
    <t>Domestic Travel</t>
  </si>
  <si>
    <t>Foreign Travel</t>
  </si>
  <si>
    <t>Participant Costs - travel</t>
  </si>
  <si>
    <t>Participant Costs - stipend</t>
  </si>
  <si>
    <t>Participant Costs - other</t>
  </si>
  <si>
    <t>Other Professionals - Teams</t>
  </si>
  <si>
    <t>Other - OPS</t>
  </si>
  <si>
    <t>Year 1 Tuition</t>
  </si>
  <si>
    <t xml:space="preserve">For tuition, enter the months for this proposal </t>
  </si>
  <si>
    <t>NSF</t>
  </si>
  <si>
    <t>Change the months in the IDC</t>
  </si>
  <si>
    <t>Tuition Rates</t>
  </si>
  <si>
    <t>Change the months in the IDC on each sheet</t>
  </si>
  <si>
    <r>
      <t xml:space="preserve">Equipment </t>
    </r>
    <r>
      <rPr>
        <sz val="12"/>
        <color rgb="FFFF0000"/>
        <rFont val="Perpetua"/>
        <family val="1"/>
      </rPr>
      <t>(individual items over 5k)</t>
    </r>
  </si>
  <si>
    <t>PI 4</t>
  </si>
  <si>
    <t>PI 2</t>
  </si>
  <si>
    <t>PI 5</t>
  </si>
  <si>
    <t>PI 3</t>
  </si>
  <si>
    <t>UF facts and rates</t>
  </si>
  <si>
    <t>MTDC</t>
  </si>
  <si>
    <t>B/W Salary</t>
  </si>
  <si>
    <t>Transfer</t>
  </si>
  <si>
    <t>New Budg</t>
  </si>
  <si>
    <t>12 month salary</t>
  </si>
  <si>
    <t>This is 12 month salary</t>
  </si>
  <si>
    <t>08/16/17-08/15/18</t>
  </si>
  <si>
    <t>PI 6</t>
  </si>
  <si>
    <t>PI 7</t>
  </si>
  <si>
    <t>08/16/18-08/15/19</t>
  </si>
  <si>
    <t>08/16/19-08/15/20</t>
  </si>
  <si>
    <t>EFFORT AY/SU</t>
  </si>
  <si>
    <t>AY</t>
  </si>
  <si>
    <t>SU</t>
  </si>
  <si>
    <t>Year 2</t>
  </si>
  <si>
    <t>Year 3</t>
  </si>
  <si>
    <t>Year 4</t>
  </si>
  <si>
    <t>Year 5</t>
  </si>
  <si>
    <t>NSF Small</t>
  </si>
  <si>
    <t>maximum</t>
  </si>
  <si>
    <t>PI - Shrimpton</t>
  </si>
  <si>
    <t>difference</t>
  </si>
  <si>
    <t>direct</t>
  </si>
  <si>
    <t>indirect</t>
  </si>
  <si>
    <t>08/16/2018 - 08/15/2021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</si>
</sst>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21" x14ac:knownFonts="1">
    <font>
      <sz val="10"/>
      <name val="Arial"/>
    </font>
    <font>
      <b/>
      <sz val="12"/>
      <name val="Arial"/>
      <family val="2"/>
    </font>
    <font>
      <sz val="12"/>
      <name val="SWISS"/>
    </font>
    <font>
      <b/>
      <sz val="12"/>
      <name val="SWISS"/>
    </font>
    <font>
      <sz val="12"/>
      <name val="Arial"/>
      <family val="2"/>
    </font>
    <font>
      <sz val="8"/>
      <name val="Arial"/>
      <family val="2"/>
    </font>
    <font>
      <b/>
      <sz val="12"/>
      <name val="Perpetua"/>
      <family val="1"/>
    </font>
    <font>
      <b/>
      <u/>
      <sz val="12"/>
      <name val="Perpetua"/>
      <family val="1"/>
    </font>
    <font>
      <sz val="12"/>
      <name val="Perpetua"/>
      <family val="1"/>
    </font>
    <font>
      <sz val="10"/>
      <name val="Perpetua"/>
      <family val="1"/>
    </font>
    <font>
      <b/>
      <sz val="11"/>
      <name val="Perpetua"/>
      <family val="1"/>
    </font>
    <font>
      <sz val="12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SWISS"/>
    </font>
    <font>
      <b/>
      <sz val="11"/>
      <name val="Arial"/>
      <family val="2"/>
    </font>
    <font>
      <b/>
      <sz val="12"/>
      <color theme="5" tint="-0.499984740745262"/>
      <name val="Perpetua"/>
      <family val="1"/>
    </font>
    <font>
      <sz val="12"/>
      <color rgb="FFFF0000"/>
      <name val="Perpetua"/>
      <family val="1"/>
    </font>
    <font>
      <u/>
      <sz val="10"/>
      <color theme="10"/>
      <name val="Arial"/>
      <family val="2"/>
    </font>
    <font>
      <b/>
      <sz val="10"/>
      <color theme="0" tint="-0.499984740745262"/>
      <name val="Perpetua"/>
      <family val="1"/>
    </font>
    <font>
      <b/>
      <sz val="10"/>
      <name val="Perpetua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3" fillId="0" borderId="0" xfId="1" applyFont="1" applyAlignment="1" applyProtection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164" fontId="7" fillId="0" borderId="0" xfId="1" applyNumberFormat="1" applyFont="1" applyAlignment="1" applyProtection="1">
      <alignment horizontal="center"/>
    </xf>
    <xf numFmtId="0" fontId="7" fillId="0" borderId="0" xfId="1" applyFont="1" applyAlignment="1" applyProtection="1">
      <alignment horizontal="center"/>
    </xf>
    <xf numFmtId="0" fontId="6" fillId="0" borderId="0" xfId="1" applyFont="1" applyFill="1" applyAlignment="1" applyProtection="1">
      <alignment horizontal="center"/>
    </xf>
    <xf numFmtId="0" fontId="8" fillId="0" borderId="0" xfId="0" applyFont="1"/>
    <xf numFmtId="0" fontId="9" fillId="0" borderId="0" xfId="0" applyFont="1"/>
    <xf numFmtId="0" fontId="8" fillId="0" borderId="0" xfId="1" applyFont="1" applyAlignment="1" applyProtection="1">
      <alignment horizontal="left"/>
    </xf>
    <xf numFmtId="0" fontId="8" fillId="0" borderId="0" xfId="1" applyFont="1" applyFill="1" applyProtection="1"/>
    <xf numFmtId="0" fontId="6" fillId="0" borderId="0" xfId="1" applyFont="1" applyAlignment="1" applyProtection="1">
      <alignment horizontal="left"/>
    </xf>
    <xf numFmtId="0" fontId="8" fillId="0" borderId="0" xfId="1" applyFont="1" applyProtection="1"/>
    <xf numFmtId="10" fontId="8" fillId="0" borderId="0" xfId="1" applyNumberFormat="1" applyFont="1" applyFill="1" applyProtection="1"/>
    <xf numFmtId="0" fontId="8" fillId="0" borderId="0" xfId="1" applyFont="1" applyAlignment="1" applyProtection="1">
      <alignment horizontal="center"/>
    </xf>
    <xf numFmtId="10" fontId="6" fillId="0" borderId="0" xfId="1" applyNumberFormat="1" applyFont="1" applyFill="1" applyProtection="1"/>
    <xf numFmtId="5" fontId="6" fillId="0" borderId="0" xfId="1" applyNumberFormat="1" applyFont="1" applyFill="1" applyProtection="1"/>
    <xf numFmtId="0" fontId="8" fillId="0" borderId="0" xfId="1" applyFont="1"/>
    <xf numFmtId="0" fontId="7" fillId="0" borderId="0" xfId="1" applyFont="1" applyAlignment="1" applyProtection="1">
      <alignment horizontal="left"/>
    </xf>
    <xf numFmtId="10" fontId="6" fillId="0" borderId="0" xfId="0" applyNumberFormat="1" applyFont="1"/>
    <xf numFmtId="1" fontId="0" fillId="0" borderId="0" xfId="0" applyNumberFormat="1"/>
    <xf numFmtId="3" fontId="8" fillId="0" borderId="0" xfId="0" applyNumberFormat="1" applyFont="1"/>
    <xf numFmtId="3" fontId="6" fillId="0" borderId="0" xfId="0" applyNumberFormat="1" applyFont="1"/>
    <xf numFmtId="3" fontId="8" fillId="2" borderId="0" xfId="0" applyNumberFormat="1" applyFont="1" applyFill="1"/>
    <xf numFmtId="0" fontId="8" fillId="2" borderId="0" xfId="0" applyFont="1" applyFill="1"/>
    <xf numFmtId="1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wrapText="1"/>
    </xf>
    <xf numFmtId="10" fontId="8" fillId="0" borderId="0" xfId="1" applyNumberFormat="1" applyFont="1" applyFill="1" applyAlignment="1" applyProtection="1">
      <alignment horizontal="right"/>
    </xf>
    <xf numFmtId="10" fontId="8" fillId="0" borderId="0" xfId="1" applyNumberFormat="1" applyFont="1" applyFill="1" applyAlignment="1">
      <alignment horizontal="right"/>
    </xf>
    <xf numFmtId="0" fontId="10" fillId="0" borderId="0" xfId="1" applyFont="1" applyFill="1" applyProtection="1"/>
    <xf numFmtId="0" fontId="10" fillId="0" borderId="0" xfId="1" applyFont="1" applyFill="1" applyAlignment="1" applyProtection="1">
      <alignment horizontal="left"/>
    </xf>
    <xf numFmtId="164" fontId="8" fillId="0" borderId="0" xfId="0" applyNumberFormat="1" applyFont="1"/>
    <xf numFmtId="6" fontId="6" fillId="0" borderId="1" xfId="0" applyNumberFormat="1" applyFont="1" applyBorder="1"/>
    <xf numFmtId="0" fontId="0" fillId="0" borderId="0" xfId="0" applyAlignment="1">
      <alignment horizontal="center"/>
    </xf>
    <xf numFmtId="6" fontId="6" fillId="0" borderId="0" xfId="0" applyNumberFormat="1" applyFont="1" applyBorder="1"/>
    <xf numFmtId="3" fontId="8" fillId="3" borderId="0" xfId="0" applyNumberFormat="1" applyFont="1" applyFill="1"/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6" fillId="0" borderId="0" xfId="1" applyFont="1" applyAlignment="1" applyProtection="1">
      <alignment horizontal="center"/>
    </xf>
    <xf numFmtId="10" fontId="8" fillId="0" borderId="0" xfId="0" applyNumberFormat="1" applyFont="1"/>
    <xf numFmtId="0" fontId="12" fillId="0" borderId="0" xfId="0" applyFont="1"/>
    <xf numFmtId="0" fontId="8" fillId="0" borderId="0" xfId="0" applyFont="1" applyFill="1"/>
    <xf numFmtId="10" fontId="8" fillId="0" borderId="0" xfId="0" applyNumberFormat="1" applyFont="1" applyFill="1"/>
    <xf numFmtId="3" fontId="8" fillId="0" borderId="0" xfId="0" applyNumberFormat="1" applyFont="1" applyFill="1"/>
    <xf numFmtId="3" fontId="6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12" fillId="0" borderId="0" xfId="0" applyFont="1" applyFill="1"/>
    <xf numFmtId="1" fontId="0" fillId="0" borderId="0" xfId="0" applyNumberFormat="1" applyFill="1"/>
    <xf numFmtId="0" fontId="6" fillId="0" borderId="0" xfId="0" applyFont="1" applyFill="1"/>
    <xf numFmtId="164" fontId="7" fillId="0" borderId="0" xfId="1" applyNumberFormat="1" applyFont="1" applyFill="1" applyAlignment="1" applyProtection="1">
      <alignment horizontal="center"/>
    </xf>
    <xf numFmtId="0" fontId="7" fillId="0" borderId="0" xfId="1" applyFont="1" applyFill="1" applyAlignment="1" applyProtection="1">
      <alignment horizontal="center"/>
    </xf>
    <xf numFmtId="1" fontId="6" fillId="0" borderId="0" xfId="0" applyNumberFormat="1" applyFont="1" applyFill="1"/>
    <xf numFmtId="0" fontId="4" fillId="0" borderId="0" xfId="0" applyFont="1" applyFill="1"/>
    <xf numFmtId="0" fontId="14" fillId="0" borderId="0" xfId="1" applyFont="1" applyAlignment="1" applyProtection="1">
      <alignment horizontal="center"/>
    </xf>
    <xf numFmtId="0" fontId="15" fillId="0" borderId="0" xfId="0" applyFont="1"/>
    <xf numFmtId="0" fontId="15" fillId="0" borderId="0" xfId="1" applyFont="1" applyAlignment="1" applyProtection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3" fontId="16" fillId="0" borderId="0" xfId="0" applyNumberFormat="1" applyFont="1"/>
    <xf numFmtId="0" fontId="16" fillId="0" borderId="0" xfId="0" applyFont="1"/>
    <xf numFmtId="0" fontId="3" fillId="0" borderId="0" xfId="1" applyFont="1" applyAlignment="1" applyProtection="1">
      <alignment horizontal="left"/>
    </xf>
    <xf numFmtId="0" fontId="15" fillId="0" borderId="2" xfId="0" applyFont="1" applyBorder="1"/>
    <xf numFmtId="4" fontId="13" fillId="0" borderId="0" xfId="0" applyNumberFormat="1" applyFont="1" applyAlignment="1">
      <alignment horizontal="center"/>
    </xf>
    <xf numFmtId="0" fontId="18" fillId="0" borderId="0" xfId="2"/>
    <xf numFmtId="0" fontId="19" fillId="0" borderId="0" xfId="0" applyFont="1"/>
    <xf numFmtId="3" fontId="19" fillId="0" borderId="0" xfId="0" applyNumberFormat="1" applyFont="1"/>
    <xf numFmtId="14" fontId="6" fillId="0" borderId="0" xfId="0" applyNumberFormat="1" applyFont="1"/>
    <xf numFmtId="0" fontId="20" fillId="0" borderId="0" xfId="0" applyFont="1"/>
    <xf numFmtId="0" fontId="6" fillId="0" borderId="5" xfId="0" applyFont="1" applyBorder="1"/>
    <xf numFmtId="3" fontId="6" fillId="0" borderId="6" xfId="0" applyNumberFormat="1" applyFont="1" applyBorder="1"/>
    <xf numFmtId="0" fontId="6" fillId="0" borderId="6" xfId="0" applyFont="1" applyBorder="1"/>
    <xf numFmtId="0" fontId="9" fillId="0" borderId="7" xfId="0" applyFont="1" applyBorder="1"/>
    <xf numFmtId="3" fontId="20" fillId="0" borderId="8" xfId="0" applyNumberFormat="1" applyFont="1" applyBorder="1"/>
    <xf numFmtId="0" fontId="6" fillId="0" borderId="5" xfId="1" applyFont="1" applyBorder="1" applyAlignment="1" applyProtection="1">
      <alignment horizontal="center"/>
    </xf>
    <xf numFmtId="0" fontId="6" fillId="0" borderId="6" xfId="1" applyFont="1" applyBorder="1" applyAlignment="1" applyProtection="1">
      <alignment horizontal="center"/>
    </xf>
    <xf numFmtId="2" fontId="0" fillId="0" borderId="0" xfId="0" applyNumberFormat="1"/>
    <xf numFmtId="0" fontId="3" fillId="0" borderId="9" xfId="1" applyFont="1" applyBorder="1" applyAlignment="1" applyProtection="1">
      <alignment horizontal="center"/>
    </xf>
    <xf numFmtId="0" fontId="3" fillId="0" borderId="10" xfId="1" applyFont="1" applyBorder="1" applyAlignment="1" applyProtection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3" fillId="0" borderId="11" xfId="1" applyFont="1" applyBorder="1" applyAlignment="1" applyProtection="1">
      <alignment horizontal="center"/>
    </xf>
    <xf numFmtId="0" fontId="3" fillId="0" borderId="12" xfId="1" applyFont="1" applyBorder="1" applyAlignment="1" applyProtection="1">
      <alignment horizontal="center"/>
    </xf>
    <xf numFmtId="0" fontId="12" fillId="0" borderId="15" xfId="0" applyFont="1" applyBorder="1" applyAlignment="1">
      <alignment horizontal="centerContinuous"/>
    </xf>
    <xf numFmtId="0" fontId="1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" fillId="0" borderId="18" xfId="0" applyFont="1" applyBorder="1" applyAlignment="1">
      <alignment horizontal="centerContinuous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4" fontId="8" fillId="0" borderId="0" xfId="0" applyNumberFormat="1" applyFo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g.ufl.edu/oer/links/facts/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AD62"/>
  <sheetViews>
    <sheetView tabSelected="1" view="pageBreakPreview" topLeftCell="A2" workbookViewId="0">
      <selection activeCell="R19" sqref="R19"/>
    </sheetView>
  </sheetViews>
  <sheetFormatPr baseColWidth="10" defaultColWidth="8.83203125" defaultRowHeight="14" x14ac:dyDescent="0.2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hidden="1" customWidth="1"/>
    <col min="11" max="11" width="11.6640625" hidden="1" customWidth="1"/>
    <col min="12" max="12" width="9.33203125" hidden="1" customWidth="1"/>
    <col min="13" max="13" width="11.6640625" hidden="1" customWidth="1"/>
    <col min="14" max="14" width="13.1640625" customWidth="1"/>
    <col min="15" max="15" width="9.33203125" style="10" bestFit="1" customWidth="1"/>
    <col min="16" max="16" width="11.1640625" style="71" bestFit="1" customWidth="1"/>
    <col min="17" max="17" width="8.83203125" style="10"/>
    <col min="21" max="21" width="10.6640625" customWidth="1"/>
    <col min="22" max="22" width="10" customWidth="1"/>
  </cols>
  <sheetData>
    <row r="1" spans="1:30" ht="17" x14ac:dyDescent="0.25">
      <c r="A1" s="28" t="s">
        <v>0</v>
      </c>
      <c r="B1" s="4" t="s">
        <v>81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"/>
    </row>
    <row r="2" spans="1:30" ht="17" x14ac:dyDescent="0.25">
      <c r="A2" s="28" t="s">
        <v>28</v>
      </c>
      <c r="B2" s="4" t="s">
        <v>81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"/>
    </row>
    <row r="3" spans="1:30" ht="15.75" customHeight="1" x14ac:dyDescent="0.25">
      <c r="A3" s="29" t="s">
        <v>33</v>
      </c>
      <c r="B3" s="4" t="s">
        <v>87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30" ht="18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95"/>
      <c r="P4" s="96"/>
      <c r="Q4" s="4"/>
      <c r="R4" s="64" t="s">
        <v>64</v>
      </c>
      <c r="U4" s="93">
        <v>6662.56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77" t="s">
        <v>65</v>
      </c>
      <c r="P5" s="78" t="s">
        <v>66</v>
      </c>
      <c r="Q5" s="41"/>
      <c r="R5" s="64"/>
      <c r="S5" s="2"/>
      <c r="T5" s="2"/>
      <c r="V5" s="58"/>
    </row>
    <row r="6" spans="1:30" ht="17" x14ac:dyDescent="0.25">
      <c r="A6" s="9"/>
      <c r="B6" s="9" t="s">
        <v>83</v>
      </c>
      <c r="C6" s="42"/>
      <c r="D6" s="26">
        <v>2</v>
      </c>
      <c r="E6" s="23">
        <f>ROUND(U6/V6*D6,0)</f>
        <v>28982</v>
      </c>
      <c r="F6" s="26">
        <v>1</v>
      </c>
      <c r="G6" s="23">
        <f>ROUND(W6/X6*F6,0)</f>
        <v>14926</v>
      </c>
      <c r="H6" s="26">
        <v>1</v>
      </c>
      <c r="I6" s="23">
        <f>ROUND(Y6/Z6*H6,0)</f>
        <v>15374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59282</v>
      </c>
      <c r="O6" s="72"/>
      <c r="P6" s="73">
        <f>N6+O6</f>
        <v>59282</v>
      </c>
      <c r="Q6" s="4"/>
      <c r="R6" s="1" t="s">
        <v>67</v>
      </c>
      <c r="U6" s="79">
        <f>U4*26.1</f>
        <v>173892.81600000002</v>
      </c>
      <c r="V6">
        <v>12</v>
      </c>
      <c r="W6" s="22">
        <f>U6*1.03</f>
        <v>179109.60048000002</v>
      </c>
      <c r="X6">
        <v>12</v>
      </c>
      <c r="Y6" s="22">
        <f>W6*1.03</f>
        <v>184482.88849440002</v>
      </c>
      <c r="Z6">
        <v>12</v>
      </c>
      <c r="AA6" s="22">
        <f>Y6*1.03</f>
        <v>190017.37514923202</v>
      </c>
      <c r="AB6">
        <v>12</v>
      </c>
      <c r="AC6" s="22">
        <f>AA6*1.03</f>
        <v>195717.89640370899</v>
      </c>
      <c r="AD6">
        <v>12</v>
      </c>
    </row>
    <row r="7" spans="1:30" ht="17" hidden="1" x14ac:dyDescent="0.25">
      <c r="A7" s="9"/>
      <c r="B7" s="9"/>
      <c r="C7" s="9"/>
      <c r="D7" s="9"/>
      <c r="E7" s="23"/>
      <c r="F7" s="9"/>
      <c r="G7" s="23"/>
      <c r="H7" s="9"/>
      <c r="I7" s="23"/>
      <c r="J7" s="9"/>
      <c r="K7" s="23"/>
      <c r="L7" s="9"/>
      <c r="M7" s="23"/>
      <c r="N7" s="24"/>
      <c r="O7" s="72"/>
      <c r="P7" s="74"/>
      <c r="Q7" s="4"/>
      <c r="R7" s="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72"/>
      <c r="P8" s="74"/>
      <c r="Q8" s="4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72"/>
      <c r="P9" s="74"/>
      <c r="Q9" s="4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72"/>
      <c r="P10" s="74"/>
      <c r="Q10" s="4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28982</v>
      </c>
      <c r="F11" s="4"/>
      <c r="G11" s="24">
        <f>SUM(G6:G10)</f>
        <v>14926</v>
      </c>
      <c r="H11" s="4"/>
      <c r="I11" s="24">
        <f>SUM(I6:I10)</f>
        <v>15374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7" si="0">M11+K11+I11+G11+E11</f>
        <v>59282</v>
      </c>
      <c r="O11" s="72"/>
      <c r="P11" s="73">
        <f>P6</f>
        <v>59282</v>
      </c>
      <c r="Q11" s="4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72"/>
      <c r="P12" s="74"/>
      <c r="Q12" s="4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72"/>
      <c r="P13" s="74"/>
      <c r="Q13" s="4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72"/>
      <c r="P14" s="73">
        <f>O14+N14</f>
        <v>0</v>
      </c>
      <c r="Q14" s="4"/>
      <c r="R14" s="1"/>
    </row>
    <row r="15" spans="1:30" ht="17" x14ac:dyDescent="0.25">
      <c r="A15" s="9"/>
      <c r="B15" s="12" t="s">
        <v>9</v>
      </c>
      <c r="C15" s="34">
        <v>25000</v>
      </c>
      <c r="D15" s="26">
        <v>2</v>
      </c>
      <c r="E15" s="23">
        <f>ROUND(C15*D15,0)</f>
        <v>50000</v>
      </c>
      <c r="F15" s="26">
        <v>2</v>
      </c>
      <c r="G15" s="23">
        <f>ROUND((C15*1.03)*F15,0)</f>
        <v>51500</v>
      </c>
      <c r="H15" s="26">
        <v>2</v>
      </c>
      <c r="I15" s="23">
        <f>ROUND((C15*1.03^2)*H15,0)</f>
        <v>53045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154545</v>
      </c>
      <c r="O15" s="72"/>
      <c r="P15" s="73">
        <f t="shared" ref="P15:P18" si="1">O15+N15</f>
        <v>154545</v>
      </c>
      <c r="Q15" s="4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ref="N16" si="2">M16+K16+I16+G16+E16</f>
        <v>0</v>
      </c>
      <c r="O16" s="72"/>
      <c r="P16" s="73">
        <f t="shared" si="1"/>
        <v>0</v>
      </c>
      <c r="Q16" s="4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72"/>
      <c r="P17" s="73">
        <f t="shared" si="1"/>
        <v>0</v>
      </c>
      <c r="Q17" s="4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ref="N18" si="3">M18+K18+I18+G18+E18</f>
        <v>0</v>
      </c>
      <c r="O18" s="72"/>
      <c r="P18" s="73">
        <f t="shared" si="1"/>
        <v>0</v>
      </c>
      <c r="Q18" s="4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50000</v>
      </c>
      <c r="F19" s="4"/>
      <c r="G19" s="24">
        <f>SUM(G14:G18)</f>
        <v>51500</v>
      </c>
      <c r="H19" s="4"/>
      <c r="I19" s="24">
        <f>SUM(I14:I18)</f>
        <v>53045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154545</v>
      </c>
      <c r="O19" s="72"/>
      <c r="P19" s="73">
        <f>SUM(P14:P18)</f>
        <v>154545</v>
      </c>
      <c r="Q19" s="4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78982</v>
      </c>
      <c r="F20" s="4"/>
      <c r="G20" s="24">
        <f>G19+G11</f>
        <v>66426</v>
      </c>
      <c r="H20" s="4"/>
      <c r="I20" s="24">
        <f>I19+I11</f>
        <v>68419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213827</v>
      </c>
      <c r="O20" s="72"/>
      <c r="P20" s="73">
        <f>P19+P11</f>
        <v>213827</v>
      </c>
      <c r="Q20" s="4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72"/>
      <c r="P21" s="74"/>
      <c r="Q21" s="4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72"/>
      <c r="P22" s="74"/>
      <c r="Q22" s="4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7941</v>
      </c>
      <c r="F23" s="9"/>
      <c r="G23" s="23">
        <f>ROUND(G11*C23,0)</f>
        <v>4090</v>
      </c>
      <c r="H23" s="9"/>
      <c r="I23" s="23">
        <f>ROUND(I11*C23,0)</f>
        <v>4212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16243</v>
      </c>
      <c r="O23" s="72"/>
      <c r="P23" s="73">
        <f>O23+N23</f>
        <v>16243</v>
      </c>
      <c r="Q23" s="4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72"/>
      <c r="P24" s="73">
        <f t="shared" ref="P24:P28" si="4">O24+N24</f>
        <v>0</v>
      </c>
      <c r="Q24" s="4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5100</v>
      </c>
      <c r="F25" s="9"/>
      <c r="G25" s="23">
        <f>ROUND(G15*C25,0)</f>
        <v>5253</v>
      </c>
      <c r="H25" s="9"/>
      <c r="I25" s="23">
        <f>ROUND(I15*C25,0)</f>
        <v>5411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15764</v>
      </c>
      <c r="O25" s="72"/>
      <c r="P25" s="73">
        <f t="shared" si="4"/>
        <v>15764</v>
      </c>
      <c r="Q25" s="4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ref="N26" si="5">M26+K26+I26+G26+E26</f>
        <v>0</v>
      </c>
      <c r="O26" s="72"/>
      <c r="P26" s="73">
        <f t="shared" si="4"/>
        <v>0</v>
      </c>
      <c r="Q26" s="4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72"/>
      <c r="P27" s="73">
        <f t="shared" si="4"/>
        <v>0</v>
      </c>
      <c r="Q27" s="4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ref="N28" si="6">M28+K28+I28+G28+E28</f>
        <v>0</v>
      </c>
      <c r="O28" s="72"/>
      <c r="P28" s="73">
        <f t="shared" si="4"/>
        <v>0</v>
      </c>
      <c r="Q28" s="4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13041</v>
      </c>
      <c r="F29" s="4"/>
      <c r="G29" s="24">
        <f>SUM(G23:G28)</f>
        <v>9343</v>
      </c>
      <c r="H29" s="4"/>
      <c r="I29" s="24">
        <f>SUM(I23:I28)</f>
        <v>9623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32007</v>
      </c>
      <c r="O29" s="72"/>
      <c r="P29" s="73">
        <f>SUM(P23:P28)</f>
        <v>32007</v>
      </c>
      <c r="Q29" s="4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92023</v>
      </c>
      <c r="F30" s="4"/>
      <c r="G30" s="24">
        <f>G29+G20</f>
        <v>75769</v>
      </c>
      <c r="H30" s="4"/>
      <c r="I30" s="24">
        <f>I29+I20</f>
        <v>78042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245834</v>
      </c>
      <c r="O30" s="72"/>
      <c r="P30" s="73">
        <f>P29+P20</f>
        <v>245834</v>
      </c>
      <c r="Q30" s="4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72"/>
      <c r="P31" s="74"/>
      <c r="Q31" s="4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72"/>
      <c r="P32" s="74"/>
      <c r="Q32" s="4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72"/>
      <c r="P33" s="73">
        <f>O33+N33</f>
        <v>0</v>
      </c>
      <c r="Q33" s="4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72"/>
      <c r="P34" s="73">
        <f t="shared" ref="P34:P38" si="7">O34+N34</f>
        <v>0</v>
      </c>
      <c r="Q34" s="4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72"/>
      <c r="P35" s="73">
        <f t="shared" si="7"/>
        <v>0</v>
      </c>
      <c r="Q35" s="4"/>
      <c r="R35" s="1"/>
    </row>
    <row r="36" spans="1:18" ht="17" x14ac:dyDescent="0.25">
      <c r="A36" s="4"/>
      <c r="B36" s="11" t="s">
        <v>44</v>
      </c>
      <c r="C36" s="4"/>
      <c r="D36" s="4"/>
      <c r="E36" s="25">
        <v>6000</v>
      </c>
      <c r="F36" s="4"/>
      <c r="G36" s="25">
        <v>6000</v>
      </c>
      <c r="H36" s="4"/>
      <c r="I36" s="25">
        <v>6000</v>
      </c>
      <c r="J36" s="4"/>
      <c r="K36" s="25">
        <v>0</v>
      </c>
      <c r="L36" s="4"/>
      <c r="M36" s="25">
        <v>0</v>
      </c>
      <c r="N36" s="24">
        <f t="shared" si="0"/>
        <v>18000</v>
      </c>
      <c r="O36" s="72"/>
      <c r="P36" s="73">
        <f t="shared" si="7"/>
        <v>18000</v>
      </c>
      <c r="Q36" s="4"/>
      <c r="R36" s="1"/>
    </row>
    <row r="37" spans="1:18" ht="17" x14ac:dyDescent="0.25">
      <c r="A37" s="4"/>
      <c r="B37" s="11" t="s">
        <v>45</v>
      </c>
      <c r="C37" s="4"/>
      <c r="D37" s="4"/>
      <c r="E37" s="25">
        <v>5000</v>
      </c>
      <c r="F37" s="4"/>
      <c r="G37" s="25">
        <v>5000</v>
      </c>
      <c r="H37" s="4"/>
      <c r="I37" s="25">
        <v>5000</v>
      </c>
      <c r="J37" s="4"/>
      <c r="K37" s="25">
        <v>0</v>
      </c>
      <c r="L37" s="4"/>
      <c r="M37" s="25">
        <v>0</v>
      </c>
      <c r="N37" s="24">
        <f t="shared" ref="N37" si="8">M37+K37+I37+G37+E37</f>
        <v>15000</v>
      </c>
      <c r="O37" s="72"/>
      <c r="P37" s="73">
        <f t="shared" si="7"/>
        <v>15000</v>
      </c>
      <c r="Q37" s="4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72"/>
      <c r="P38" s="73">
        <f t="shared" si="7"/>
        <v>0</v>
      </c>
      <c r="Q38" s="4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11000</v>
      </c>
      <c r="F39" s="4"/>
      <c r="G39" s="24">
        <f>SUM(G33:G38)</f>
        <v>11000</v>
      </c>
      <c r="H39" s="4"/>
      <c r="I39" s="24">
        <f>SUM(I33:I38)</f>
        <v>11000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33000</v>
      </c>
      <c r="O39" s="72"/>
      <c r="P39" s="73">
        <f>SUM(P33:P38)</f>
        <v>33000</v>
      </c>
      <c r="Q39" s="4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72"/>
      <c r="P40" s="74"/>
      <c r="Q40" s="4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22616</v>
      </c>
      <c r="F41" s="27"/>
      <c r="G41" s="23">
        <f>ROUND((A59*1.05)*F15,0)</f>
        <v>23747</v>
      </c>
      <c r="H41" s="27"/>
      <c r="I41" s="23">
        <f>ROUND((A59*1.05^2)*H15,0)</f>
        <v>24934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71297</v>
      </c>
      <c r="O41" s="72"/>
      <c r="P41" s="73">
        <f>O41+N41</f>
        <v>71297</v>
      </c>
      <c r="Q41" s="4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ref="N42:N44" si="9">M42+K42+I42+G42+E42</f>
        <v>0</v>
      </c>
      <c r="O42" s="72"/>
      <c r="P42" s="73">
        <f t="shared" ref="P42:P46" si="10">O42+N42</f>
        <v>0</v>
      </c>
      <c r="Q42" s="4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9"/>
        <v>0</v>
      </c>
      <c r="O43" s="72"/>
      <c r="P43" s="73">
        <f t="shared" si="10"/>
        <v>0</v>
      </c>
      <c r="Q43" s="4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9"/>
        <v>0</v>
      </c>
      <c r="O44" s="72"/>
      <c r="P44" s="73">
        <f t="shared" si="10"/>
        <v>0</v>
      </c>
      <c r="Q44" s="4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72"/>
      <c r="P45" s="73">
        <f t="shared" si="10"/>
        <v>0</v>
      </c>
      <c r="Q45" s="4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72"/>
      <c r="P46" s="73">
        <f t="shared" si="10"/>
        <v>0</v>
      </c>
      <c r="Q46" s="4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22616</v>
      </c>
      <c r="F47" s="4"/>
      <c r="G47" s="24">
        <f>SUM(G41:G46)</f>
        <v>23747</v>
      </c>
      <c r="H47" s="4"/>
      <c r="I47" s="24">
        <f>SUM(I41:I46)</f>
        <v>24934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71297</v>
      </c>
      <c r="O47" s="72"/>
      <c r="P47" s="73">
        <f>SUM(P41:P46)</f>
        <v>71297</v>
      </c>
      <c r="Q47" s="4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72"/>
      <c r="P48" s="74"/>
      <c r="Q48" s="4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125639</v>
      </c>
      <c r="F49" s="4"/>
      <c r="G49" s="24">
        <f>G47+G39+G30</f>
        <v>110516</v>
      </c>
      <c r="H49" s="4"/>
      <c r="I49" s="24">
        <f>I47+I39+I30</f>
        <v>113976</v>
      </c>
      <c r="J49" s="4"/>
      <c r="K49" s="24">
        <f>K47+K39+K30</f>
        <v>0</v>
      </c>
      <c r="L49" s="4"/>
      <c r="M49" s="24">
        <f>M47+M39+M30</f>
        <v>0</v>
      </c>
      <c r="N49" s="24">
        <f>M49+K49+I49+G49+E49</f>
        <v>350131</v>
      </c>
      <c r="O49" s="72"/>
      <c r="P49" s="73">
        <f>P47+P39+P30</f>
        <v>350131</v>
      </c>
      <c r="Q49" s="4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103023</v>
      </c>
      <c r="F50" s="69"/>
      <c r="G50" s="69">
        <f t="shared" ref="G50:M50" si="11">G49-G47</f>
        <v>86769</v>
      </c>
      <c r="H50" s="69"/>
      <c r="I50" s="69">
        <f t="shared" si="11"/>
        <v>89042</v>
      </c>
      <c r="J50" s="69"/>
      <c r="K50" s="69">
        <f t="shared" si="11"/>
        <v>0</v>
      </c>
      <c r="L50" s="69"/>
      <c r="M50" s="69">
        <f t="shared" si="11"/>
        <v>0</v>
      </c>
      <c r="N50" s="69">
        <f>M50+K50+I50+G50+E50</f>
        <v>278834</v>
      </c>
      <c r="O50" s="72"/>
      <c r="P50" s="73">
        <f>P49-P47</f>
        <v>278834</v>
      </c>
      <c r="Q50" s="4"/>
      <c r="R50" s="1"/>
    </row>
    <row r="51" spans="1:18" ht="17" x14ac:dyDescent="0.25">
      <c r="A51" s="5" t="s">
        <v>25</v>
      </c>
      <c r="O51" s="72"/>
      <c r="P51" s="74"/>
      <c r="Q51" s="4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54087</v>
      </c>
      <c r="F52" s="4"/>
      <c r="G52" s="47">
        <f>ROUND((G49-G47)*C52,0)</f>
        <v>45554</v>
      </c>
      <c r="H52" s="4"/>
      <c r="I52" s="24">
        <f>ROUND((I49-I47)*C52,0)</f>
        <v>46747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146388</v>
      </c>
      <c r="O52" s="72"/>
      <c r="P52" s="73">
        <f>O52+N52</f>
        <v>146388</v>
      </c>
      <c r="Q52" s="4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72"/>
      <c r="P53" s="74"/>
      <c r="Q53" s="4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179726</v>
      </c>
      <c r="F54" s="9"/>
      <c r="G54" s="24">
        <f>G52+G49</f>
        <v>156070</v>
      </c>
      <c r="H54" s="9"/>
      <c r="I54" s="24">
        <f>I52+I49</f>
        <v>160723</v>
      </c>
      <c r="J54" s="9"/>
      <c r="K54" s="24">
        <f>K52+K49</f>
        <v>0</v>
      </c>
      <c r="L54" s="9"/>
      <c r="M54" s="24">
        <f>M52+M49</f>
        <v>0</v>
      </c>
      <c r="N54" s="24">
        <f t="shared" ref="N54" si="12">M54+K54+I54+G54+E54</f>
        <v>496519</v>
      </c>
      <c r="O54" s="75"/>
      <c r="P54" s="76">
        <f>P52+P49</f>
        <v>496519</v>
      </c>
    </row>
    <row r="55" spans="1:18" ht="17" x14ac:dyDescent="0.25">
      <c r="A55" s="9"/>
      <c r="B55" s="9"/>
      <c r="C55" s="9"/>
      <c r="D55" s="9"/>
      <c r="E55" s="62" t="s">
        <v>56</v>
      </c>
      <c r="F55" s="9"/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7" x14ac:dyDescent="0.25">
      <c r="A57" s="67" t="s">
        <v>62</v>
      </c>
      <c r="C57" s="63" t="s">
        <v>52</v>
      </c>
      <c r="D57" s="43"/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38</v>
      </c>
      <c r="B58" s="36" t="s">
        <v>39</v>
      </c>
      <c r="C58" s="61" t="s">
        <v>55</v>
      </c>
      <c r="D58" s="60" t="s">
        <v>37</v>
      </c>
      <c r="E58" s="36" t="s">
        <v>36</v>
      </c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E62</f>
        <v>11307.996000000001</v>
      </c>
      <c r="B59" s="43" t="s">
        <v>69</v>
      </c>
      <c r="C59" s="36">
        <v>897.46</v>
      </c>
      <c r="D59" s="36">
        <v>0</v>
      </c>
      <c r="E59" s="40">
        <f t="shared" ref="E59:E60" si="13">D59*C59</f>
        <v>0</v>
      </c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B60" s="43" t="s">
        <v>72</v>
      </c>
      <c r="C60" s="39">
        <f>C59*1.05</f>
        <v>942.33300000000008</v>
      </c>
      <c r="D60" s="36">
        <v>12</v>
      </c>
      <c r="E60" s="40">
        <f t="shared" si="13"/>
        <v>11307.996000000001</v>
      </c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B61" s="43" t="s">
        <v>73</v>
      </c>
      <c r="C61" s="39">
        <f>C60*1.05</f>
        <v>989.44965000000013</v>
      </c>
      <c r="D61" s="36">
        <v>0</v>
      </c>
      <c r="E61" s="40">
        <f t="shared" ref="E61" si="14">D61*C61</f>
        <v>0</v>
      </c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2">
      <c r="C62" s="60" t="s">
        <v>36</v>
      </c>
      <c r="D62" s="60">
        <f>SUM(D59:D61)</f>
        <v>12</v>
      </c>
      <c r="E62" s="66">
        <f>SUM(E59:E61)</f>
        <v>11307.996000000001</v>
      </c>
    </row>
  </sheetData>
  <mergeCells count="1">
    <mergeCell ref="O4:P4"/>
  </mergeCells>
  <phoneticPr fontId="5" type="noConversion"/>
  <hyperlinks>
    <hyperlink ref="A57" r:id="rId1"/>
  </hyperlinks>
  <pageMargins left="0.75" right="0.75" top="1" bottom="1" header="0.5" footer="0.5"/>
  <pageSetup scale="64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AD62"/>
  <sheetViews>
    <sheetView view="pageBreakPreview" topLeftCell="A11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70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59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ht="17" hidden="1" x14ac:dyDescent="0.25">
      <c r="A7" s="9"/>
      <c r="B7" s="9"/>
      <c r="C7" s="9"/>
      <c r="D7" s="9"/>
      <c r="E7" s="23"/>
      <c r="F7" s="9"/>
      <c r="G7" s="23"/>
      <c r="H7" s="9"/>
      <c r="I7" s="23"/>
      <c r="J7" s="9"/>
      <c r="K7" s="23"/>
      <c r="L7" s="9"/>
      <c r="M7" s="23"/>
      <c r="N7" s="24"/>
      <c r="O7" s="1"/>
      <c r="P7" s="1"/>
      <c r="Q7" s="1"/>
      <c r="R7" s="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D62"/>
  <sheetViews>
    <sheetView view="pageBreakPreview" topLeftCell="A14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61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D62"/>
  <sheetViews>
    <sheetView view="pageBreakPreview" topLeftCell="A11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58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AD62"/>
  <sheetViews>
    <sheetView view="pageBreakPreview" topLeftCell="A14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60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AD62"/>
  <sheetViews>
    <sheetView topLeftCell="A14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60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D62"/>
  <sheetViews>
    <sheetView topLeftCell="A29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60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C64"/>
  <sheetViews>
    <sheetView view="pageBreakPreview" topLeftCell="A34" workbookViewId="0">
      <selection activeCell="F6" sqref="F6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style="49" customWidth="1"/>
    <col min="6" max="6" width="8.83203125" style="49"/>
    <col min="7" max="7" width="12.5" style="49" customWidth="1"/>
    <col min="8" max="8" width="8.83203125" style="49"/>
    <col min="9" max="9" width="11.6640625" style="49" customWidth="1"/>
    <col min="10" max="10" width="8.6640625" style="49" hidden="1" customWidth="1"/>
    <col min="11" max="11" width="11.6640625" style="49" hidden="1" customWidth="1"/>
    <col min="12" max="12" width="9.33203125" style="49" hidden="1" customWidth="1"/>
    <col min="13" max="13" width="11.6640625" style="49" hidden="1" customWidth="1"/>
    <col min="14" max="14" width="13.1640625" customWidth="1"/>
    <col min="21" max="21" width="9.1640625" customWidth="1"/>
    <col min="22" max="22" width="10" customWidth="1"/>
  </cols>
  <sheetData>
    <row r="1" spans="1:29" ht="17" x14ac:dyDescent="0.25">
      <c r="A1" s="28" t="s">
        <v>0</v>
      </c>
      <c r="B1" s="4" t="str">
        <f>Shrimpton!B1</f>
        <v>NSF Small</v>
      </c>
      <c r="C1" s="4"/>
      <c r="D1" s="52"/>
      <c r="E1" s="52"/>
      <c r="F1" s="52"/>
      <c r="G1" s="52"/>
      <c r="H1" s="52"/>
      <c r="I1" s="52"/>
      <c r="J1" s="52"/>
      <c r="K1" s="52"/>
      <c r="L1" s="52"/>
      <c r="M1" s="52"/>
      <c r="N1" s="4"/>
      <c r="O1" s="1"/>
      <c r="P1" s="1"/>
      <c r="Q1" s="1"/>
      <c r="R1" s="1"/>
    </row>
    <row r="2" spans="1:29" ht="17" x14ac:dyDescent="0.25">
      <c r="A2" s="28" t="s">
        <v>28</v>
      </c>
      <c r="B2" s="4" t="str">
        <f>Shrimpton!B2</f>
        <v>NSF Small</v>
      </c>
      <c r="C2" s="4"/>
      <c r="D2" s="52"/>
      <c r="E2" s="52"/>
      <c r="F2" s="52"/>
      <c r="G2" s="52"/>
      <c r="H2" s="52"/>
      <c r="I2" s="52"/>
      <c r="J2" s="52"/>
      <c r="K2" s="52"/>
      <c r="L2" s="52"/>
      <c r="M2" s="52"/>
      <c r="N2" s="4"/>
      <c r="O2" s="1"/>
      <c r="P2" s="1"/>
      <c r="Q2" s="1"/>
      <c r="R2" s="1"/>
    </row>
    <row r="3" spans="1:29" ht="15.75" customHeight="1" thickBot="1" x14ac:dyDescent="0.3">
      <c r="A3" s="29" t="s">
        <v>33</v>
      </c>
      <c r="B3" s="4" t="str">
        <f>Shrimpton!B3</f>
        <v>08/16/2018 - 08/15/2021</v>
      </c>
      <c r="C3" s="4"/>
      <c r="D3" s="52"/>
      <c r="E3" s="52"/>
      <c r="F3" s="52"/>
      <c r="G3" s="52"/>
      <c r="H3" s="52"/>
      <c r="I3" s="52"/>
      <c r="J3" s="52"/>
      <c r="K3" s="52"/>
      <c r="L3" s="52"/>
      <c r="M3" s="52"/>
      <c r="N3" s="4"/>
      <c r="O3" s="1"/>
      <c r="P3" s="1" t="s">
        <v>74</v>
      </c>
      <c r="Q3" s="1"/>
      <c r="R3" s="1"/>
    </row>
    <row r="4" spans="1:29" ht="18.75" customHeight="1" thickBot="1" x14ac:dyDescent="0.3">
      <c r="A4" s="4"/>
      <c r="B4" s="4"/>
      <c r="C4" s="4"/>
      <c r="D4" s="52"/>
      <c r="E4" s="52"/>
      <c r="F4" s="52"/>
      <c r="G4" s="52"/>
      <c r="H4" s="52"/>
      <c r="I4" s="52"/>
      <c r="J4" s="52"/>
      <c r="K4" s="52"/>
      <c r="L4" s="52"/>
      <c r="M4" s="52"/>
      <c r="N4" s="4"/>
      <c r="O4" s="1"/>
      <c r="P4" s="88" t="s">
        <v>38</v>
      </c>
      <c r="Q4" s="89"/>
      <c r="R4" s="90" t="s">
        <v>77</v>
      </c>
      <c r="S4" s="89"/>
      <c r="T4" s="90" t="s">
        <v>78</v>
      </c>
      <c r="U4" s="89"/>
      <c r="V4" s="90" t="s">
        <v>79</v>
      </c>
      <c r="W4" s="89"/>
      <c r="X4" s="90" t="s">
        <v>80</v>
      </c>
      <c r="Y4" s="91"/>
    </row>
    <row r="5" spans="1:29" ht="17" x14ac:dyDescent="0.25">
      <c r="A5" s="5" t="s">
        <v>1</v>
      </c>
      <c r="B5" s="4"/>
      <c r="C5" s="41"/>
      <c r="D5" s="8" t="s">
        <v>12</v>
      </c>
      <c r="E5" s="53" t="s">
        <v>2</v>
      </c>
      <c r="F5" s="8" t="s">
        <v>12</v>
      </c>
      <c r="G5" s="54" t="s">
        <v>6</v>
      </c>
      <c r="H5" s="8" t="s">
        <v>12</v>
      </c>
      <c r="I5" s="54" t="s">
        <v>8</v>
      </c>
      <c r="J5" s="8" t="s">
        <v>12</v>
      </c>
      <c r="K5" s="54" t="s">
        <v>42</v>
      </c>
      <c r="L5" s="8" t="s">
        <v>12</v>
      </c>
      <c r="M5" s="54" t="s">
        <v>43</v>
      </c>
      <c r="N5" s="8" t="s">
        <v>3</v>
      </c>
      <c r="O5" s="2"/>
      <c r="P5" s="86" t="s">
        <v>75</v>
      </c>
      <c r="Q5" s="87" t="s">
        <v>76</v>
      </c>
      <c r="R5" s="80" t="s">
        <v>75</v>
      </c>
      <c r="S5" s="81" t="s">
        <v>76</v>
      </c>
      <c r="T5" s="80" t="s">
        <v>75</v>
      </c>
      <c r="U5" s="81" t="s">
        <v>76</v>
      </c>
      <c r="V5" s="80" t="s">
        <v>75</v>
      </c>
      <c r="W5" s="81" t="s">
        <v>76</v>
      </c>
      <c r="X5" s="80" t="s">
        <v>75</v>
      </c>
      <c r="Y5" s="81" t="s">
        <v>76</v>
      </c>
    </row>
    <row r="6" spans="1:29" ht="17" x14ac:dyDescent="0.25">
      <c r="A6" s="9"/>
      <c r="B6" s="9" t="str">
        <f>Shrimpton!B6</f>
        <v>PI - Shrimpton</v>
      </c>
      <c r="C6" s="42"/>
      <c r="D6" s="44">
        <f>Shrimpton!D6</f>
        <v>2</v>
      </c>
      <c r="E6" s="46">
        <f>Shrimpton!E6</f>
        <v>28982</v>
      </c>
      <c r="F6" s="44">
        <f>Shrimpton!F6</f>
        <v>1</v>
      </c>
      <c r="G6" s="46">
        <f>Shrimpton!G6</f>
        <v>14926</v>
      </c>
      <c r="H6" s="44">
        <f>Shrimpton!H6</f>
        <v>1</v>
      </c>
      <c r="I6" s="46">
        <f>Shrimpton!I6</f>
        <v>15374</v>
      </c>
      <c r="J6" s="44">
        <f>Shrimpton!J6</f>
        <v>0</v>
      </c>
      <c r="K6" s="46">
        <f>Shrimpton!K6</f>
        <v>0</v>
      </c>
      <c r="L6" s="44">
        <f>Shrimpton!L6</f>
        <v>0</v>
      </c>
      <c r="M6" s="46">
        <f>Shrimpton!M6</f>
        <v>0</v>
      </c>
      <c r="N6" s="24">
        <f>M6+K6+I6+G6+E6</f>
        <v>59282</v>
      </c>
      <c r="O6" s="1"/>
      <c r="P6" s="82">
        <f>+D6*0.01</f>
        <v>0.02</v>
      </c>
      <c r="Q6" s="83">
        <f>+D6*0.99</f>
        <v>1.98</v>
      </c>
      <c r="R6" s="82">
        <f>+F6*0.01</f>
        <v>0.01</v>
      </c>
      <c r="S6" s="83">
        <f>+F6*0.99</f>
        <v>0.99</v>
      </c>
      <c r="T6" s="82">
        <f>+H6*0.01</f>
        <v>0.01</v>
      </c>
      <c r="U6" s="83">
        <f>+H6*0.99</f>
        <v>0.99</v>
      </c>
      <c r="V6" s="82">
        <f>+J6*0.01</f>
        <v>0</v>
      </c>
      <c r="W6" s="83">
        <f>+J6*0.99</f>
        <v>0</v>
      </c>
      <c r="X6" s="82">
        <f>+L6*0.01</f>
        <v>0</v>
      </c>
      <c r="Y6" s="83">
        <f>+L6*0.99</f>
        <v>0</v>
      </c>
      <c r="AA6" s="22"/>
      <c r="AC6" s="22"/>
    </row>
    <row r="7" spans="1:29" ht="17" x14ac:dyDescent="0.25">
      <c r="A7" s="9"/>
      <c r="B7" s="9" t="str">
        <f>'PI 2'!B6</f>
        <v>PI 2</v>
      </c>
      <c r="C7" s="9"/>
      <c r="D7" s="44">
        <f>'PI 2'!D6</f>
        <v>0</v>
      </c>
      <c r="E7" s="46">
        <f>'PI 2'!E6</f>
        <v>0</v>
      </c>
      <c r="F7" s="44">
        <f>'PI 2'!F6</f>
        <v>0</v>
      </c>
      <c r="G7" s="46">
        <f>'PI 2'!G6</f>
        <v>0</v>
      </c>
      <c r="H7" s="44">
        <f>'PI 2'!H6</f>
        <v>0</v>
      </c>
      <c r="I7" s="46">
        <f>'PI 2'!I6</f>
        <v>0</v>
      </c>
      <c r="J7" s="44">
        <f>'PI 2'!J6</f>
        <v>0</v>
      </c>
      <c r="K7" s="46">
        <f>'PI 2'!K6</f>
        <v>0</v>
      </c>
      <c r="L7" s="44">
        <f>'PI 2'!L6</f>
        <v>0</v>
      </c>
      <c r="M7" s="46">
        <f>'PI 2'!M6</f>
        <v>0</v>
      </c>
      <c r="N7" s="24">
        <f t="shared" ref="N7:N12" si="0">M7+K7+I7+G7+E7</f>
        <v>0</v>
      </c>
      <c r="O7" s="1"/>
      <c r="P7" s="82">
        <f t="shared" ref="P7:P12" si="1">+D7*0.01</f>
        <v>0</v>
      </c>
      <c r="Q7" s="83">
        <f t="shared" ref="Q7:Q12" si="2">+D7*0.99</f>
        <v>0</v>
      </c>
      <c r="R7" s="82">
        <f t="shared" ref="R7:R12" si="3">+F7*0.01</f>
        <v>0</v>
      </c>
      <c r="S7" s="83">
        <f t="shared" ref="S7:S12" si="4">+F7*0.99</f>
        <v>0</v>
      </c>
      <c r="T7" s="82">
        <f t="shared" ref="T7:T12" si="5">+H7*0.01</f>
        <v>0</v>
      </c>
      <c r="U7" s="83">
        <f t="shared" ref="U7:U12" si="6">+H7*0.99</f>
        <v>0</v>
      </c>
      <c r="V7" s="82">
        <f t="shared" ref="V7:V12" si="7">+J7*0.01</f>
        <v>0</v>
      </c>
      <c r="W7" s="83">
        <f t="shared" ref="W7:W12" si="8">+J7*0.99</f>
        <v>0</v>
      </c>
      <c r="X7" s="82">
        <f t="shared" ref="X7:X12" si="9">+L7*0.01</f>
        <v>0</v>
      </c>
      <c r="Y7" s="83">
        <f t="shared" ref="Y7:Y12" si="10">+L7*0.99</f>
        <v>0</v>
      </c>
    </row>
    <row r="8" spans="1:29" ht="17" x14ac:dyDescent="0.25">
      <c r="A8" s="9"/>
      <c r="B8" s="9" t="str">
        <f>'PI 3'!B6</f>
        <v>PI 3</v>
      </c>
      <c r="C8" s="9"/>
      <c r="D8" s="44">
        <f>'PI 3'!D6</f>
        <v>0</v>
      </c>
      <c r="E8" s="46">
        <f>'PI 3'!E6</f>
        <v>0</v>
      </c>
      <c r="F8" s="44">
        <f>'PI 3'!F6</f>
        <v>0</v>
      </c>
      <c r="G8" s="46">
        <f>'PI 3'!G6</f>
        <v>0</v>
      </c>
      <c r="H8" s="44">
        <f>'PI 3'!H6</f>
        <v>0</v>
      </c>
      <c r="I8" s="46">
        <f>'PI 3'!I6</f>
        <v>0</v>
      </c>
      <c r="J8" s="44">
        <f>'PI 3'!J6</f>
        <v>0</v>
      </c>
      <c r="K8" s="46">
        <f>'PI 3'!K6</f>
        <v>0</v>
      </c>
      <c r="L8" s="44">
        <f>'PI 3'!L6</f>
        <v>0</v>
      </c>
      <c r="M8" s="46">
        <f>'PI 3'!M6</f>
        <v>0</v>
      </c>
      <c r="N8" s="24">
        <f t="shared" si="0"/>
        <v>0</v>
      </c>
      <c r="O8" s="1"/>
      <c r="P8" s="82">
        <f t="shared" si="1"/>
        <v>0</v>
      </c>
      <c r="Q8" s="83">
        <f t="shared" si="2"/>
        <v>0</v>
      </c>
      <c r="R8" s="82">
        <f t="shared" si="3"/>
        <v>0</v>
      </c>
      <c r="S8" s="83">
        <f t="shared" si="4"/>
        <v>0</v>
      </c>
      <c r="T8" s="82">
        <f t="shared" si="5"/>
        <v>0</v>
      </c>
      <c r="U8" s="83">
        <f t="shared" si="6"/>
        <v>0</v>
      </c>
      <c r="V8" s="82">
        <f t="shared" si="7"/>
        <v>0</v>
      </c>
      <c r="W8" s="83">
        <f t="shared" si="8"/>
        <v>0</v>
      </c>
      <c r="X8" s="82">
        <f t="shared" si="9"/>
        <v>0</v>
      </c>
      <c r="Y8" s="83">
        <f t="shared" si="10"/>
        <v>0</v>
      </c>
    </row>
    <row r="9" spans="1:29" ht="17" x14ac:dyDescent="0.25">
      <c r="A9" s="9"/>
      <c r="B9" s="9" t="str">
        <f>'PI 4'!B6</f>
        <v>PI 4</v>
      </c>
      <c r="C9" s="9"/>
      <c r="D9" s="44">
        <f>'PI 4'!D6</f>
        <v>0</v>
      </c>
      <c r="E9" s="46">
        <f>'PI 4'!E6</f>
        <v>0</v>
      </c>
      <c r="F9" s="44">
        <f>'PI 4'!F6</f>
        <v>0</v>
      </c>
      <c r="G9" s="46">
        <f>'PI 4'!G6</f>
        <v>0</v>
      </c>
      <c r="H9" s="44">
        <f>'PI 4'!H6</f>
        <v>0</v>
      </c>
      <c r="I9" s="46">
        <f>'PI 4'!I6</f>
        <v>0</v>
      </c>
      <c r="J9" s="44">
        <f>'PI 4'!J6</f>
        <v>0</v>
      </c>
      <c r="K9" s="46">
        <f>'PI 4'!K6</f>
        <v>0</v>
      </c>
      <c r="L9" s="44">
        <f>'PI 4'!L6</f>
        <v>0</v>
      </c>
      <c r="M9" s="46">
        <f>'PI 4'!M6</f>
        <v>0</v>
      </c>
      <c r="N9" s="24">
        <f t="shared" si="0"/>
        <v>0</v>
      </c>
      <c r="O9" s="1"/>
      <c r="P9" s="82">
        <f t="shared" si="1"/>
        <v>0</v>
      </c>
      <c r="Q9" s="83">
        <f t="shared" si="2"/>
        <v>0</v>
      </c>
      <c r="R9" s="82">
        <f t="shared" si="3"/>
        <v>0</v>
      </c>
      <c r="S9" s="83">
        <f t="shared" si="4"/>
        <v>0</v>
      </c>
      <c r="T9" s="82">
        <f t="shared" si="5"/>
        <v>0</v>
      </c>
      <c r="U9" s="83">
        <f t="shared" si="6"/>
        <v>0</v>
      </c>
      <c r="V9" s="82">
        <f t="shared" si="7"/>
        <v>0</v>
      </c>
      <c r="W9" s="83">
        <f t="shared" si="8"/>
        <v>0</v>
      </c>
      <c r="X9" s="82">
        <f t="shared" si="9"/>
        <v>0</v>
      </c>
      <c r="Y9" s="83">
        <f t="shared" si="10"/>
        <v>0</v>
      </c>
    </row>
    <row r="10" spans="1:29" ht="17" x14ac:dyDescent="0.25">
      <c r="A10" s="9"/>
      <c r="B10" s="9" t="str">
        <f>'PI 5'!B6</f>
        <v>PI 5</v>
      </c>
      <c r="C10" s="9"/>
      <c r="D10" s="44">
        <f>'PI 5'!D6</f>
        <v>0</v>
      </c>
      <c r="E10" s="46">
        <f>'PI 5'!E6</f>
        <v>0</v>
      </c>
      <c r="F10" s="44">
        <f>'PI 5'!F6</f>
        <v>0</v>
      </c>
      <c r="G10" s="46">
        <f>'PI 5'!G6</f>
        <v>0</v>
      </c>
      <c r="H10" s="44">
        <f>'PI 5'!H6</f>
        <v>0</v>
      </c>
      <c r="I10" s="46">
        <f>'PI 5'!I6</f>
        <v>0</v>
      </c>
      <c r="J10" s="44">
        <f>'PI 5'!J6</f>
        <v>0</v>
      </c>
      <c r="K10" s="46">
        <f>'PI 5'!K6</f>
        <v>0</v>
      </c>
      <c r="L10" s="44">
        <f>'PI 5'!L6</f>
        <v>0</v>
      </c>
      <c r="M10" s="46">
        <f>'PI 5'!M6</f>
        <v>0</v>
      </c>
      <c r="N10" s="24">
        <f t="shared" si="0"/>
        <v>0</v>
      </c>
      <c r="O10" s="1"/>
      <c r="P10" s="82">
        <f t="shared" si="1"/>
        <v>0</v>
      </c>
      <c r="Q10" s="83">
        <f t="shared" si="2"/>
        <v>0</v>
      </c>
      <c r="R10" s="82">
        <f t="shared" si="3"/>
        <v>0</v>
      </c>
      <c r="S10" s="83">
        <f t="shared" si="4"/>
        <v>0</v>
      </c>
      <c r="T10" s="82">
        <f t="shared" si="5"/>
        <v>0</v>
      </c>
      <c r="U10" s="83">
        <f t="shared" si="6"/>
        <v>0</v>
      </c>
      <c r="V10" s="82">
        <f t="shared" si="7"/>
        <v>0</v>
      </c>
      <c r="W10" s="83">
        <f t="shared" si="8"/>
        <v>0</v>
      </c>
      <c r="X10" s="82">
        <f t="shared" si="9"/>
        <v>0</v>
      </c>
      <c r="Y10" s="83">
        <f t="shared" si="10"/>
        <v>0</v>
      </c>
    </row>
    <row r="11" spans="1:29" ht="17" x14ac:dyDescent="0.25">
      <c r="A11" s="9"/>
      <c r="B11" s="9" t="s">
        <v>70</v>
      </c>
      <c r="C11" s="9"/>
      <c r="D11" s="44">
        <f>'PI 6'!D6</f>
        <v>0</v>
      </c>
      <c r="E11" s="46">
        <f>'PI 6'!E6</f>
        <v>0</v>
      </c>
      <c r="F11" s="44">
        <f>'PI 6'!F6</f>
        <v>0</v>
      </c>
      <c r="G11" s="46">
        <f>'PI 6'!G6</f>
        <v>0</v>
      </c>
      <c r="H11" s="44">
        <f>'PI 6'!H6</f>
        <v>0</v>
      </c>
      <c r="I11" s="46">
        <f>'PI 6'!I6</f>
        <v>0</v>
      </c>
      <c r="J11" s="44">
        <f>'PI 6'!J6</f>
        <v>0</v>
      </c>
      <c r="K11" s="46">
        <f>'PI 6'!K6</f>
        <v>0</v>
      </c>
      <c r="L11" s="44">
        <f>'PI 6'!L6</f>
        <v>0</v>
      </c>
      <c r="M11" s="46">
        <f>'PI 6'!M6</f>
        <v>0</v>
      </c>
      <c r="N11" s="24">
        <f t="shared" si="0"/>
        <v>0</v>
      </c>
      <c r="O11" s="1"/>
      <c r="P11" s="82">
        <f t="shared" si="1"/>
        <v>0</v>
      </c>
      <c r="Q11" s="83">
        <f t="shared" si="2"/>
        <v>0</v>
      </c>
      <c r="R11" s="82">
        <f t="shared" si="3"/>
        <v>0</v>
      </c>
      <c r="S11" s="83">
        <f t="shared" si="4"/>
        <v>0</v>
      </c>
      <c r="T11" s="82">
        <f t="shared" si="5"/>
        <v>0</v>
      </c>
      <c r="U11" s="83">
        <f t="shared" si="6"/>
        <v>0</v>
      </c>
      <c r="V11" s="82">
        <f t="shared" si="7"/>
        <v>0</v>
      </c>
      <c r="W11" s="83">
        <f t="shared" si="8"/>
        <v>0</v>
      </c>
      <c r="X11" s="82">
        <f t="shared" si="9"/>
        <v>0</v>
      </c>
      <c r="Y11" s="83">
        <f t="shared" si="10"/>
        <v>0</v>
      </c>
    </row>
    <row r="12" spans="1:29" ht="18" thickBot="1" x14ac:dyDescent="0.3">
      <c r="A12" s="9"/>
      <c r="B12" s="9" t="s">
        <v>71</v>
      </c>
      <c r="C12" s="9"/>
      <c r="D12" s="44">
        <f>'PI 7'!D6</f>
        <v>0</v>
      </c>
      <c r="E12" s="46">
        <f>'PI 7'!E6</f>
        <v>0</v>
      </c>
      <c r="F12" s="44">
        <f>'PI 7'!F6</f>
        <v>0</v>
      </c>
      <c r="G12" s="46">
        <f>'PI 7'!G6</f>
        <v>0</v>
      </c>
      <c r="H12" s="44">
        <f>'PI 7'!H6</f>
        <v>0</v>
      </c>
      <c r="I12" s="46">
        <f>'PI 7'!I6</f>
        <v>0</v>
      </c>
      <c r="J12" s="44">
        <f>'PI 7'!J6</f>
        <v>0</v>
      </c>
      <c r="K12" s="46">
        <f>'PI 7'!K6</f>
        <v>0</v>
      </c>
      <c r="L12" s="44">
        <f>'PI 7'!L6</f>
        <v>0</v>
      </c>
      <c r="M12" s="46">
        <f>'PI 7'!M6</f>
        <v>0</v>
      </c>
      <c r="N12" s="24">
        <f t="shared" si="0"/>
        <v>0</v>
      </c>
      <c r="O12" s="1"/>
      <c r="P12" s="84">
        <f t="shared" si="1"/>
        <v>0</v>
      </c>
      <c r="Q12" s="85">
        <f t="shared" si="2"/>
        <v>0</v>
      </c>
      <c r="R12" s="84">
        <f t="shared" si="3"/>
        <v>0</v>
      </c>
      <c r="S12" s="85">
        <f t="shared" si="4"/>
        <v>0</v>
      </c>
      <c r="T12" s="84">
        <f t="shared" si="5"/>
        <v>0</v>
      </c>
      <c r="U12" s="85">
        <f t="shared" si="6"/>
        <v>0</v>
      </c>
      <c r="V12" s="84">
        <f t="shared" si="7"/>
        <v>0</v>
      </c>
      <c r="W12" s="85">
        <f t="shared" si="8"/>
        <v>0</v>
      </c>
      <c r="X12" s="84">
        <f t="shared" si="9"/>
        <v>0</v>
      </c>
      <c r="Y12" s="85">
        <f t="shared" si="10"/>
        <v>0</v>
      </c>
    </row>
    <row r="13" spans="1:29" ht="17" x14ac:dyDescent="0.25">
      <c r="A13" s="9"/>
      <c r="B13" s="10"/>
      <c r="C13" s="4" t="s">
        <v>21</v>
      </c>
      <c r="D13" s="44"/>
      <c r="E13" s="47">
        <f>SUM(E6:E12)</f>
        <v>28982</v>
      </c>
      <c r="F13" s="52"/>
      <c r="G13" s="47">
        <f>SUM(G6:G12)</f>
        <v>14926</v>
      </c>
      <c r="H13" s="52"/>
      <c r="I13" s="47">
        <f>SUM(I6:I12)</f>
        <v>15374</v>
      </c>
      <c r="J13" s="52"/>
      <c r="K13" s="47">
        <f>SUM(K6:K12)</f>
        <v>0</v>
      </c>
      <c r="L13" s="52"/>
      <c r="M13" s="47">
        <f>SUM(M6:M12)</f>
        <v>0</v>
      </c>
      <c r="N13" s="24">
        <f t="shared" ref="N13:N51" si="11">M13+K13+I13+G13+E13</f>
        <v>59282</v>
      </c>
      <c r="O13" s="1"/>
      <c r="P13" s="1"/>
      <c r="Q13" s="1"/>
      <c r="R13" s="1"/>
    </row>
    <row r="14" spans="1:29" ht="17" x14ac:dyDescent="0.25">
      <c r="A14" s="9"/>
      <c r="B14" s="9"/>
      <c r="C14" s="9"/>
      <c r="D14" s="44"/>
      <c r="E14" s="46"/>
      <c r="F14" s="44"/>
      <c r="G14" s="46"/>
      <c r="H14" s="44"/>
      <c r="I14" s="46"/>
      <c r="J14" s="44"/>
      <c r="K14" s="46"/>
      <c r="L14" s="44"/>
      <c r="M14" s="46"/>
      <c r="N14" s="24"/>
      <c r="O14" s="1"/>
      <c r="P14" s="1"/>
      <c r="Q14" s="1"/>
      <c r="R14" s="1"/>
    </row>
    <row r="15" spans="1:29" ht="17" x14ac:dyDescent="0.25">
      <c r="A15" s="5" t="s">
        <v>16</v>
      </c>
      <c r="B15" s="9"/>
      <c r="C15" s="8" t="s">
        <v>20</v>
      </c>
      <c r="D15" s="8" t="s">
        <v>35</v>
      </c>
      <c r="E15" s="46"/>
      <c r="F15" s="8" t="s">
        <v>35</v>
      </c>
      <c r="G15" s="46"/>
      <c r="H15" s="8" t="s">
        <v>35</v>
      </c>
      <c r="I15" s="46"/>
      <c r="J15" s="8" t="s">
        <v>35</v>
      </c>
      <c r="K15" s="46"/>
      <c r="L15" s="8" t="s">
        <v>35</v>
      </c>
      <c r="M15" s="46"/>
      <c r="N15" s="24"/>
      <c r="O15" s="1"/>
      <c r="P15" s="1"/>
      <c r="Q15" s="1"/>
      <c r="R15" s="1"/>
    </row>
    <row r="16" spans="1:29" ht="17" x14ac:dyDescent="0.25">
      <c r="A16" s="9"/>
      <c r="B16" s="11" t="s">
        <v>10</v>
      </c>
      <c r="C16" s="34">
        <v>50000</v>
      </c>
      <c r="D16" s="44">
        <f>Shrimpton!D14+'PI 2'!D14+'PI 3'!D14+'PI 4'!D14+'PI 5'!D14+'PI 6'!D14+'PI 7'!D14</f>
        <v>0</v>
      </c>
      <c r="E16" s="44">
        <f>Shrimpton!E14+'PI 2'!E14+'PI 3'!E14+'PI 4'!E14+'PI 5'!E14+'PI 6'!E14+'PI 7'!E14</f>
        <v>0</v>
      </c>
      <c r="F16" s="44">
        <f>Shrimpton!F14+'PI 2'!F14+'PI 3'!F14+'PI 4'!F14+'PI 5'!F14+'PI 6'!F14+'PI 7'!F14</f>
        <v>0</v>
      </c>
      <c r="G16" s="44">
        <f>Shrimpton!G14+'PI 2'!G14+'PI 3'!G14+'PI 4'!G14+'PI 5'!G14+'PI 6'!G14+'PI 7'!G14</f>
        <v>0</v>
      </c>
      <c r="H16" s="44">
        <f>Shrimpton!H14+'PI 2'!H14+'PI 3'!H14+'PI 4'!H14+'PI 5'!H14+'PI 6'!H14+'PI 7'!H14</f>
        <v>0</v>
      </c>
      <c r="I16" s="44">
        <f>Shrimpton!I14+'PI 2'!I14+'PI 3'!I14+'PI 4'!I14+'PI 5'!I14+'PI 6'!I14+'PI 7'!I14</f>
        <v>0</v>
      </c>
      <c r="J16" s="44">
        <f>Shrimpton!J14+'PI 2'!J14+'PI 3'!J14+'PI 4'!J14+'PI 5'!J14+'PI 6'!J14+'PI 7'!J14</f>
        <v>0</v>
      </c>
      <c r="K16" s="44">
        <f>Shrimpton!K14+'PI 2'!K14+'PI 3'!K14+'PI 4'!K14+'PI 5'!K14+'PI 6'!K14+'PI 7'!K14</f>
        <v>0</v>
      </c>
      <c r="L16" s="44">
        <f>Shrimpton!L14+'PI 2'!L14+'PI 3'!L14+'PI 4'!L14+'PI 5'!L14+'PI 6'!L14+'PI 7'!L14</f>
        <v>0</v>
      </c>
      <c r="M16" s="44">
        <f>Shrimpton!M14+'PI 2'!M14+'PI 3'!M14+'PI 4'!M14+'PI 5'!M14+'PI 6'!M14+'PI 7'!M14</f>
        <v>0</v>
      </c>
      <c r="N16" s="24">
        <f t="shared" si="11"/>
        <v>0</v>
      </c>
      <c r="O16" s="1"/>
      <c r="P16" s="1"/>
      <c r="Q16" s="1"/>
      <c r="R16" s="1"/>
    </row>
    <row r="17" spans="1:18" ht="17" x14ac:dyDescent="0.25">
      <c r="A17" s="9"/>
      <c r="B17" s="12" t="s">
        <v>9</v>
      </c>
      <c r="C17" s="34">
        <v>25000</v>
      </c>
      <c r="D17" s="44">
        <f>Shrimpton!D15+'PI 2'!D15+'PI 3'!D15+'PI 4'!D15+'PI 5'!D15+'PI 6'!D15+'PI 7'!D15</f>
        <v>2</v>
      </c>
      <c r="E17" s="44">
        <f>Shrimpton!E15+'PI 2'!E15+'PI 3'!E15+'PI 4'!E15+'PI 5'!E15+'PI 6'!E15+'PI 7'!E15</f>
        <v>50000</v>
      </c>
      <c r="F17" s="44">
        <f>Shrimpton!F15+'PI 2'!F15+'PI 3'!F15+'PI 4'!F15+'PI 5'!F15+'PI 6'!F15+'PI 7'!F15</f>
        <v>2</v>
      </c>
      <c r="G17" s="44">
        <f>Shrimpton!G15+'PI 2'!G15+'PI 3'!G15+'PI 4'!G15+'PI 5'!G15+'PI 6'!G15+'PI 7'!G15</f>
        <v>51500</v>
      </c>
      <c r="H17" s="44">
        <f>Shrimpton!H15+'PI 2'!H15+'PI 3'!H15+'PI 4'!H15+'PI 5'!H15+'PI 6'!H15+'PI 7'!H15</f>
        <v>2</v>
      </c>
      <c r="I17" s="44">
        <f>Shrimpton!I15+'PI 2'!I15+'PI 3'!I15+'PI 4'!I15+'PI 5'!I15+'PI 6'!I15+'PI 7'!I15</f>
        <v>53045</v>
      </c>
      <c r="J17" s="44">
        <f>Shrimpton!J15+'PI 2'!J15+'PI 3'!J15+'PI 4'!J15+'PI 5'!J15+'PI 6'!J15+'PI 7'!J15</f>
        <v>0</v>
      </c>
      <c r="K17" s="44">
        <f>Shrimpton!K15+'PI 2'!K15+'PI 3'!K15+'PI 4'!K15+'PI 5'!K15+'PI 6'!K15+'PI 7'!K15</f>
        <v>0</v>
      </c>
      <c r="L17" s="44">
        <f>Shrimpton!L15+'PI 2'!L15+'PI 3'!L15+'PI 4'!L15+'PI 5'!L15+'PI 6'!L15+'PI 7'!L15</f>
        <v>0</v>
      </c>
      <c r="M17" s="44">
        <f>Shrimpton!M15+'PI 2'!M15+'PI 3'!M15+'PI 4'!M15+'PI 5'!M15+'PI 6'!M15+'PI 7'!M15</f>
        <v>0</v>
      </c>
      <c r="N17" s="24">
        <f t="shared" si="11"/>
        <v>154545</v>
      </c>
      <c r="O17" s="1"/>
      <c r="P17" s="1"/>
      <c r="Q17" s="1"/>
      <c r="R17" s="1"/>
    </row>
    <row r="18" spans="1:18" ht="17" x14ac:dyDescent="0.25">
      <c r="A18" s="9"/>
      <c r="B18" s="12" t="s">
        <v>49</v>
      </c>
      <c r="C18" s="34">
        <v>40000</v>
      </c>
      <c r="D18" s="44">
        <f>Shrimpton!D16+'PI 2'!D16+'PI 3'!D16+'PI 4'!D16+'PI 5'!D16+'PI 6'!D16+'PI 7'!D16</f>
        <v>0</v>
      </c>
      <c r="E18" s="44">
        <f>Shrimpton!E16+'PI 2'!E16+'PI 3'!E16+'PI 4'!E16+'PI 5'!E16+'PI 6'!E16+'PI 7'!E16</f>
        <v>0</v>
      </c>
      <c r="F18" s="44">
        <f>Shrimpton!F16+'PI 2'!F16+'PI 3'!F16+'PI 4'!F16+'PI 5'!F16+'PI 6'!F16+'PI 7'!F16</f>
        <v>0</v>
      </c>
      <c r="G18" s="44">
        <f>Shrimpton!G16+'PI 2'!G16+'PI 3'!G16+'PI 4'!G16+'PI 5'!G16+'PI 6'!G16+'PI 7'!G16</f>
        <v>0</v>
      </c>
      <c r="H18" s="44">
        <f>Shrimpton!H16+'PI 2'!H16+'PI 3'!H16+'PI 4'!H16+'PI 5'!H16+'PI 6'!H16+'PI 7'!H16</f>
        <v>0</v>
      </c>
      <c r="I18" s="44">
        <f>Shrimpton!I16+'PI 2'!I16+'PI 3'!I16+'PI 4'!I16+'PI 5'!I16+'PI 6'!I16+'PI 7'!I16</f>
        <v>0</v>
      </c>
      <c r="J18" s="44">
        <f>Shrimpton!J16+'PI 2'!J16+'PI 3'!J16+'PI 4'!J16+'PI 5'!J16+'PI 6'!J16+'PI 7'!J16</f>
        <v>0</v>
      </c>
      <c r="K18" s="44">
        <f>Shrimpton!K16+'PI 2'!K16+'PI 3'!K16+'PI 4'!K16+'PI 5'!K16+'PI 6'!K16+'PI 7'!K16</f>
        <v>0</v>
      </c>
      <c r="L18" s="44">
        <f>Shrimpton!L16+'PI 2'!L16+'PI 3'!L16+'PI 4'!L16+'PI 5'!L16+'PI 6'!L16+'PI 7'!L16</f>
        <v>0</v>
      </c>
      <c r="M18" s="44">
        <f>Shrimpton!M16+'PI 2'!M16+'PI 3'!M16+'PI 4'!M16+'PI 5'!M16+'PI 6'!M16+'PI 7'!M16</f>
        <v>0</v>
      </c>
      <c r="N18" s="24">
        <f t="shared" si="11"/>
        <v>0</v>
      </c>
      <c r="O18" s="1"/>
      <c r="P18" s="1"/>
      <c r="Q18" s="1"/>
      <c r="R18" s="1"/>
    </row>
    <row r="19" spans="1:18" ht="17" x14ac:dyDescent="0.25">
      <c r="A19" s="4"/>
      <c r="B19" s="12" t="s">
        <v>11</v>
      </c>
      <c r="C19" s="34">
        <v>4000</v>
      </c>
      <c r="D19" s="44">
        <f>Shrimpton!D17+'PI 2'!D17+'PI 3'!D17+'PI 4'!D17+'PI 5'!D17+'PI 6'!D17+'PI 7'!D17</f>
        <v>0</v>
      </c>
      <c r="E19" s="44">
        <f>Shrimpton!E17+'PI 2'!E17+'PI 3'!E17+'PI 4'!E17+'PI 5'!E17+'PI 6'!E17+'PI 7'!E17</f>
        <v>0</v>
      </c>
      <c r="F19" s="44">
        <f>Shrimpton!F17+'PI 2'!F17+'PI 3'!F17+'PI 4'!F17+'PI 5'!F17+'PI 6'!F17+'PI 7'!F17</f>
        <v>0</v>
      </c>
      <c r="G19" s="44">
        <f>Shrimpton!G17+'PI 2'!G17+'PI 3'!G17+'PI 4'!G17+'PI 5'!G17+'PI 6'!G17+'PI 7'!G17</f>
        <v>0</v>
      </c>
      <c r="H19" s="44">
        <f>Shrimpton!H17+'PI 2'!H17+'PI 3'!H17+'PI 4'!H17+'PI 5'!H17+'PI 6'!H17+'PI 7'!H17</f>
        <v>0</v>
      </c>
      <c r="I19" s="44">
        <f>Shrimpton!I17+'PI 2'!I17+'PI 3'!I17+'PI 4'!I17+'PI 5'!I17+'PI 6'!I17+'PI 7'!I17</f>
        <v>0</v>
      </c>
      <c r="J19" s="44">
        <f>Shrimpton!J17+'PI 2'!J17+'PI 3'!J17+'PI 4'!J17+'PI 5'!J17+'PI 6'!J17+'PI 7'!J17</f>
        <v>0</v>
      </c>
      <c r="K19" s="44">
        <f>Shrimpton!K17+'PI 2'!K17+'PI 3'!K17+'PI 4'!K17+'PI 5'!K17+'PI 6'!K17+'PI 7'!K17</f>
        <v>0</v>
      </c>
      <c r="L19" s="44">
        <f>Shrimpton!L17+'PI 2'!L17+'PI 3'!L17+'PI 4'!L17+'PI 5'!L17+'PI 6'!L17+'PI 7'!L17</f>
        <v>0</v>
      </c>
      <c r="M19" s="44">
        <f>Shrimpton!M17+'PI 2'!M17+'PI 3'!M17+'PI 4'!M17+'PI 5'!M17+'PI 6'!M17+'PI 7'!M17</f>
        <v>0</v>
      </c>
      <c r="N19" s="24">
        <f t="shared" si="11"/>
        <v>0</v>
      </c>
      <c r="O19" s="1"/>
      <c r="P19" s="1"/>
      <c r="Q19" s="1"/>
      <c r="R19" s="1"/>
    </row>
    <row r="20" spans="1:18" ht="17" x14ac:dyDescent="0.25">
      <c r="A20" s="4"/>
      <c r="B20" s="12" t="s">
        <v>50</v>
      </c>
      <c r="C20" s="34">
        <v>10000</v>
      </c>
      <c r="D20" s="44">
        <f>Shrimpton!D18+'PI 2'!D18+'PI 3'!D18+'PI 4'!D18+'PI 5'!D18+'PI 6'!D18+'PI 7'!D18</f>
        <v>0</v>
      </c>
      <c r="E20" s="44">
        <f>Shrimpton!E18+'PI 2'!E18+'PI 3'!E18+'PI 4'!E18+'PI 5'!E18+'PI 6'!E18+'PI 7'!E18</f>
        <v>0</v>
      </c>
      <c r="F20" s="44">
        <f>Shrimpton!F18+'PI 2'!F18+'PI 3'!F18+'PI 4'!F18+'PI 5'!F18+'PI 6'!F18+'PI 7'!F18</f>
        <v>0</v>
      </c>
      <c r="G20" s="44">
        <f>Shrimpton!G18+'PI 2'!G18+'PI 3'!G18+'PI 4'!G18+'PI 5'!G18+'PI 6'!G18+'PI 7'!G18</f>
        <v>0</v>
      </c>
      <c r="H20" s="44">
        <f>Shrimpton!H18+'PI 2'!H18+'PI 3'!H18+'PI 4'!H18+'PI 5'!H18+'PI 6'!H18+'PI 7'!H18</f>
        <v>0</v>
      </c>
      <c r="I20" s="44">
        <f>Shrimpton!I18+'PI 2'!I18+'PI 3'!I18+'PI 4'!I18+'PI 5'!I18+'PI 6'!I18+'PI 7'!I18</f>
        <v>0</v>
      </c>
      <c r="J20" s="44">
        <f>Shrimpton!J18+'PI 2'!J18+'PI 3'!J18+'PI 4'!J18+'PI 5'!J18+'PI 6'!J18+'PI 7'!J18</f>
        <v>0</v>
      </c>
      <c r="K20" s="44">
        <f>Shrimpton!K18+'PI 2'!K18+'PI 3'!K18+'PI 4'!K18+'PI 5'!K18+'PI 6'!K18+'PI 7'!K18</f>
        <v>0</v>
      </c>
      <c r="L20" s="44">
        <f>Shrimpton!L18+'PI 2'!L18+'PI 3'!L18+'PI 4'!L18+'PI 5'!L18+'PI 6'!L18+'PI 7'!L18</f>
        <v>0</v>
      </c>
      <c r="M20" s="44">
        <f>Shrimpton!M18+'PI 2'!M18+'PI 3'!M18+'PI 4'!M18+'PI 5'!M18+'PI 6'!M18+'PI 7'!M18</f>
        <v>0</v>
      </c>
      <c r="N20" s="24">
        <f t="shared" si="11"/>
        <v>0</v>
      </c>
      <c r="O20" s="1"/>
      <c r="P20" s="1"/>
      <c r="Q20" s="1"/>
      <c r="R20" s="1"/>
    </row>
    <row r="21" spans="1:18" ht="17" x14ac:dyDescent="0.25">
      <c r="A21" s="4"/>
      <c r="B21" s="10"/>
      <c r="C21" s="32" t="s">
        <v>4</v>
      </c>
      <c r="D21" s="52"/>
      <c r="E21" s="47">
        <f>SUM(E16:E20)</f>
        <v>50000</v>
      </c>
      <c r="F21" s="52"/>
      <c r="G21" s="47">
        <f>SUM(G16:G20)</f>
        <v>51500</v>
      </c>
      <c r="H21" s="52"/>
      <c r="I21" s="47">
        <f>SUM(I16:I20)</f>
        <v>53045</v>
      </c>
      <c r="J21" s="52"/>
      <c r="K21" s="47">
        <f>SUM(K16:K20)</f>
        <v>0</v>
      </c>
      <c r="L21" s="52"/>
      <c r="M21" s="47">
        <f>SUM(M16:M20)</f>
        <v>0</v>
      </c>
      <c r="N21" s="24">
        <f t="shared" si="11"/>
        <v>154545</v>
      </c>
      <c r="O21" s="1"/>
      <c r="P21" s="1"/>
      <c r="Q21" s="1"/>
      <c r="R21" s="1"/>
    </row>
    <row r="22" spans="1:18" ht="17" x14ac:dyDescent="0.25">
      <c r="A22" s="4"/>
      <c r="B22" s="10"/>
      <c r="C22" s="32" t="s">
        <v>18</v>
      </c>
      <c r="D22" s="52"/>
      <c r="E22" s="47">
        <f>E21+E13</f>
        <v>78982</v>
      </c>
      <c r="F22" s="52"/>
      <c r="G22" s="47">
        <f>G21+G13</f>
        <v>66426</v>
      </c>
      <c r="H22" s="52"/>
      <c r="I22" s="47">
        <f>I21+I13</f>
        <v>68419</v>
      </c>
      <c r="J22" s="52"/>
      <c r="K22" s="47">
        <f>K21+K13</f>
        <v>0</v>
      </c>
      <c r="L22" s="52"/>
      <c r="M22" s="47">
        <f>M21+M13</f>
        <v>0</v>
      </c>
      <c r="N22" s="24">
        <f t="shared" si="11"/>
        <v>213827</v>
      </c>
      <c r="O22" s="1"/>
      <c r="P22" s="1"/>
      <c r="Q22" s="1"/>
      <c r="R22" s="1"/>
    </row>
    <row r="23" spans="1:18" ht="17" x14ac:dyDescent="0.25">
      <c r="A23" s="4"/>
      <c r="B23" s="4"/>
      <c r="C23" s="4"/>
      <c r="D23" s="52"/>
      <c r="E23" s="47"/>
      <c r="F23" s="52"/>
      <c r="G23" s="47"/>
      <c r="H23" s="52"/>
      <c r="I23" s="47"/>
      <c r="J23" s="52"/>
      <c r="K23" s="47"/>
      <c r="L23" s="52"/>
      <c r="M23" s="47"/>
      <c r="N23" s="24"/>
      <c r="O23" s="1"/>
      <c r="P23" s="1"/>
      <c r="Q23" s="1"/>
      <c r="R23" s="1"/>
    </row>
    <row r="24" spans="1:18" ht="17" x14ac:dyDescent="0.25">
      <c r="A24" s="5" t="s">
        <v>15</v>
      </c>
      <c r="B24" s="4"/>
      <c r="C24" s="4"/>
      <c r="D24" s="52"/>
      <c r="E24" s="47"/>
      <c r="F24" s="52"/>
      <c r="G24" s="47"/>
      <c r="H24" s="52"/>
      <c r="I24" s="47"/>
      <c r="J24" s="52"/>
      <c r="K24" s="47"/>
      <c r="L24" s="52"/>
      <c r="M24" s="47"/>
      <c r="N24" s="24"/>
      <c r="O24" s="1"/>
      <c r="P24" s="1"/>
      <c r="Q24" s="1"/>
      <c r="R24" s="1"/>
    </row>
    <row r="25" spans="1:18" ht="17" x14ac:dyDescent="0.25">
      <c r="A25" s="13"/>
      <c r="B25" s="14" t="s">
        <v>29</v>
      </c>
      <c r="C25" s="30">
        <v>0.27400000000000002</v>
      </c>
      <c r="D25" s="15"/>
      <c r="E25" s="46">
        <f>Shrimpton!E23+'PI 2'!E23+'PI 3'!E23+'PI 4'!E23+'PI 5'!E23+'PI 6'!E23+'PI 7'!E23</f>
        <v>7941</v>
      </c>
      <c r="F25" s="46"/>
      <c r="G25" s="46">
        <f>Shrimpton!G23+'PI 2'!G23+'PI 3'!G23+'PI 4'!G23+'PI 5'!G23+'PI 6'!G23+'PI 7'!G23</f>
        <v>4090</v>
      </c>
      <c r="H25" s="46"/>
      <c r="I25" s="46">
        <f>Shrimpton!I23+'PI 2'!I23+'PI 3'!I23+'PI 4'!I23+'PI 5'!I23+'PI 6'!I23+'PI 7'!I23</f>
        <v>4212</v>
      </c>
      <c r="J25" s="46"/>
      <c r="K25" s="46">
        <f>Shrimpton!K23+'PI 2'!K23+'PI 3'!K23+'PI 4'!K23+'PI 5'!K23+'PI 6'!K23+'PI 7'!K23</f>
        <v>0</v>
      </c>
      <c r="L25" s="46"/>
      <c r="M25" s="46">
        <f>Shrimpton!M23+'PI 2'!M23+'PI 3'!M23+'PI 4'!M23+'PI 5'!M23+'PI 6'!M23+'PI 7'!M23</f>
        <v>0</v>
      </c>
      <c r="N25" s="24">
        <f t="shared" si="11"/>
        <v>16243</v>
      </c>
      <c r="O25" s="1"/>
      <c r="P25" s="1"/>
      <c r="Q25" s="1"/>
      <c r="R25" s="1"/>
    </row>
    <row r="26" spans="1:18" ht="17" x14ac:dyDescent="0.25">
      <c r="A26" s="16"/>
      <c r="B26" s="14" t="s">
        <v>30</v>
      </c>
      <c r="C26" s="31">
        <v>0.10199999999999999</v>
      </c>
      <c r="D26" s="17"/>
      <c r="E26" s="46">
        <f>Shrimpton!E24+'PI 2'!E24+'PI 3'!E24+'PI 4'!E24+'PI 5'!E24+'PI 6'!E24+'PI 7'!E24</f>
        <v>0</v>
      </c>
      <c r="F26" s="46"/>
      <c r="G26" s="46">
        <f>Shrimpton!G24+'PI 2'!G24+'PI 3'!G24+'PI 4'!G24+'PI 5'!G24+'PI 6'!G24+'PI 7'!G24</f>
        <v>0</v>
      </c>
      <c r="H26" s="46"/>
      <c r="I26" s="46">
        <f>Shrimpton!I24+'PI 2'!I24+'PI 3'!I24+'PI 4'!I24+'PI 5'!I24+'PI 6'!I24+'PI 7'!I24</f>
        <v>0</v>
      </c>
      <c r="J26" s="46"/>
      <c r="K26" s="46">
        <f>Shrimpton!K24+'PI 2'!K24+'PI 3'!K24+'PI 4'!K24+'PI 5'!K24+'PI 6'!K24+'PI 7'!K24</f>
        <v>0</v>
      </c>
      <c r="L26" s="46"/>
      <c r="M26" s="46">
        <f>Shrimpton!M24+'PI 2'!M24+'PI 3'!M24+'PI 4'!M24+'PI 5'!M24+'PI 6'!M24+'PI 7'!M24</f>
        <v>0</v>
      </c>
      <c r="N26" s="24">
        <f t="shared" si="11"/>
        <v>0</v>
      </c>
      <c r="O26" s="1"/>
      <c r="P26" s="1"/>
      <c r="Q26" s="1"/>
      <c r="R26" s="1"/>
    </row>
    <row r="27" spans="1:18" ht="17" x14ac:dyDescent="0.25">
      <c r="A27" s="16"/>
      <c r="B27" s="14" t="s">
        <v>9</v>
      </c>
      <c r="C27" s="31">
        <v>0.10199999999999999</v>
      </c>
      <c r="D27" s="18"/>
      <c r="E27" s="46">
        <f>Shrimpton!E25+'PI 2'!E25+'PI 3'!E25+'PI 4'!E25+'PI 5'!E25+'PI 6'!E25+'PI 7'!E25</f>
        <v>5100</v>
      </c>
      <c r="F27" s="46"/>
      <c r="G27" s="46">
        <f>Shrimpton!G25+'PI 2'!G25+'PI 3'!G25+'PI 4'!G25+'PI 5'!G25+'PI 6'!G25+'PI 7'!G25</f>
        <v>5253</v>
      </c>
      <c r="H27" s="46"/>
      <c r="I27" s="46">
        <f>Shrimpton!I25+'PI 2'!I25+'PI 3'!I25+'PI 4'!I25+'PI 5'!I25+'PI 6'!I25+'PI 7'!I25</f>
        <v>5411</v>
      </c>
      <c r="J27" s="46"/>
      <c r="K27" s="46">
        <f>Shrimpton!K25+'PI 2'!K25+'PI 3'!K25+'PI 4'!K25+'PI 5'!K25+'PI 6'!K25+'PI 7'!K25</f>
        <v>0</v>
      </c>
      <c r="L27" s="46"/>
      <c r="M27" s="46">
        <f>Shrimpton!M25+'PI 2'!M25+'PI 3'!M25+'PI 4'!M25+'PI 5'!M25+'PI 6'!M25+'PI 7'!M25</f>
        <v>0</v>
      </c>
      <c r="N27" s="24">
        <f t="shared" si="11"/>
        <v>15764</v>
      </c>
      <c r="O27" s="1"/>
      <c r="P27" s="1"/>
      <c r="Q27" s="1"/>
      <c r="R27" s="1"/>
    </row>
    <row r="28" spans="1:18" ht="17" x14ac:dyDescent="0.25">
      <c r="A28" s="16"/>
      <c r="B28" s="12" t="s">
        <v>49</v>
      </c>
      <c r="C28" s="31">
        <v>0.45200000000000001</v>
      </c>
      <c r="D28" s="18"/>
      <c r="E28" s="46">
        <f>Shrimpton!E26+'PI 2'!E26+'PI 3'!E26+'PI 4'!E26+'PI 5'!E26+'PI 6'!E26+'PI 7'!E26</f>
        <v>0</v>
      </c>
      <c r="F28" s="46"/>
      <c r="G28" s="46">
        <f>Shrimpton!G26+'PI 2'!G26+'PI 3'!G26+'PI 4'!G26+'PI 5'!G26+'PI 6'!G26+'PI 7'!G26</f>
        <v>0</v>
      </c>
      <c r="H28" s="46"/>
      <c r="I28" s="46">
        <f>Shrimpton!I26+'PI 2'!I26+'PI 3'!I26+'PI 4'!I26+'PI 5'!I26+'PI 6'!I26+'PI 7'!I26</f>
        <v>0</v>
      </c>
      <c r="J28" s="46"/>
      <c r="K28" s="46">
        <f>Shrimpton!K26+'PI 2'!K26+'PI 3'!K26+'PI 4'!K26+'PI 5'!K26+'PI 6'!K26+'PI 7'!K26</f>
        <v>0</v>
      </c>
      <c r="L28" s="46"/>
      <c r="M28" s="46">
        <f>Shrimpton!M26+'PI 2'!M26+'PI 3'!M26+'PI 4'!M26+'PI 5'!M26+'PI 6'!M26+'PI 7'!M26</f>
        <v>0</v>
      </c>
      <c r="N28" s="24">
        <f t="shared" si="11"/>
        <v>0</v>
      </c>
      <c r="O28" s="1"/>
      <c r="P28" s="1"/>
      <c r="Q28" s="1"/>
      <c r="R28" s="1"/>
    </row>
    <row r="29" spans="1:18" ht="17" x14ac:dyDescent="0.25">
      <c r="A29" s="16"/>
      <c r="B29" s="14" t="s">
        <v>31</v>
      </c>
      <c r="C29" s="31">
        <v>6.0000000000000001E-3</v>
      </c>
      <c r="D29" s="17"/>
      <c r="E29" s="46">
        <f>Shrimpton!E27+'PI 2'!E27+'PI 3'!E27+'PI 4'!E27+'PI 5'!E27+'PI 6'!E27+'PI 7'!E27</f>
        <v>0</v>
      </c>
      <c r="F29" s="46"/>
      <c r="G29" s="46">
        <f>Shrimpton!G27+'PI 2'!G27+'PI 3'!G27+'PI 4'!G27+'PI 5'!G27+'PI 6'!G27+'PI 7'!G27</f>
        <v>0</v>
      </c>
      <c r="H29" s="46"/>
      <c r="I29" s="46">
        <f>Shrimpton!I27+'PI 2'!I27+'PI 3'!I27+'PI 4'!I27+'PI 5'!I27+'PI 6'!I27+'PI 7'!I27</f>
        <v>0</v>
      </c>
      <c r="J29" s="46"/>
      <c r="K29" s="46">
        <f>Shrimpton!K27+'PI 2'!K27+'PI 3'!K27+'PI 4'!K27+'PI 5'!K27+'PI 6'!K27+'PI 7'!K27</f>
        <v>0</v>
      </c>
      <c r="L29" s="46"/>
      <c r="M29" s="46">
        <f>Shrimpton!M27+'PI 2'!M27+'PI 3'!M27+'PI 4'!M27+'PI 5'!M27+'PI 6'!M27+'PI 7'!M27</f>
        <v>0</v>
      </c>
      <c r="N29" s="24">
        <f t="shared" si="11"/>
        <v>0</v>
      </c>
      <c r="O29" s="1"/>
      <c r="P29" s="1"/>
      <c r="Q29" s="1"/>
      <c r="R29" s="1"/>
    </row>
    <row r="30" spans="1:18" ht="17" x14ac:dyDescent="0.25">
      <c r="A30" s="16"/>
      <c r="B30" s="12" t="s">
        <v>50</v>
      </c>
      <c r="C30" s="31">
        <v>6.6000000000000003E-2</v>
      </c>
      <c r="D30" s="17"/>
      <c r="E30" s="46">
        <f>Shrimpton!E28+'PI 2'!E28+'PI 3'!E28+'PI 4'!E28+'PI 5'!E28+'PI 6'!E28+'PI 7'!E28</f>
        <v>0</v>
      </c>
      <c r="F30" s="46"/>
      <c r="G30" s="46">
        <f>Shrimpton!G28+'PI 2'!G28+'PI 3'!G28+'PI 4'!G28+'PI 5'!G28+'PI 6'!G28+'PI 7'!G28</f>
        <v>0</v>
      </c>
      <c r="H30" s="46"/>
      <c r="I30" s="46">
        <f>Shrimpton!I28+'PI 2'!I28+'PI 3'!I28+'PI 4'!I28+'PI 5'!I28+'PI 6'!I28+'PI 7'!I28</f>
        <v>0</v>
      </c>
      <c r="J30" s="46"/>
      <c r="K30" s="46">
        <f>Shrimpton!K28+'PI 2'!K28+'PI 3'!K28+'PI 4'!K28+'PI 5'!K28+'PI 6'!K28+'PI 7'!K28</f>
        <v>0</v>
      </c>
      <c r="L30" s="46"/>
      <c r="M30" s="46">
        <f>Shrimpton!M28+'PI 2'!M28+'PI 3'!M28+'PI 4'!M28+'PI 5'!M28+'PI 6'!M28+'PI 7'!M28</f>
        <v>0</v>
      </c>
      <c r="N30" s="24">
        <f t="shared" si="11"/>
        <v>0</v>
      </c>
      <c r="O30" s="1"/>
      <c r="P30" s="1"/>
      <c r="Q30" s="1"/>
      <c r="R30" s="1"/>
    </row>
    <row r="31" spans="1:18" ht="17" x14ac:dyDescent="0.25">
      <c r="A31" s="16"/>
      <c r="B31" s="19"/>
      <c r="C31" s="32" t="s">
        <v>32</v>
      </c>
      <c r="D31" s="18"/>
      <c r="E31" s="47">
        <f>SUM(E25:E30)</f>
        <v>13041</v>
      </c>
      <c r="F31" s="52"/>
      <c r="G31" s="47">
        <f>SUM(G25:G30)</f>
        <v>9343</v>
      </c>
      <c r="H31" s="52"/>
      <c r="I31" s="47">
        <f>SUM(I25:I30)</f>
        <v>9623</v>
      </c>
      <c r="J31" s="52"/>
      <c r="K31" s="47">
        <f>SUM(K25:K30)</f>
        <v>0</v>
      </c>
      <c r="L31" s="52"/>
      <c r="M31" s="47">
        <f>SUM(M25:M30)</f>
        <v>0</v>
      </c>
      <c r="N31" s="24">
        <f t="shared" si="11"/>
        <v>32007</v>
      </c>
      <c r="O31" s="1"/>
      <c r="P31" s="1"/>
      <c r="Q31" s="1"/>
      <c r="R31" s="1"/>
    </row>
    <row r="32" spans="1:18" ht="17" x14ac:dyDescent="0.25">
      <c r="A32" s="16"/>
      <c r="B32" s="19"/>
      <c r="C32" s="33" t="s">
        <v>19</v>
      </c>
      <c r="D32" s="18"/>
      <c r="E32" s="47">
        <f>E31+E22</f>
        <v>92023</v>
      </c>
      <c r="F32" s="52"/>
      <c r="G32" s="47">
        <f>G31+G22</f>
        <v>75769</v>
      </c>
      <c r="H32" s="52"/>
      <c r="I32" s="47">
        <f>I31+I22</f>
        <v>78042</v>
      </c>
      <c r="J32" s="52"/>
      <c r="K32" s="47">
        <f>K31+K22</f>
        <v>0</v>
      </c>
      <c r="L32" s="52"/>
      <c r="M32" s="47">
        <f>M31+M22</f>
        <v>0</v>
      </c>
      <c r="N32" s="24">
        <f t="shared" si="11"/>
        <v>245834</v>
      </c>
      <c r="O32" s="1"/>
      <c r="P32" s="1"/>
      <c r="Q32" s="1"/>
      <c r="R32" s="1"/>
    </row>
    <row r="33" spans="1:18" ht="17" x14ac:dyDescent="0.25">
      <c r="A33" s="4"/>
      <c r="B33" s="4"/>
      <c r="C33" s="4"/>
      <c r="D33" s="52"/>
      <c r="E33" s="47"/>
      <c r="F33" s="52"/>
      <c r="G33" s="47"/>
      <c r="H33" s="52"/>
      <c r="I33" s="47"/>
      <c r="J33" s="52"/>
      <c r="K33" s="47"/>
      <c r="L33" s="52"/>
      <c r="M33" s="47"/>
      <c r="N33" s="24"/>
      <c r="O33" s="1"/>
      <c r="P33" s="1"/>
      <c r="Q33" s="1"/>
      <c r="R33" s="1"/>
    </row>
    <row r="34" spans="1:18" ht="17" x14ac:dyDescent="0.25">
      <c r="A34" s="5" t="s">
        <v>22</v>
      </c>
      <c r="B34" s="4"/>
      <c r="C34" s="4"/>
      <c r="D34" s="52"/>
      <c r="E34" s="47"/>
      <c r="F34" s="52"/>
      <c r="G34" s="47"/>
      <c r="H34" s="52"/>
      <c r="I34" s="47"/>
      <c r="J34" s="52"/>
      <c r="K34" s="47"/>
      <c r="L34" s="52"/>
      <c r="M34" s="47"/>
      <c r="N34" s="24"/>
      <c r="O34" s="1"/>
      <c r="P34" s="1"/>
      <c r="Q34" s="1"/>
      <c r="R34" s="1"/>
    </row>
    <row r="35" spans="1:18" ht="17" x14ac:dyDescent="0.25">
      <c r="A35" s="4"/>
      <c r="B35" s="11" t="s">
        <v>7</v>
      </c>
      <c r="C35" s="4"/>
      <c r="D35" s="52"/>
      <c r="E35" s="46">
        <f>Shrimpton!E33+'PI 2'!E33+'PI 3'!E33+'PI 4'!E33+'PI 5'!E33+'PI 6'!E33+'PI 7'!E33</f>
        <v>0</v>
      </c>
      <c r="F35" s="52"/>
      <c r="G35" s="46">
        <f>Shrimpton!G33+'PI 2'!G33+'PI 3'!G33+'PI 4'!G33+'PI 5'!G33+'PI 6'!G33+'PI 7'!G33</f>
        <v>0</v>
      </c>
      <c r="H35" s="52"/>
      <c r="I35" s="46">
        <f>Shrimpton!I33+'PI 2'!I33+'PI 3'!I33+'PI 4'!I33+'PI 5'!I33+'PI 6'!I33+'PI 7'!I33</f>
        <v>0</v>
      </c>
      <c r="J35" s="52"/>
      <c r="K35" s="46">
        <f>Shrimpton!K33+'PI 2'!K33+'PI 3'!K33+'PI 4'!K33+'PI 5'!K33+'PI 6'!K33+'PI 7'!K33</f>
        <v>0</v>
      </c>
      <c r="L35" s="52"/>
      <c r="M35" s="46">
        <f>Shrimpton!M33+'PI 2'!M33+'PI 3'!M33+'PI 4'!M33+'PI 5'!M33+'PI 6'!M33+'PI 7'!M33</f>
        <v>0</v>
      </c>
      <c r="N35" s="24">
        <f t="shared" si="11"/>
        <v>0</v>
      </c>
      <c r="O35" s="1"/>
      <c r="P35" s="1"/>
      <c r="Q35" s="1"/>
      <c r="R35" s="1"/>
    </row>
    <row r="36" spans="1:18" ht="17" x14ac:dyDescent="0.25">
      <c r="A36" s="4"/>
      <c r="B36" s="11" t="s">
        <v>13</v>
      </c>
      <c r="C36" s="4"/>
      <c r="D36" s="52"/>
      <c r="E36" s="46">
        <f>Shrimpton!E34+'PI 2'!E34+'PI 3'!E34+'PI 4'!E34+'PI 5'!E34+'PI 6'!E34+'PI 7'!E34</f>
        <v>0</v>
      </c>
      <c r="F36" s="52"/>
      <c r="G36" s="46">
        <f>Shrimpton!G34+'PI 2'!G34+'PI 3'!G34+'PI 4'!G34+'PI 5'!G34+'PI 6'!G34+'PI 7'!G34</f>
        <v>0</v>
      </c>
      <c r="H36" s="52"/>
      <c r="I36" s="46">
        <f>Shrimpton!I34+'PI 2'!I34+'PI 3'!I34+'PI 4'!I34+'PI 5'!I34+'PI 6'!I34+'PI 7'!I34</f>
        <v>0</v>
      </c>
      <c r="J36" s="52"/>
      <c r="K36" s="46">
        <f>Shrimpton!K34+'PI 2'!K34+'PI 3'!K34+'PI 4'!K34+'PI 5'!K34+'PI 6'!K34+'PI 7'!K34</f>
        <v>0</v>
      </c>
      <c r="L36" s="52"/>
      <c r="M36" s="46">
        <f>Shrimpton!M34+'PI 2'!M34+'PI 3'!M34+'PI 4'!M34+'PI 5'!M34+'PI 6'!M34+'PI 7'!M34</f>
        <v>0</v>
      </c>
      <c r="N36" s="24">
        <f t="shared" si="11"/>
        <v>0</v>
      </c>
      <c r="O36" s="1"/>
      <c r="P36" s="1"/>
      <c r="Q36" s="1"/>
      <c r="R36" s="1"/>
    </row>
    <row r="37" spans="1:18" ht="17" x14ac:dyDescent="0.25">
      <c r="A37" s="4"/>
      <c r="B37" s="11" t="s">
        <v>17</v>
      </c>
      <c r="C37" s="4"/>
      <c r="D37" s="52"/>
      <c r="E37" s="46">
        <f>Shrimpton!E35+'PI 2'!E35+'PI 3'!E35+'PI 4'!E35+'PI 5'!E35+'PI 6'!E35+'PI 7'!E35</f>
        <v>0</v>
      </c>
      <c r="F37" s="52"/>
      <c r="G37" s="46">
        <f>Shrimpton!G35+'PI 2'!G35+'PI 3'!G35+'PI 4'!G35+'PI 5'!G35+'PI 6'!G35+'PI 7'!G35</f>
        <v>0</v>
      </c>
      <c r="H37" s="52"/>
      <c r="I37" s="46">
        <f>Shrimpton!I35+'PI 2'!I35+'PI 3'!I35+'PI 4'!I35+'PI 5'!I35+'PI 6'!I35+'PI 7'!I35</f>
        <v>0</v>
      </c>
      <c r="J37" s="52"/>
      <c r="K37" s="46">
        <f>Shrimpton!K35+'PI 2'!K35+'PI 3'!K35+'PI 4'!K35+'PI 5'!K35+'PI 6'!K35+'PI 7'!K35</f>
        <v>0</v>
      </c>
      <c r="L37" s="52"/>
      <c r="M37" s="46">
        <f>Shrimpton!M35+'PI 2'!M35+'PI 3'!M35+'PI 4'!M35+'PI 5'!M35+'PI 6'!M35+'PI 7'!M35</f>
        <v>0</v>
      </c>
      <c r="N37" s="24">
        <f t="shared" si="11"/>
        <v>0</v>
      </c>
      <c r="O37" s="1"/>
      <c r="P37" s="1"/>
      <c r="Q37" s="1"/>
      <c r="R37" s="1"/>
    </row>
    <row r="38" spans="1:18" ht="17" x14ac:dyDescent="0.25">
      <c r="A38" s="4"/>
      <c r="B38" s="11" t="s">
        <v>44</v>
      </c>
      <c r="C38" s="4"/>
      <c r="D38" s="52"/>
      <c r="E38" s="46">
        <f>Shrimpton!E36+'PI 2'!E36+'PI 3'!E36+'PI 4'!E36+'PI 5'!E36+'PI 6'!E36+'PI 7'!E36</f>
        <v>6000</v>
      </c>
      <c r="F38" s="52"/>
      <c r="G38" s="46">
        <f>Shrimpton!G36+'PI 2'!G36+'PI 3'!G36+'PI 4'!G36+'PI 5'!G36+'PI 6'!G36+'PI 7'!G36</f>
        <v>6000</v>
      </c>
      <c r="H38" s="52"/>
      <c r="I38" s="46">
        <f>Shrimpton!I36+'PI 2'!I36+'PI 3'!I36+'PI 4'!I36+'PI 5'!I36+'PI 6'!I36+'PI 7'!I36</f>
        <v>6000</v>
      </c>
      <c r="J38" s="52"/>
      <c r="K38" s="46">
        <f>Shrimpton!K36+'PI 2'!K36+'PI 3'!K36+'PI 4'!K36+'PI 5'!K36+'PI 6'!K36+'PI 7'!K36</f>
        <v>0</v>
      </c>
      <c r="L38" s="52"/>
      <c r="M38" s="46">
        <f>Shrimpton!M36+'PI 2'!M36+'PI 3'!M36+'PI 4'!M36+'PI 5'!M36+'PI 6'!M36+'PI 7'!M36</f>
        <v>0</v>
      </c>
      <c r="N38" s="24">
        <f t="shared" si="11"/>
        <v>18000</v>
      </c>
      <c r="O38" s="1"/>
      <c r="P38" s="1"/>
      <c r="Q38" s="1"/>
      <c r="R38" s="1"/>
    </row>
    <row r="39" spans="1:18" ht="17" x14ac:dyDescent="0.25">
      <c r="A39" s="4"/>
      <c r="B39" s="11" t="s">
        <v>45</v>
      </c>
      <c r="C39" s="4"/>
      <c r="D39" s="52"/>
      <c r="E39" s="46">
        <f>Shrimpton!E37+'PI 2'!E37+'PI 3'!E37+'PI 4'!E37+'PI 5'!E37+'PI 6'!E37+'PI 7'!E37</f>
        <v>5000</v>
      </c>
      <c r="F39" s="52"/>
      <c r="G39" s="46">
        <f>Shrimpton!G37+'PI 2'!G37+'PI 3'!G37+'PI 4'!G37+'PI 5'!G37+'PI 6'!G37+'PI 7'!G37</f>
        <v>5000</v>
      </c>
      <c r="H39" s="52"/>
      <c r="I39" s="46">
        <f>Shrimpton!I37+'PI 2'!I37+'PI 3'!I37+'PI 4'!I37+'PI 5'!I37+'PI 6'!I37+'PI 7'!I37</f>
        <v>5000</v>
      </c>
      <c r="J39" s="52"/>
      <c r="K39" s="46">
        <f>Shrimpton!K37+'PI 2'!K37+'PI 3'!K37+'PI 4'!K37+'PI 5'!K37+'PI 6'!K37+'PI 7'!K37</f>
        <v>0</v>
      </c>
      <c r="L39" s="52"/>
      <c r="M39" s="46">
        <f>Shrimpton!M37+'PI 2'!M37+'PI 3'!M37+'PI 4'!M37+'PI 5'!M37+'PI 6'!M37+'PI 7'!M37</f>
        <v>0</v>
      </c>
      <c r="N39" s="24">
        <f t="shared" si="11"/>
        <v>15000</v>
      </c>
      <c r="O39" s="1"/>
      <c r="P39" s="1"/>
      <c r="Q39" s="1"/>
      <c r="R39" s="1"/>
    </row>
    <row r="40" spans="1:18" ht="17" x14ac:dyDescent="0.25">
      <c r="A40" s="4"/>
      <c r="B40" s="11" t="s">
        <v>40</v>
      </c>
      <c r="D40" s="52"/>
      <c r="E40" s="46">
        <f>Shrimpton!E38+'PI 2'!E38+'PI 3'!E38+'PI 4'!E38+'PI 5'!E38+'PI 6'!E38+'PI 7'!E38</f>
        <v>0</v>
      </c>
      <c r="F40" s="52"/>
      <c r="G40" s="46">
        <f>Shrimpton!G38+'PI 2'!G38+'PI 3'!G38+'PI 4'!G38+'PI 5'!G38+'PI 6'!G38+'PI 7'!G38</f>
        <v>0</v>
      </c>
      <c r="H40" s="52"/>
      <c r="I40" s="46">
        <f>Shrimpton!I38+'PI 2'!I38+'PI 3'!I38+'PI 4'!I38+'PI 5'!I38+'PI 6'!I38+'PI 7'!I38</f>
        <v>0</v>
      </c>
      <c r="J40" s="52"/>
      <c r="K40" s="46">
        <f>Shrimpton!K38+'PI 2'!K38+'PI 3'!K38+'PI 4'!K38+'PI 5'!K38+'PI 6'!K38+'PI 7'!K38</f>
        <v>0</v>
      </c>
      <c r="L40" s="52"/>
      <c r="M40" s="46">
        <f>Shrimpton!M38+'PI 2'!M38+'PI 3'!M38+'PI 4'!M38+'PI 5'!M38+'PI 6'!M38+'PI 7'!M38</f>
        <v>0</v>
      </c>
      <c r="N40" s="24">
        <f t="shared" si="11"/>
        <v>0</v>
      </c>
      <c r="O40" s="1"/>
      <c r="P40" s="1"/>
      <c r="Q40" s="1"/>
      <c r="R40" s="1"/>
    </row>
    <row r="41" spans="1:18" ht="17" x14ac:dyDescent="0.25">
      <c r="A41" s="4"/>
      <c r="B41" s="4"/>
      <c r="C41" s="28" t="s">
        <v>5</v>
      </c>
      <c r="D41" s="52"/>
      <c r="E41" s="47">
        <f>SUM(E35:E40)</f>
        <v>11000</v>
      </c>
      <c r="F41" s="52"/>
      <c r="G41" s="47">
        <f>SUM(G35:G40)</f>
        <v>11000</v>
      </c>
      <c r="H41" s="52"/>
      <c r="I41" s="47">
        <f>SUM(I35:I40)</f>
        <v>11000</v>
      </c>
      <c r="J41" s="52"/>
      <c r="K41" s="47">
        <f>SUM(K35:K40)</f>
        <v>0</v>
      </c>
      <c r="L41" s="52"/>
      <c r="M41" s="47">
        <f>SUM(M35:M40)</f>
        <v>0</v>
      </c>
      <c r="N41" s="24">
        <f t="shared" si="11"/>
        <v>33000</v>
      </c>
      <c r="O41" s="1"/>
      <c r="P41" s="1"/>
      <c r="Q41" s="1"/>
      <c r="R41" s="1"/>
    </row>
    <row r="42" spans="1:18" ht="17" x14ac:dyDescent="0.25">
      <c r="A42" s="20" t="s">
        <v>23</v>
      </c>
      <c r="B42" s="19"/>
      <c r="C42" s="4"/>
      <c r="D42" s="52"/>
      <c r="E42" s="47"/>
      <c r="F42" s="52"/>
      <c r="G42" s="47"/>
      <c r="H42" s="52"/>
      <c r="I42" s="47"/>
      <c r="J42" s="52"/>
      <c r="K42" s="47"/>
      <c r="L42" s="52"/>
      <c r="M42" s="47"/>
      <c r="N42" s="24"/>
      <c r="O42" s="1"/>
      <c r="P42" s="1"/>
      <c r="Q42" s="1"/>
      <c r="R42" s="1"/>
    </row>
    <row r="43" spans="1:18" ht="17" x14ac:dyDescent="0.25">
      <c r="A43" s="11"/>
      <c r="B43" s="11" t="s">
        <v>14</v>
      </c>
      <c r="D43" s="52"/>
      <c r="E43" s="46">
        <f>Shrimpton!E41+'PI 2'!E41+'PI 3'!E41+'PI 4'!E41+'PI 5'!E41+'PI 6'!E41+'PI 7'!E41</f>
        <v>22616</v>
      </c>
      <c r="F43" s="55"/>
      <c r="G43" s="46">
        <f>Shrimpton!G41+'PI 2'!G41+'PI 3'!G41+'PI 4'!G41+'PI 5'!G41+'PI 6'!G41+'PI 7'!G41</f>
        <v>23747</v>
      </c>
      <c r="H43" s="55"/>
      <c r="I43" s="46">
        <f>Shrimpton!I41+'PI 2'!I41+'PI 3'!I41+'PI 4'!I41+'PI 5'!I41+'PI 6'!I41+'PI 7'!I41</f>
        <v>24934</v>
      </c>
      <c r="J43" s="55"/>
      <c r="K43" s="46">
        <f>Shrimpton!K41+'PI 2'!K41+'PI 3'!K41+'PI 4'!K41+'PI 5'!K41+'PI 6'!K41+'PI 7'!K41</f>
        <v>0</v>
      </c>
      <c r="L43" s="55"/>
      <c r="M43" s="46">
        <f>Shrimpton!M41+'PI 2'!M41+'PI 3'!M41+'PI 4'!M41+'PI 5'!M41+'PI 6'!M41+'PI 7'!M41</f>
        <v>0</v>
      </c>
      <c r="N43" s="24">
        <f t="shared" si="11"/>
        <v>71297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46</v>
      </c>
      <c r="D44" s="52"/>
      <c r="E44" s="46">
        <f>Shrimpton!E42+'PI 2'!E42+'PI 3'!E42+'PI 4'!E42+'PI 5'!E42+'PI 6'!E42+'PI 7'!E42</f>
        <v>0</v>
      </c>
      <c r="F44" s="55"/>
      <c r="G44" s="46">
        <f>Shrimpton!G42+'PI 2'!G42+'PI 3'!G42+'PI 4'!G42+'PI 5'!G42+'PI 6'!G42+'PI 7'!G42</f>
        <v>0</v>
      </c>
      <c r="H44" s="55"/>
      <c r="I44" s="46">
        <f>Shrimpton!I42+'PI 2'!I42+'PI 3'!I42+'PI 4'!I42+'PI 5'!I42+'PI 6'!I42+'PI 7'!I42</f>
        <v>0</v>
      </c>
      <c r="J44" s="55"/>
      <c r="K44" s="46">
        <f>Shrimpton!K42+'PI 2'!K42+'PI 3'!K42+'PI 4'!K42+'PI 5'!K42+'PI 6'!K42+'PI 7'!K42</f>
        <v>0</v>
      </c>
      <c r="L44" s="55"/>
      <c r="M44" s="46">
        <f>Shrimpton!M42+'PI 2'!M42+'PI 3'!M42+'PI 4'!M42+'PI 5'!M42+'PI 6'!M42+'PI 7'!M42</f>
        <v>0</v>
      </c>
      <c r="N44" s="24">
        <f t="shared" si="11"/>
        <v>0</v>
      </c>
      <c r="O44" s="1"/>
      <c r="P44" s="1"/>
      <c r="Q44" s="1"/>
      <c r="R44" s="1"/>
    </row>
    <row r="45" spans="1:18" ht="17" x14ac:dyDescent="0.25">
      <c r="A45" s="11" t="s">
        <v>53</v>
      </c>
      <c r="B45" s="11" t="s">
        <v>47</v>
      </c>
      <c r="D45" s="52"/>
      <c r="E45" s="46">
        <f>Shrimpton!E43+'PI 2'!E43+'PI 3'!E43+'PI 4'!E43+'PI 5'!E43+'PI 6'!E43+'PI 7'!E43</f>
        <v>0</v>
      </c>
      <c r="F45" s="55"/>
      <c r="G45" s="46">
        <f>Shrimpton!G43+'PI 2'!G43+'PI 3'!G43+'PI 4'!G43+'PI 5'!G43+'PI 6'!G43+'PI 7'!G43</f>
        <v>0</v>
      </c>
      <c r="H45" s="55"/>
      <c r="I45" s="46">
        <f>Shrimpton!I43+'PI 2'!I43+'PI 3'!I43+'PI 4'!I43+'PI 5'!I43+'PI 6'!I43+'PI 7'!I43</f>
        <v>0</v>
      </c>
      <c r="J45" s="55"/>
      <c r="K45" s="46">
        <f>Shrimpton!K43+'PI 2'!K43+'PI 3'!K43+'PI 4'!K43+'PI 5'!K43+'PI 6'!K43+'PI 7'!K43</f>
        <v>0</v>
      </c>
      <c r="L45" s="55"/>
      <c r="M45" s="46">
        <f>Shrimpton!M43+'PI 2'!M43+'PI 3'!M43+'PI 4'!M43+'PI 5'!M43+'PI 6'!M43+'PI 7'!M43</f>
        <v>0</v>
      </c>
      <c r="N45" s="24">
        <f t="shared" si="11"/>
        <v>0</v>
      </c>
      <c r="O45" s="1"/>
      <c r="P45" s="1"/>
      <c r="Q45" s="1"/>
      <c r="R45" s="1"/>
    </row>
    <row r="46" spans="1:18" ht="17" x14ac:dyDescent="0.25">
      <c r="A46" s="11" t="s">
        <v>53</v>
      </c>
      <c r="B46" s="11" t="s">
        <v>48</v>
      </c>
      <c r="D46" s="52"/>
      <c r="E46" s="46">
        <f>Shrimpton!E44+'PI 2'!E44+'PI 3'!E44+'PI 4'!E44+'PI 5'!E44+'PI 6'!E44+'PI 7'!E44</f>
        <v>0</v>
      </c>
      <c r="F46" s="55"/>
      <c r="G46" s="46">
        <f>Shrimpton!G44+'PI 2'!G44+'PI 3'!G44+'PI 4'!G44+'PI 5'!G44+'PI 6'!G44+'PI 7'!G44</f>
        <v>0</v>
      </c>
      <c r="H46" s="55"/>
      <c r="I46" s="46">
        <f>Shrimpton!I44+'PI 2'!I44+'PI 3'!I44+'PI 4'!I44+'PI 5'!I44+'PI 6'!I44+'PI 7'!I44</f>
        <v>0</v>
      </c>
      <c r="J46" s="55"/>
      <c r="K46" s="46">
        <f>Shrimpton!K44+'PI 2'!K44+'PI 3'!K44+'PI 4'!K44+'PI 5'!K44+'PI 6'!K44+'PI 7'!K44</f>
        <v>0</v>
      </c>
      <c r="L46" s="55"/>
      <c r="M46" s="46">
        <f>Shrimpton!M44+'PI 2'!M44+'PI 3'!M44+'PI 4'!M44+'PI 5'!M44+'PI 6'!M44+'PI 7'!M44</f>
        <v>0</v>
      </c>
      <c r="N46" s="24">
        <f t="shared" si="11"/>
        <v>0</v>
      </c>
      <c r="O46" s="1"/>
      <c r="P46" s="1"/>
      <c r="Q46" s="1"/>
      <c r="R46" s="1"/>
    </row>
    <row r="47" spans="1:18" ht="17" x14ac:dyDescent="0.25">
      <c r="A47" s="11"/>
      <c r="B47" s="11" t="s">
        <v>41</v>
      </c>
      <c r="D47" s="52"/>
      <c r="E47" s="46">
        <f>Shrimpton!E45+'PI 2'!E45+'PI 3'!E45+'PI 4'!E45+'PI 5'!E45+'PI 6'!E45+'PI 7'!E45</f>
        <v>0</v>
      </c>
      <c r="F47" s="55"/>
      <c r="G47" s="46">
        <f>Shrimpton!G45+'PI 2'!G45+'PI 3'!G45+'PI 4'!G45+'PI 5'!G45+'PI 6'!G45+'PI 7'!G45</f>
        <v>0</v>
      </c>
      <c r="H47" s="55"/>
      <c r="I47" s="46">
        <f>Shrimpton!I45+'PI 2'!I45+'PI 3'!I45+'PI 4'!I45+'PI 5'!I45+'PI 6'!I45+'PI 7'!I45</f>
        <v>0</v>
      </c>
      <c r="J47" s="55"/>
      <c r="K47" s="46">
        <f>Shrimpton!K45+'PI 2'!K45+'PI 3'!K45+'PI 4'!K45+'PI 5'!K45+'PI 6'!K45+'PI 7'!K45</f>
        <v>0</v>
      </c>
      <c r="L47" s="55"/>
      <c r="M47" s="46">
        <f>Shrimpton!M45+'PI 2'!M45+'PI 3'!M45+'PI 4'!M45+'PI 5'!M45+'PI 6'!M45+'PI 7'!M45</f>
        <v>0</v>
      </c>
      <c r="N47" s="24">
        <f t="shared" si="11"/>
        <v>0</v>
      </c>
      <c r="O47" s="1"/>
      <c r="P47" s="1"/>
      <c r="Q47" s="1"/>
      <c r="R47" s="1"/>
    </row>
    <row r="48" spans="1:18" ht="17" x14ac:dyDescent="0.25">
      <c r="A48" s="11"/>
      <c r="B48" s="11" t="s">
        <v>34</v>
      </c>
      <c r="C48" s="4"/>
      <c r="D48" s="52"/>
      <c r="E48" s="46">
        <f>Shrimpton!E46+'PI 2'!E46+'PI 3'!E46+'PI 4'!E46+'PI 5'!E46+'PI 6'!E46+'PI 7'!E46</f>
        <v>0</v>
      </c>
      <c r="F48" s="55"/>
      <c r="G48" s="46">
        <f>Shrimpton!G46+'PI 2'!G46+'PI 3'!G46+'PI 4'!G46+'PI 5'!G46+'PI 6'!G46+'PI 7'!G46</f>
        <v>0</v>
      </c>
      <c r="H48" s="55"/>
      <c r="I48" s="46">
        <f>Shrimpton!I46+'PI 2'!I46+'PI 3'!I46+'PI 4'!I46+'PI 5'!I46+'PI 6'!I46+'PI 7'!I46</f>
        <v>0</v>
      </c>
      <c r="J48" s="55"/>
      <c r="K48" s="46">
        <f>Shrimpton!K46+'PI 2'!K46+'PI 3'!K46+'PI 4'!K46+'PI 5'!K46+'PI 6'!K46+'PI 7'!K46</f>
        <v>0</v>
      </c>
      <c r="L48" s="55"/>
      <c r="M48" s="46">
        <f>Shrimpton!M46+'PI 2'!M46+'PI 3'!M46+'PI 4'!M46+'PI 5'!M46+'PI 6'!M46+'PI 7'!M46</f>
        <v>0</v>
      </c>
      <c r="N48" s="24">
        <f t="shared" si="11"/>
        <v>0</v>
      </c>
      <c r="O48" s="1"/>
      <c r="P48" s="1"/>
      <c r="Q48" s="1"/>
      <c r="R48" s="1"/>
    </row>
    <row r="49" spans="1:18" ht="17" x14ac:dyDescent="0.25">
      <c r="A49" s="4"/>
      <c r="B49" s="4"/>
      <c r="C49" s="33" t="s">
        <v>27</v>
      </c>
      <c r="D49" s="52"/>
      <c r="E49" s="47">
        <f>SUM(E43:E48)</f>
        <v>22616</v>
      </c>
      <c r="F49" s="52"/>
      <c r="G49" s="47">
        <f>SUM(G43:G48)</f>
        <v>23747</v>
      </c>
      <c r="H49" s="52"/>
      <c r="I49" s="47">
        <f>SUM(I43:I48)</f>
        <v>24934</v>
      </c>
      <c r="J49" s="52"/>
      <c r="K49" s="47">
        <f>SUM(K43:K48)</f>
        <v>0</v>
      </c>
      <c r="L49" s="52"/>
      <c r="M49" s="47">
        <f>SUM(M43:M48)</f>
        <v>0</v>
      </c>
      <c r="N49" s="24">
        <f t="shared" si="11"/>
        <v>71297</v>
      </c>
      <c r="O49" s="1"/>
      <c r="P49" s="1"/>
      <c r="Q49" s="1"/>
      <c r="R49" s="1"/>
    </row>
    <row r="50" spans="1:18" ht="17" x14ac:dyDescent="0.25">
      <c r="A50" s="4"/>
      <c r="B50" s="4"/>
      <c r="C50" s="4"/>
      <c r="D50" s="52"/>
      <c r="E50" s="47"/>
      <c r="F50" s="52"/>
      <c r="G50" s="47"/>
      <c r="H50" s="52"/>
      <c r="I50" s="47"/>
      <c r="J50" s="52"/>
      <c r="K50" s="47"/>
      <c r="L50" s="52"/>
      <c r="M50" s="47"/>
      <c r="N50" s="24"/>
      <c r="O50" s="1"/>
      <c r="P50" s="1"/>
      <c r="Q50" s="1"/>
      <c r="R50" s="1"/>
    </row>
    <row r="51" spans="1:18" ht="17" x14ac:dyDescent="0.25">
      <c r="A51" s="5" t="s">
        <v>24</v>
      </c>
      <c r="B51" s="4"/>
      <c r="C51" s="4"/>
      <c r="D51" s="52"/>
      <c r="E51" s="47">
        <f>E49+E41+E32</f>
        <v>125639</v>
      </c>
      <c r="F51" s="52"/>
      <c r="G51" s="47">
        <f>G49+G41+G32</f>
        <v>110516</v>
      </c>
      <c r="H51" s="52"/>
      <c r="I51" s="47">
        <f>I49+I41+I32</f>
        <v>113976</v>
      </c>
      <c r="J51" s="52"/>
      <c r="K51" s="47">
        <f>K49+K41+K32</f>
        <v>0</v>
      </c>
      <c r="L51" s="52"/>
      <c r="M51" s="47">
        <f>M49+M41+M32</f>
        <v>0</v>
      </c>
      <c r="N51" s="24">
        <f t="shared" si="11"/>
        <v>350131</v>
      </c>
      <c r="O51" s="1"/>
      <c r="P51" s="1"/>
      <c r="Q51" s="1"/>
      <c r="R51" s="1"/>
    </row>
    <row r="52" spans="1:18" ht="17" x14ac:dyDescent="0.25">
      <c r="A52" s="4"/>
      <c r="B52" s="68" t="s">
        <v>63</v>
      </c>
      <c r="C52" s="68"/>
      <c r="D52" s="68"/>
      <c r="E52" s="69">
        <f>E51-E49</f>
        <v>103023</v>
      </c>
      <c r="F52" s="69"/>
      <c r="G52" s="69">
        <f t="shared" ref="G52:M52" si="12">G51-G49</f>
        <v>86769</v>
      </c>
      <c r="H52" s="69"/>
      <c r="I52" s="69">
        <f t="shared" si="12"/>
        <v>89042</v>
      </c>
      <c r="J52" s="69"/>
      <c r="K52" s="69">
        <f t="shared" si="12"/>
        <v>0</v>
      </c>
      <c r="L52" s="69"/>
      <c r="M52" s="69">
        <f t="shared" si="12"/>
        <v>0</v>
      </c>
      <c r="N52" s="69">
        <f>M52+K52+I52+G52+E52</f>
        <v>278834</v>
      </c>
      <c r="O52" s="1"/>
      <c r="P52" s="1"/>
      <c r="Q52" s="1"/>
      <c r="R52" s="1"/>
    </row>
    <row r="53" spans="1:18" ht="17" x14ac:dyDescent="0.25">
      <c r="A53" s="5" t="s">
        <v>25</v>
      </c>
      <c r="O53" s="1"/>
      <c r="P53" s="1"/>
      <c r="Q53" s="1"/>
      <c r="R53" s="1"/>
    </row>
    <row r="54" spans="1:18" ht="17" x14ac:dyDescent="0.25">
      <c r="A54" s="4"/>
      <c r="B54" s="4"/>
      <c r="C54" s="21">
        <v>0.52500000000000002</v>
      </c>
      <c r="D54" s="52"/>
      <c r="E54" s="47">
        <f>Shrimpton!E52+'PI 2'!E52+'PI 3'!E52+'PI 4'!E52+'PI 5'!E52+'PI 6'!E52+'PI 7'!E52</f>
        <v>54087</v>
      </c>
      <c r="F54" s="52"/>
      <c r="G54" s="47">
        <f>Shrimpton!G52+'PI 2'!G52+'PI 3'!G52+'PI 4'!G52+'PI 5'!G52+'PI 6'!G52+'PI 7'!G52</f>
        <v>45554</v>
      </c>
      <c r="H54" s="52"/>
      <c r="I54" s="47">
        <f>Shrimpton!I52+'PI 2'!I52+'PI 3'!I52+'PI 4'!I52+'PI 5'!I52+'PI 6'!I52+'PI 7'!I52</f>
        <v>46747</v>
      </c>
      <c r="J54" s="52"/>
      <c r="K54" s="47">
        <f>Shrimpton!K52+'PI 2'!K52+'PI 3'!K52+'PI 4'!K52+'PI 5'!K52+'PI 6'!K52+'PI 7'!K52</f>
        <v>0</v>
      </c>
      <c r="L54" s="52"/>
      <c r="M54" s="47">
        <f>Shrimpton!M52+'PI 2'!M52+'PI 3'!M52+'PI 4'!M52+'PI 5'!M52+'PI 6'!M52+'PI 7'!M52</f>
        <v>0</v>
      </c>
      <c r="N54" s="24">
        <f>M54+K54+I54+G54+E54</f>
        <v>146388</v>
      </c>
      <c r="O54" s="1"/>
      <c r="P54" s="1"/>
      <c r="Q54" s="1"/>
      <c r="R54" s="1"/>
    </row>
    <row r="55" spans="1:18" ht="17" x14ac:dyDescent="0.25">
      <c r="A55" s="4"/>
      <c r="B55" s="4"/>
      <c r="D55" s="52"/>
      <c r="E55" s="47"/>
      <c r="F55" s="52"/>
      <c r="G55" s="47"/>
      <c r="H55" s="52"/>
      <c r="I55" s="47"/>
      <c r="J55" s="52"/>
      <c r="K55" s="47"/>
      <c r="L55" s="52"/>
      <c r="M55" s="47"/>
      <c r="N55" s="24"/>
      <c r="O55" s="1"/>
      <c r="P55" s="1"/>
      <c r="Q55" s="1"/>
      <c r="R55" s="1"/>
    </row>
    <row r="56" spans="1:18" ht="17" x14ac:dyDescent="0.25">
      <c r="A56" s="5" t="s">
        <v>26</v>
      </c>
      <c r="B56" s="9"/>
      <c r="C56" s="9"/>
      <c r="D56" s="44"/>
      <c r="E56" s="47">
        <f>E51+E54</f>
        <v>179726</v>
      </c>
      <c r="F56" s="44"/>
      <c r="G56" s="47">
        <f>G51+G54</f>
        <v>156070</v>
      </c>
      <c r="H56" s="44"/>
      <c r="I56" s="47">
        <f>I54+I51</f>
        <v>160723</v>
      </c>
      <c r="J56" s="44"/>
      <c r="K56" s="47">
        <f>K54+K51</f>
        <v>0</v>
      </c>
      <c r="L56" s="44"/>
      <c r="M56" s="47">
        <f>M54+M51</f>
        <v>0</v>
      </c>
      <c r="N56" s="24">
        <f>M56+K56+I56+G56+E56</f>
        <v>496519</v>
      </c>
    </row>
    <row r="57" spans="1:18" ht="17" x14ac:dyDescent="0.25">
      <c r="A57" s="9"/>
      <c r="B57" s="9"/>
      <c r="C57" s="9"/>
      <c r="D57" s="44"/>
      <c r="E57" s="46"/>
      <c r="F57" s="44"/>
      <c r="G57" s="46"/>
      <c r="H57" s="44"/>
      <c r="I57" s="46"/>
      <c r="J57" s="46"/>
      <c r="K57" s="46"/>
      <c r="L57" s="46"/>
      <c r="M57" s="46"/>
      <c r="N57" s="23"/>
    </row>
    <row r="58" spans="1:18" ht="17" x14ac:dyDescent="0.25">
      <c r="A58" s="9"/>
      <c r="B58" s="9"/>
      <c r="C58" s="9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94">
        <v>500000</v>
      </c>
      <c r="O58" t="s">
        <v>82</v>
      </c>
    </row>
    <row r="59" spans="1:18" ht="16" x14ac:dyDescent="0.2">
      <c r="A59" s="56"/>
      <c r="B59" s="56"/>
      <c r="C59" s="56"/>
      <c r="D59" s="56"/>
      <c r="E59" s="56"/>
      <c r="F59" s="56"/>
      <c r="G59" s="56"/>
      <c r="H59" s="56"/>
      <c r="I59" s="3"/>
      <c r="J59"/>
      <c r="K59"/>
      <c r="L59"/>
      <c r="M59"/>
      <c r="N59" s="92">
        <f>+N58-N56</f>
        <v>3481</v>
      </c>
      <c r="O59" s="43" t="s">
        <v>84</v>
      </c>
    </row>
    <row r="60" spans="1:18" ht="16" x14ac:dyDescent="0.2">
      <c r="A60" s="56"/>
      <c r="B60" s="56"/>
      <c r="C60" s="56"/>
      <c r="D60" s="56"/>
      <c r="E60" s="56"/>
      <c r="F60" s="56"/>
      <c r="G60" s="56"/>
      <c r="H60" s="56"/>
      <c r="I60" s="3"/>
      <c r="J60"/>
      <c r="K60"/>
      <c r="L60"/>
      <c r="M60"/>
      <c r="N60" s="92">
        <f>+N59/152.5%</f>
        <v>2282.622950819672</v>
      </c>
      <c r="O60" s="43" t="s">
        <v>85</v>
      </c>
    </row>
    <row r="61" spans="1:18" ht="16" x14ac:dyDescent="0.2">
      <c r="A61" s="56"/>
      <c r="B61" s="56"/>
      <c r="C61" s="56"/>
      <c r="D61" s="56"/>
      <c r="E61" s="56"/>
      <c r="F61" s="56"/>
      <c r="G61" s="56"/>
      <c r="H61" s="56"/>
      <c r="I61" s="3"/>
      <c r="J61"/>
      <c r="K61"/>
      <c r="L61"/>
      <c r="M61"/>
      <c r="N61" s="92">
        <f>+N60*52.5%</f>
        <v>1198.377049180328</v>
      </c>
      <c r="O61" s="43" t="s">
        <v>86</v>
      </c>
    </row>
    <row r="62" spans="1:18" ht="16" x14ac:dyDescent="0.2">
      <c r="A62" s="56"/>
      <c r="B62" s="56"/>
      <c r="C62" s="56"/>
      <c r="D62" s="56"/>
      <c r="E62" s="56"/>
      <c r="F62" s="56"/>
      <c r="G62" s="56"/>
      <c r="H62" s="56"/>
      <c r="I62" s="3"/>
      <c r="J62"/>
      <c r="K62"/>
      <c r="L62"/>
      <c r="M62"/>
      <c r="N62" s="92">
        <f>+N60+N61</f>
        <v>3481</v>
      </c>
    </row>
    <row r="63" spans="1:18" ht="16" x14ac:dyDescent="0.2">
      <c r="A63" s="56"/>
      <c r="B63" s="56"/>
      <c r="C63" s="56"/>
      <c r="D63" s="56"/>
      <c r="E63" s="56"/>
      <c r="F63" s="56"/>
      <c r="G63" s="56"/>
      <c r="H63" s="56"/>
      <c r="I63" s="3"/>
      <c r="J63"/>
      <c r="K63"/>
      <c r="L63"/>
      <c r="M63"/>
    </row>
    <row r="64" spans="1:18" x14ac:dyDescent="0.15">
      <c r="A64" s="49"/>
      <c r="B64" s="49"/>
      <c r="C64" s="49"/>
      <c r="I64"/>
      <c r="J64"/>
      <c r="K64"/>
      <c r="L64"/>
      <c r="M64"/>
    </row>
  </sheetData>
  <sheetProtection algorithmName="SHA-512" hashValue="USC/26HU7edeK021P2CTecRPWuYQ9VSAxd8XiFTHlEg5AMLnkUm8R2JzUspRoxyBU1cSDe3QEQPxmLI8Y9EtlA==" saltValue="1SKKQIZfmv9zSz/GtAZuag==" spinCount="100000" sheet="1" objects="1" scenarios="1"/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Shrimpton</vt:lpstr>
      <vt:lpstr>PI 2</vt:lpstr>
      <vt:lpstr>PI 3</vt:lpstr>
      <vt:lpstr>PI 4</vt:lpstr>
      <vt:lpstr>PI 5</vt:lpstr>
      <vt:lpstr>PI 6</vt:lpstr>
      <vt:lpstr>PI 7</vt:lpstr>
      <vt:lpstr>Total </vt:lpstr>
      <vt:lpstr>Sheet3</vt:lpstr>
    </vt:vector>
  </TitlesOfParts>
  <Company>mse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kgodd</dc:creator>
  <cp:lastModifiedBy>Microsoft Office User</cp:lastModifiedBy>
  <cp:lastPrinted>2014-12-19T19:09:19Z</cp:lastPrinted>
  <dcterms:created xsi:type="dcterms:W3CDTF">2007-09-05T18:03:53Z</dcterms:created>
  <dcterms:modified xsi:type="dcterms:W3CDTF">2017-11-13T17:40:45Z</dcterms:modified>
</cp:coreProperties>
</file>