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ben\Downloads\"/>
    </mc:Choice>
  </mc:AlternateContent>
  <xr:revisionPtr revIDLastSave="0" documentId="13_ncr:1_{D0CF5D84-CA41-466C-A3E2-AEDC63BAB2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tradas" sheetId="12" r:id="rId1"/>
    <sheet name="Ambigüedad" sheetId="10" r:id="rId2"/>
    <sheet name="Inconsistencia" sheetId="13" r:id="rId3"/>
    <sheet name="Incompletitud" sheetId="14" r:id="rId4"/>
    <sheet name="No Verificabilidad" sheetId="15" r:id="rId5"/>
    <sheet name="Compuestos" sheetId="16" r:id="rId6"/>
    <sheet name="Innecesarios" sheetId="17" r:id="rId7"/>
    <sheet name="Recomendaciones generales" sheetId="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7" l="1"/>
  <c r="B11" i="17"/>
  <c r="B7" i="17"/>
  <c r="D17" i="17"/>
  <c r="D16" i="17"/>
  <c r="I5" i="15"/>
  <c r="I7" i="15" s="1"/>
  <c r="J18" i="15" s="1"/>
  <c r="I9" i="15"/>
  <c r="K15" i="15"/>
  <c r="K14" i="15"/>
  <c r="P11" i="14"/>
  <c r="P7" i="14"/>
  <c r="P9" i="14" s="1"/>
  <c r="Q18" i="14" s="1"/>
  <c r="R17" i="14"/>
  <c r="R16" i="14"/>
  <c r="B11" i="14"/>
  <c r="B5" i="14"/>
  <c r="D16" i="14"/>
  <c r="D17" i="14"/>
  <c r="B7" i="14"/>
  <c r="K15" i="14"/>
  <c r="AM14" i="13"/>
  <c r="AM15" i="13" s="1"/>
  <c r="AK11" i="13"/>
  <c r="AK7" i="13"/>
  <c r="AK9" i="13" s="1"/>
  <c r="AL18" i="13" s="1"/>
  <c r="AM16" i="13"/>
  <c r="AD11" i="13"/>
  <c r="AD7" i="13"/>
  <c r="AD5" i="13"/>
  <c r="AF16" i="13"/>
  <c r="W11" i="13"/>
  <c r="W5" i="13"/>
  <c r="Y16" i="13"/>
  <c r="Y15" i="13"/>
  <c r="W7" i="13"/>
  <c r="I5" i="13"/>
  <c r="I11" i="13"/>
  <c r="I7" i="13"/>
  <c r="K17" i="13"/>
  <c r="K16" i="13"/>
  <c r="B5" i="13"/>
  <c r="B11" i="13"/>
  <c r="B7" i="13"/>
  <c r="D17" i="13"/>
  <c r="D16" i="13"/>
  <c r="R16" i="13"/>
  <c r="R17" i="13"/>
  <c r="I5" i="10"/>
  <c r="I11" i="10"/>
  <c r="I7" i="10"/>
  <c r="K17" i="10"/>
  <c r="K16" i="10"/>
  <c r="I5" i="16"/>
  <c r="B5" i="16"/>
  <c r="B11" i="15"/>
  <c r="I11" i="14"/>
  <c r="P11" i="13"/>
  <c r="I3" i="16"/>
  <c r="J12" i="16" s="1"/>
  <c r="K11" i="16"/>
  <c r="K10" i="16"/>
  <c r="B3" i="16"/>
  <c r="C12" i="16" s="1"/>
  <c r="D11" i="16"/>
  <c r="D10" i="16"/>
  <c r="B5" i="15"/>
  <c r="D17" i="15"/>
  <c r="D16" i="15"/>
  <c r="B7" i="15"/>
  <c r="I5" i="14"/>
  <c r="I9" i="14" s="1"/>
  <c r="J18" i="14" s="1"/>
  <c r="K17" i="14"/>
  <c r="I7" i="14"/>
  <c r="P5" i="13"/>
  <c r="P7" i="13"/>
  <c r="D17" i="10"/>
  <c r="B7" i="10"/>
  <c r="B5" i="10"/>
  <c r="B11" i="10"/>
  <c r="C12" i="1"/>
  <c r="D11" i="1"/>
  <c r="E11" i="1" s="1"/>
  <c r="D5" i="1"/>
  <c r="E5" i="1" s="1"/>
  <c r="D6" i="1"/>
  <c r="E6" i="1" s="1"/>
  <c r="D7" i="1"/>
  <c r="D8" i="1"/>
  <c r="D9" i="1"/>
  <c r="E9" i="1" s="1"/>
  <c r="D10" i="1"/>
  <c r="E10" i="1" s="1"/>
  <c r="E7" i="1"/>
  <c r="E8" i="1"/>
  <c r="W9" i="13" l="1"/>
  <c r="X18" i="13" s="1"/>
  <c r="B9" i="17"/>
  <c r="K20" i="15"/>
  <c r="Q20" i="14"/>
  <c r="R20" i="14"/>
  <c r="B9" i="14"/>
  <c r="C18" i="14" s="1"/>
  <c r="D20" i="14" s="1"/>
  <c r="AM20" i="13"/>
  <c r="AL20" i="13"/>
  <c r="AD9" i="13"/>
  <c r="X20" i="13"/>
  <c r="Y20" i="13"/>
  <c r="I9" i="13"/>
  <c r="J18" i="13" s="1"/>
  <c r="K20" i="13" s="1"/>
  <c r="B9" i="13"/>
  <c r="C18" i="13" s="1"/>
  <c r="D20" i="13" s="1"/>
  <c r="I9" i="10"/>
  <c r="B9" i="15"/>
  <c r="C18" i="15" s="1"/>
  <c r="D20" i="15" s="1"/>
  <c r="K14" i="16"/>
  <c r="J14" i="16"/>
  <c r="C14" i="16"/>
  <c r="D14" i="16"/>
  <c r="K20" i="14"/>
  <c r="J20" i="14"/>
  <c r="P9" i="13"/>
  <c r="Q18" i="13" s="1"/>
  <c r="B9" i="10"/>
  <c r="C18" i="10" s="1"/>
  <c r="D20" i="10" s="1"/>
  <c r="D16" i="10"/>
  <c r="D4" i="1"/>
  <c r="E4" i="1" s="1"/>
  <c r="E12" i="1" s="1"/>
  <c r="I13" i="1" s="1"/>
  <c r="AE18" i="13" l="1"/>
  <c r="AE20" i="13" s="1"/>
  <c r="C18" i="17"/>
  <c r="D20" i="17" s="1"/>
  <c r="C20" i="15"/>
  <c r="J20" i="15"/>
  <c r="C20" i="14"/>
  <c r="AF20" i="13"/>
  <c r="J20" i="13"/>
  <c r="C20" i="13"/>
  <c r="R20" i="13"/>
  <c r="Q20" i="13"/>
  <c r="J18" i="10"/>
  <c r="J20" i="10" s="1"/>
  <c r="J17" i="1"/>
  <c r="I17" i="1"/>
  <c r="C20" i="17" l="1"/>
  <c r="K20" i="10"/>
  <c r="C20" i="10"/>
</calcChain>
</file>

<file path=xl/sharedStrings.xml><?xml version="1.0" encoding="utf-8"?>
<sst xmlns="http://schemas.openxmlformats.org/spreadsheetml/2006/main" count="280" uniqueCount="179">
  <si>
    <t>Puntos</t>
  </si>
  <si>
    <t>Colaboración interdisciplinaria</t>
  </si>
  <si>
    <t>Aplicación de técnicas de machine learning</t>
  </si>
  <si>
    <t>Establecimiento de reglas y estándares</t>
  </si>
  <si>
    <t>Dominios cognitivos</t>
  </si>
  <si>
    <t>Luminosidad adecuada</t>
  </si>
  <si>
    <t>Variables o datos a medir</t>
  </si>
  <si>
    <t>Realización en entornos reales</t>
  </si>
  <si>
    <t>Soporte multilingüe</t>
  </si>
  <si>
    <t>Cumplimiento</t>
  </si>
  <si>
    <t>Recomendación a evaluar</t>
  </si>
  <si>
    <t>Observaciones</t>
  </si>
  <si>
    <t>No.</t>
  </si>
  <si>
    <t>Totales</t>
  </si>
  <si>
    <t>Porcentaje</t>
  </si>
  <si>
    <t>Grados</t>
  </si>
  <si>
    <t>x</t>
  </si>
  <si>
    <t>y</t>
  </si>
  <si>
    <t>Inicial</t>
  </si>
  <si>
    <t>Final</t>
  </si>
  <si>
    <t>Rango de puntuación</t>
  </si>
  <si>
    <t>Nivel de cumplimiento</t>
  </si>
  <si>
    <t>Muy bueno</t>
  </si>
  <si>
    <t>Bueno</t>
  </si>
  <si>
    <t>Aceptable</t>
  </si>
  <si>
    <t>Mínimo</t>
  </si>
  <si>
    <t>Sin cumplimiento</t>
  </si>
  <si>
    <t>Cumple | No cumple</t>
  </si>
  <si>
    <r>
      <t xml:space="preserve">Recomendaciones generales: </t>
    </r>
    <r>
      <rPr>
        <sz val="11"/>
        <color theme="1"/>
        <rFont val="Calibri"/>
        <family val="2"/>
        <scheme val="minor"/>
      </rPr>
      <t>Si cumple se registra un valor de 1.25 puntos, de lo contrario 0 puntos.</t>
    </r>
  </si>
  <si>
    <t>Descripción</t>
  </si>
  <si>
    <t>Acrónimo</t>
  </si>
  <si>
    <t>Valor</t>
  </si>
  <si>
    <t>Número de términos ambiguos de un requisito de software</t>
  </si>
  <si>
    <t>NTA</t>
  </si>
  <si>
    <t>Número total de términos de un requisito de software</t>
  </si>
  <si>
    <t>Número de términos opuestos de un requisito de software</t>
  </si>
  <si>
    <t>NTOR</t>
  </si>
  <si>
    <t>NTT</t>
  </si>
  <si>
    <t>Numero términos que pueden esconder desafíos técnicos</t>
  </si>
  <si>
    <t>NTEDT</t>
  </si>
  <si>
    <t>Número de términos imprecisos en un requisito de software</t>
  </si>
  <si>
    <t>NTI</t>
  </si>
  <si>
    <t>Número de semanas estimadas para finalizar una historia de usuario</t>
  </si>
  <si>
    <t>Número de conjunciones o conectores en un requisito de software</t>
  </si>
  <si>
    <t>NCCR</t>
  </si>
  <si>
    <t>Ambigüedad alta</t>
  </si>
  <si>
    <t>Ambigüedad media</t>
  </si>
  <si>
    <t>Ambigüedad leve</t>
  </si>
  <si>
    <t>Sin ambigüedad</t>
  </si>
  <si>
    <t xml:space="preserve">Fórmula: </t>
  </si>
  <si>
    <t>Aplica (Según entradas ingresadas):</t>
  </si>
  <si>
    <t>Porcentaje de ambigüedad (PA)</t>
  </si>
  <si>
    <t xml:space="preserve">Resultado: </t>
  </si>
  <si>
    <t>Valor de NTA:</t>
  </si>
  <si>
    <t>Valor de NTT:</t>
  </si>
  <si>
    <t>PA=(NTA/NTT)*100</t>
  </si>
  <si>
    <t>FTOR=NTOR/NTT</t>
  </si>
  <si>
    <t>Valor de NTOR:</t>
  </si>
  <si>
    <t>Sin uso de términos opuestos</t>
  </si>
  <si>
    <t>Uso de términos opuestos bajo</t>
  </si>
  <si>
    <t>Uso de términos opuestos regular</t>
  </si>
  <si>
    <t>Uso de términos opuestos alto</t>
  </si>
  <si>
    <t>n</t>
  </si>
  <si>
    <t>Número de términos que pueden enmascarar desafíos técnicos (NTEDT)</t>
  </si>
  <si>
    <t>Valor de NTEDT:</t>
  </si>
  <si>
    <t>NTEDT = TEDT1 + TEDT2 + … + TEDTn
Donde TEDT indica si un término puede esconder desafios técnicos o nó.</t>
  </si>
  <si>
    <t>Riesgo bajo</t>
  </si>
  <si>
    <t>Riesgo medio</t>
  </si>
  <si>
    <t>Riesgo alto</t>
  </si>
  <si>
    <t>Porcentaje de imprecisión de un requisito (PI)</t>
  </si>
  <si>
    <t>FTOR=NTI/NTT</t>
  </si>
  <si>
    <t>Valor de NTI:</t>
  </si>
  <si>
    <t>Sin imprecisión</t>
  </si>
  <si>
    <t>Imprecisión leve</t>
  </si>
  <si>
    <t>Imprecisión media</t>
  </si>
  <si>
    <t>Imprecisión alta</t>
  </si>
  <si>
    <t>Valor de NSER:</t>
  </si>
  <si>
    <t>Requisito conciso</t>
  </si>
  <si>
    <t>Concisión aceptable</t>
  </si>
  <si>
    <t>Concisión baja</t>
  </si>
  <si>
    <t>Número de conjunciones o conectores en un requisito  (NCCR)</t>
  </si>
  <si>
    <t>Valor de NCCR:</t>
  </si>
  <si>
    <t>Número de semanas estimadas para finalizar una historia de usuario (NSEHU)</t>
  </si>
  <si>
    <t>Sin heterogeneidad</t>
  </si>
  <si>
    <t>Heterogeneidad leve</t>
  </si>
  <si>
    <t>Heterogeneidad regular</t>
  </si>
  <si>
    <t>Heterogeneidad alta</t>
  </si>
  <si>
    <t>Porcentaje de heterogeneidad por el uso de sinónimos (PHRS)</t>
  </si>
  <si>
    <t>PHRS=(NRSOR/NTR)*100</t>
  </si>
  <si>
    <t>Entradas Para evaluar un único Requisito de Software</t>
  </si>
  <si>
    <t>Entradas Para evaluar un conjunto de Requisitos de Software</t>
  </si>
  <si>
    <t>NTR</t>
  </si>
  <si>
    <t>Complete los valores que tenga disponibles o apliquen según su caso</t>
  </si>
  <si>
    <t>Número total de requisitos a evaluar</t>
  </si>
  <si>
    <t>Valor de NTR:</t>
  </si>
  <si>
    <t>Valor de NRSOR:</t>
  </si>
  <si>
    <t>NRSOR</t>
  </si>
  <si>
    <t>Número de requisitos de software que contienen términos que son sinónimos de términos de otros requisitos</t>
  </si>
  <si>
    <t>NSEHU</t>
  </si>
  <si>
    <t>Número de requisitos de software no alineados con las necesidades del cliente</t>
  </si>
  <si>
    <t>NRNA</t>
  </si>
  <si>
    <t>Número de requisitos de software que crean expectativas irreales de las necesidades del cliente</t>
  </si>
  <si>
    <t>NRCEI</t>
  </si>
  <si>
    <t>Tiempo total de comprensión de los requisitos de software que contienen términos opuestos</t>
  </si>
  <si>
    <t>Esfuerzo realizado en la comunicación de los requisitos de software</t>
  </si>
  <si>
    <t>Esfuerzo estimado en la comunicación de los requisitos de software</t>
  </si>
  <si>
    <t>ERCR</t>
  </si>
  <si>
    <t>EECR</t>
  </si>
  <si>
    <t>TTAR</t>
  </si>
  <si>
    <t>Tiempo total de aclaración de requisitos de software</t>
  </si>
  <si>
    <t>Número de requisitos de software revisados por todos los stakeholders</t>
  </si>
  <si>
    <t>NRRS</t>
  </si>
  <si>
    <t>Número de requisitos de software revisados por desarrolladores con experiencia</t>
  </si>
  <si>
    <t>NRRDE</t>
  </si>
  <si>
    <t>Número de pruebas de software que no se pueden diseñar</t>
  </si>
  <si>
    <t>NPDN</t>
  </si>
  <si>
    <t>Número de requisitos de software innecesarios</t>
  </si>
  <si>
    <t>NRI</t>
  </si>
  <si>
    <t>Porcentaje de requisitos no alineados con las necesidades del cliente (PRNA)</t>
  </si>
  <si>
    <t>PRNA=NRNA/NTR</t>
  </si>
  <si>
    <t>Valor de NRNA:</t>
  </si>
  <si>
    <t>Alineación excelente</t>
  </si>
  <si>
    <t>Alineación aceptable</t>
  </si>
  <si>
    <t>Alineación insuficiente</t>
  </si>
  <si>
    <t>Alineación deficiente</t>
  </si>
  <si>
    <t>Porcentaje de requisitos que crean expectativas irreales de las necesidades del cliente (PRCEI)</t>
  </si>
  <si>
    <t>PRCEI=NRCEI/NTR</t>
  </si>
  <si>
    <t>Valor de NRCEI:</t>
  </si>
  <si>
    <t>Sin expectativas irreales</t>
  </si>
  <si>
    <t>Expectativas irreales leve</t>
  </si>
  <si>
    <t>Expectativas irreales regulares</t>
  </si>
  <si>
    <t>Expectativas irreales altas</t>
  </si>
  <si>
    <t>Frecuencia de uso de términos opuestos en un requisito (FTOR)</t>
  </si>
  <si>
    <t>Valor de TTCR:</t>
  </si>
  <si>
    <t>Promedio de tiempo de comprensión de requisitos  (PTCR)</t>
  </si>
  <si>
    <t>TTCR</t>
  </si>
  <si>
    <t>Excelente</t>
  </si>
  <si>
    <t>Regular</t>
  </si>
  <si>
    <t>Tiempo de comprensión excelente</t>
  </si>
  <si>
    <t>Tiempo de comprensión aceptable</t>
  </si>
  <si>
    <t xml:space="preserve">Tiempo de comprensión deficiente </t>
  </si>
  <si>
    <t>PTCR=TTCR/NTR</t>
  </si>
  <si>
    <t>Relación entre el esfuerzo realizado en la comunicación de los requisitos de software respecto al esfuerzo 
estimado (RECR)</t>
  </si>
  <si>
    <t>Valor de EECR:</t>
  </si>
  <si>
    <t>Valor de ERCR:</t>
  </si>
  <si>
    <t>RECR=ERCR/EECR</t>
  </si>
  <si>
    <t>RECR &lt; 1</t>
  </si>
  <si>
    <t>RECR = 1</t>
  </si>
  <si>
    <t>RECR &gt; 1</t>
  </si>
  <si>
    <t>Esfuerzo de comunicación de requisitos excelente</t>
  </si>
  <si>
    <t>Esfuerzo de comunicación de requisitos aceptable</t>
  </si>
  <si>
    <t>Esfuerzo de comunicación de requisitos deficiente</t>
  </si>
  <si>
    <t>Valor de TTAR:</t>
  </si>
  <si>
    <t>Promedio de tiempo dedicado a la aclaración de requisitos (PTAR)</t>
  </si>
  <si>
    <t>PTAR=TTAR/NTR</t>
  </si>
  <si>
    <t>Tiempo de aclaración de requisitos excelente</t>
  </si>
  <si>
    <t>Tiempo de aclaración de requisitos aceptable</t>
  </si>
  <si>
    <t>Tiempo de aclaración de requisitos deficiente</t>
  </si>
  <si>
    <t>Porcentaje de requisitos que fueron revisados por todos los stakeholders (PRRS)</t>
  </si>
  <si>
    <t>PRRS=(NRRS/NTR)*100</t>
  </si>
  <si>
    <t>Valor de NRRS:</t>
  </si>
  <si>
    <t>Revisión baja</t>
  </si>
  <si>
    <t>Revisión media</t>
  </si>
  <si>
    <t>Revisión alta</t>
  </si>
  <si>
    <t>Revisión completa</t>
  </si>
  <si>
    <t>Porcentaje de requisitos que fueron revisados por desarrolladores con experiencia (PRRDE)</t>
  </si>
  <si>
    <t>PRRDE=(NRRDE/NTR)*100</t>
  </si>
  <si>
    <t>Valor de NRRDE:</t>
  </si>
  <si>
    <t>NPDN=Cantidad de pruebas que no se pueden diseñar</t>
  </si>
  <si>
    <t>Malo</t>
  </si>
  <si>
    <t>Porcentaje de los requisitos innecesarios (PRI)</t>
  </si>
  <si>
    <t>PRI=(NRI/NTR)*100</t>
  </si>
  <si>
    <t>Valor de NRI:</t>
  </si>
  <si>
    <t>Sin requisitos innecesarios</t>
  </si>
  <si>
    <t>Presencia de requisitos innecesarios baja</t>
  </si>
  <si>
    <t>Presencia de requisitos innecesarios regular</t>
  </si>
  <si>
    <t>Presencia de requisitos innecesarios alta</t>
  </si>
  <si>
    <t>Número de pruebas de software que no se pueden diseñar (NPND)</t>
  </si>
  <si>
    <t>Valor de NPND: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</si>
</sst>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Segoe UI"/>
      <family val="2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45B3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FD123"/>
        <bgColor indexed="64"/>
      </patternFill>
    </fill>
    <fill>
      <patternFill patternType="solid">
        <fgColor rgb="FF00D237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0" xfId="0" applyFont="1"/>
    <xf numFmtId="2" fontId="3" fillId="0" borderId="0" xfId="1" applyNumberFormat="1" applyFont="1"/>
    <xf numFmtId="2" fontId="0" fillId="0" borderId="6" xfId="0" applyNumberFormat="1" applyBorder="1"/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0" xfId="0" applyBorder="1"/>
    <xf numFmtId="1" fontId="0" fillId="0" borderId="1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0" fontId="7" fillId="0" borderId="0" xfId="0" applyFon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65" fontId="2" fillId="0" borderId="2" xfId="1" applyNumberFormat="1" applyFont="1" applyFill="1" applyBorder="1" applyAlignment="1">
      <alignment horizontal="center" vertical="center" wrapText="1"/>
    </xf>
    <xf numFmtId="165" fontId="2" fillId="0" borderId="7" xfId="1" applyNumberFormat="1" applyFont="1" applyFill="1" applyBorder="1" applyAlignment="1">
      <alignment horizontal="center" vertical="center" wrapText="1"/>
    </xf>
    <xf numFmtId="165" fontId="2" fillId="0" borderId="3" xfId="1" applyNumberFormat="1" applyFont="1" applyFill="1" applyBorder="1" applyAlignment="1">
      <alignment horizontal="center" vertical="center" wrapText="1"/>
    </xf>
    <xf numFmtId="9" fontId="2" fillId="0" borderId="2" xfId="1" applyFont="1" applyFill="1" applyBorder="1" applyAlignment="1">
      <alignment horizontal="center" vertical="center" wrapText="1"/>
    </xf>
    <xf numFmtId="9" fontId="2" fillId="0" borderId="7" xfId="1" applyFont="1" applyFill="1" applyBorder="1" applyAlignment="1">
      <alignment horizontal="center" vertical="center" wrapText="1"/>
    </xf>
    <xf numFmtId="9" fontId="2" fillId="0" borderId="3" xfId="1" applyFont="1" applyFill="1" applyBorder="1" applyAlignment="1">
      <alignment horizontal="center" vertical="center" wrapText="1"/>
    </xf>
    <xf numFmtId="2" fontId="2" fillId="0" borderId="2" xfId="1" applyNumberFormat="1" applyFont="1" applyFill="1" applyBorder="1" applyAlignment="1">
      <alignment horizontal="center" vertical="center" wrapText="1"/>
    </xf>
    <xf numFmtId="2" fontId="2" fillId="0" borderId="7" xfId="1" applyNumberFormat="1" applyFont="1" applyFill="1" applyBorder="1" applyAlignment="1">
      <alignment horizontal="center" vertical="center" wrapText="1"/>
    </xf>
    <xf numFmtId="2" fontId="2" fillId="0" borderId="3" xfId="1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2" fillId="0" borderId="1" xfId="1" applyNumberFormat="1" applyFont="1" applyFill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wrapText="1"/>
    </xf>
    <xf numFmtId="166" fontId="0" fillId="0" borderId="3" xfId="0" applyNumberFormat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vertical="center" wrapText="1"/>
    </xf>
    <xf numFmtId="166" fontId="2" fillId="0" borderId="7" xfId="1" applyNumberFormat="1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2" fillId="0" borderId="2" xfId="1" applyNumberFormat="1" applyFont="1" applyFill="1" applyBorder="1" applyAlignment="1">
      <alignment horizontal="center" vertical="center" wrapText="1"/>
    </xf>
    <xf numFmtId="1" fontId="2" fillId="0" borderId="7" xfId="1" applyNumberFormat="1" applyFont="1" applyFill="1" applyBorder="1" applyAlignment="1">
      <alignment horizontal="center" vertical="center" wrapText="1"/>
    </xf>
    <xf numFmtId="1" fontId="2" fillId="0" borderId="3" xfId="1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D237"/>
      <color rgb="FFE45B30"/>
      <color rgb="FF9FD1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73-4051-8FB1-50F98ACB44A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73-4051-8FB1-50F98ACB44A0}"/>
              </c:ext>
            </c:extLst>
          </c:dPt>
          <c:dPt>
            <c:idx val="2"/>
            <c:bubble3D val="0"/>
            <c:spPr>
              <a:solidFill>
                <a:srgbClr val="E45B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73-4051-8FB1-50F98ACB44A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73-4051-8FB1-50F98ACB44A0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73-4051-8FB1-50F98ACB44A0}"/>
              </c:ext>
            </c:extLst>
          </c:dPt>
          <c:dLbls>
            <c:dLbl>
              <c:idx val="0"/>
              <c:layout>
                <c:manualLayout>
                  <c:x val="-2.2452466303156778E-2"/>
                  <c:y val="-0.333596681356030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2%-10%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EB73-4051-8FB1-50F98ACB44A0}"/>
                </c:ext>
              </c:extLst>
            </c:dLbl>
            <c:dLbl>
              <c:idx val="1"/>
              <c:layout>
                <c:manualLayout>
                  <c:x val="-0.13739540621938387"/>
                  <c:y val="-2.99571859955868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 -2%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EB73-4051-8FB1-50F98ACB44A0}"/>
                </c:ext>
              </c:extLst>
            </c:dLbl>
            <c:dLbl>
              <c:idx val="2"/>
              <c:layout>
                <c:manualLayout>
                  <c:x val="0.51138774242750529"/>
                  <c:y val="-0.125237280902348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10%-100%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94488188976378"/>
                      <c:h val="8.6346968765835114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5-EB73-4051-8FB1-50F98ACB44A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73-4051-8FB1-50F98ACB44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B73-4051-8FB1-50F98ACB44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Ambigüedad!$D$13:$D$17</c:f>
              <c:numCache>
                <c:formatCode>0.0000</c:formatCode>
                <c:ptCount val="5"/>
                <c:pt idx="0">
                  <c:v>6.2799999999999995E-2</c:v>
                </c:pt>
                <c:pt idx="1">
                  <c:v>0.1885</c:v>
                </c:pt>
                <c:pt idx="2">
                  <c:v>1.0049999999999999</c:v>
                </c:pt>
                <c:pt idx="3">
                  <c:v>1.8852926535897934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Ambigüedad!$C$13:$C$16</c15:f>
                <c15:dlblRangeCache>
                  <c:ptCount val="4"/>
                  <c:pt idx="1">
                    <c:v>2</c:v>
                  </c:pt>
                  <c:pt idx="2">
                    <c:v>10</c:v>
                  </c:pt>
                  <c:pt idx="3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EB73-4051-8FB1-50F98ACB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Ambigüedad!$C$19:$C$20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Ambigüedad!$D$19:$D$20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B73-4051-8FB1-50F98ACB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C3-4009-A2B6-4240BC5F0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C3-4009-A2B6-4240BC5F0E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C3-4009-A2B6-4240BC5F0E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C3-4009-A2B6-4240BC5F0E2E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C3-4009-A2B6-4240BC5F0E2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3BCA0C2-8CCD-48DC-BE8B-EEA171FC5A6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5C3-4009-A2B6-4240BC5F0E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347B73-7461-469E-BAD4-117BAB05538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5C3-4009-A2B6-4240BC5F0E2E}"/>
                </c:ext>
              </c:extLst>
            </c:dLbl>
            <c:dLbl>
              <c:idx val="2"/>
              <c:layout>
                <c:manualLayout>
                  <c:x val="-9.449013061745952E-2"/>
                  <c:y val="-0.15540847496256277"/>
                </c:manualLayout>
              </c:layout>
              <c:tx>
                <c:rich>
                  <a:bodyPr/>
                  <a:lstStyle/>
                  <a:p>
                    <a:fld id="{2A36D13C-A8FB-4D41-AEC5-AFC3FD500A1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5C3-4009-A2B6-4240BC5F0E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58269D-ABB0-4054-83FB-B7A4E962E70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5C3-4009-A2B6-4240BC5F0E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C3-4009-A2B6-4240BC5F0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Incompletitud!$D$13:$D$17</c:f>
              <c:numCache>
                <c:formatCode>0.0000</c:formatCode>
                <c:ptCount val="5"/>
                <c:pt idx="0">
                  <c:v>1.2565999999999999</c:v>
                </c:pt>
                <c:pt idx="1">
                  <c:v>1.2565999999999999</c:v>
                </c:pt>
                <c:pt idx="2">
                  <c:v>0.56540000000000001</c:v>
                </c:pt>
                <c:pt idx="3">
                  <c:v>6.2992653589793335E-2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Incompletitud!$J$13:$J$16</c15:f>
                <c15:dlblRangeCache>
                  <c:ptCount val="4"/>
                  <c:pt idx="2">
                    <c:v>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45C3-4009-A2B6-4240BC5F0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Incompletitud!$C$19:$C$20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Incompletitud!$D$19:$D$20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5C3-4009-A2B6-4240BC5F0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F3-49E9-9933-595D9E5DA8FD}"/>
              </c:ext>
            </c:extLst>
          </c:dPt>
          <c:dPt>
            <c:idx val="1"/>
            <c:bubble3D val="0"/>
            <c:spPr>
              <a:solidFill>
                <a:srgbClr val="E45B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F3-49E9-9933-595D9E5DA8F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F3-49E9-9933-595D9E5DA8FD}"/>
              </c:ext>
            </c:extLst>
          </c:dPt>
          <c:dPt>
            <c:idx val="3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F3-49E9-9933-595D9E5DA8FD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F3-49E9-9933-595D9E5DA8F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9422A26-3B0C-433A-9897-9957B0A13D0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8F3-49E9-9933-595D9E5DA8FD}"/>
                </c:ext>
              </c:extLst>
            </c:dLbl>
            <c:dLbl>
              <c:idx val="1"/>
              <c:layout>
                <c:manualLayout>
                  <c:x val="0.3046946805216853"/>
                  <c:y val="9.40361610821457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80% - 100%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E8F3-49E9-9933-595D9E5DA8FD}"/>
                </c:ext>
              </c:extLst>
            </c:dLbl>
            <c:dLbl>
              <c:idx val="2"/>
              <c:layout>
                <c:manualLayout>
                  <c:x val="-7.3953307149342756E-2"/>
                  <c:y val="-0.282108483246437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 - 80%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5-E8F3-49E9-9933-595D9E5DA8FD}"/>
                </c:ext>
              </c:extLst>
            </c:dLbl>
            <c:dLbl>
              <c:idx val="3"/>
              <c:layout>
                <c:manualLayout>
                  <c:x val="-0.5919225055922186"/>
                  <c:y val="-0.192550234596774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 - 40%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7-E8F3-49E9-9933-595D9E5DA8F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F3-49E9-9933-595D9E5DA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Incompletitud!$D$13:$D$17</c:f>
              <c:numCache>
                <c:formatCode>0.0000</c:formatCode>
                <c:ptCount val="5"/>
                <c:pt idx="0">
                  <c:v>1.2565999999999999</c:v>
                </c:pt>
                <c:pt idx="1">
                  <c:v>1.2565999999999999</c:v>
                </c:pt>
                <c:pt idx="2">
                  <c:v>0.56540000000000001</c:v>
                </c:pt>
                <c:pt idx="3">
                  <c:v>6.2992653589793335E-2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Inconsistencia!$Q$13:$Q$16</c15:f>
                <c15:dlblRangeCache>
                  <c:ptCount val="4"/>
                  <c:pt idx="1">
                    <c:v>0,02</c:v>
                  </c:pt>
                  <c:pt idx="2">
                    <c:v>0,15</c:v>
                  </c:pt>
                  <c:pt idx="3">
                    <c:v>1,00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E8F3-49E9-9933-595D9E5DA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Incompletitud!$C$19:$C$20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Incompletitud!$D$19:$D$20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F3-49E9-9933-595D9E5DA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09-458E-901E-33405DBEA6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9-458E-901E-33405DBEA6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09-458E-901E-33405DBEA6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09-458E-901E-33405DBEA645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09-458E-901E-33405DBEA64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8AD8A35-6A85-4789-9BBE-FAB117D8FD0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E09-458E-901E-33405DBEA6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304A10-3F09-43F5-8986-3ABA1B9158B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E09-458E-901E-33405DBEA645}"/>
                </c:ext>
              </c:extLst>
            </c:dLbl>
            <c:dLbl>
              <c:idx val="2"/>
              <c:layout>
                <c:manualLayout>
                  <c:x val="-9.449013061745952E-2"/>
                  <c:y val="-0.15540847496256277"/>
                </c:manualLayout>
              </c:layout>
              <c:tx>
                <c:rich>
                  <a:bodyPr/>
                  <a:lstStyle/>
                  <a:p>
                    <a:fld id="{93F25619-BA6D-4049-98F7-400184668C1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E09-458E-901E-33405DBEA6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0667C6E-5A86-4746-8DD2-08978EDAD52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E09-458E-901E-33405DBEA6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E09-458E-901E-33405DBEA6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Incompletitud!$D$13:$D$17</c:f>
              <c:numCache>
                <c:formatCode>0.0000</c:formatCode>
                <c:ptCount val="5"/>
                <c:pt idx="0">
                  <c:v>1.2565999999999999</c:v>
                </c:pt>
                <c:pt idx="1">
                  <c:v>1.2565999999999999</c:v>
                </c:pt>
                <c:pt idx="2">
                  <c:v>0.56540000000000001</c:v>
                </c:pt>
                <c:pt idx="3">
                  <c:v>6.2992653589793335E-2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Incompletitud!$J$13:$J$16</c15:f>
                <c15:dlblRangeCache>
                  <c:ptCount val="4"/>
                  <c:pt idx="2">
                    <c:v>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1E09-458E-901E-33405DBE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Incompletitud!$C$19:$C$20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Incompletitud!$D$19:$D$20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E09-458E-901E-33405DBE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3-4A66-B0F4-1BB616B637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3-4A66-B0F4-1BB616B637E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33-4A66-B0F4-1BB616B637EF}"/>
              </c:ext>
            </c:extLst>
          </c:dPt>
          <c:dPt>
            <c:idx val="3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33-4A66-B0F4-1BB616B637EF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33-4A66-B0F4-1BB616B637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CF0EE03-F348-47B9-A55B-D79834AE998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033-4A66-B0F4-1BB616B637EF}"/>
                </c:ext>
              </c:extLst>
            </c:dLbl>
            <c:dLbl>
              <c:idx val="1"/>
              <c:layout>
                <c:manualLayout>
                  <c:x val="-0.3721701536430097"/>
                  <c:y val="-4.47791243248313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 - 40%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7033-4A66-B0F4-1BB616B637EF}"/>
                </c:ext>
              </c:extLst>
            </c:dLbl>
            <c:dLbl>
              <c:idx val="2"/>
              <c:layout>
                <c:manualLayout>
                  <c:x val="-0.10333028355939927"/>
                  <c:y val="-0.27315265838147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 - 80%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5-7033-4A66-B0F4-1BB616B637EF}"/>
                </c:ext>
              </c:extLst>
            </c:dLbl>
            <c:dLbl>
              <c:idx val="3"/>
              <c:layout>
                <c:manualLayout>
                  <c:x val="0.13146844875510066"/>
                  <c:y val="-0.156726935136909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80% - 100%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1129471600575"/>
                      <c:h val="0.11181347343910374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7-7033-4A66-B0F4-1BB616B637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033-4A66-B0F4-1BB616B63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Incompletitud!$R$13:$R$17</c:f>
              <c:numCache>
                <c:formatCode>0.0000</c:formatCode>
                <c:ptCount val="5"/>
                <c:pt idx="0">
                  <c:v>1.2565999999999999</c:v>
                </c:pt>
                <c:pt idx="1">
                  <c:v>1.2565999999999999</c:v>
                </c:pt>
                <c:pt idx="2">
                  <c:v>0.56540000000000001</c:v>
                </c:pt>
                <c:pt idx="3">
                  <c:v>6.2992653589793335E-2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Inconsistencia!$Q$13:$Q$16</c15:f>
                <c15:dlblRangeCache>
                  <c:ptCount val="4"/>
                  <c:pt idx="1">
                    <c:v>0,02</c:v>
                  </c:pt>
                  <c:pt idx="2">
                    <c:v>0,15</c:v>
                  </c:pt>
                  <c:pt idx="3">
                    <c:v>1,00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7033-4A66-B0F4-1BB616B6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Incompletitud!$Q$19:$Q$20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Incompletitud!$R$19:$R$20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033-4A66-B0F4-1BB616B6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36-4621-9BBD-405E632DB9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36-4621-9BBD-405E632DB904}"/>
              </c:ext>
            </c:extLst>
          </c:dPt>
          <c:dPt>
            <c:idx val="2"/>
            <c:bubble3D val="0"/>
            <c:spPr>
              <a:solidFill>
                <a:srgbClr val="E45B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36-4621-9BBD-405E632DB90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36-4621-9BBD-405E632DB90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36-4621-9BBD-405E632DB904}"/>
              </c:ext>
            </c:extLst>
          </c:dPt>
          <c:dLbls>
            <c:dLbl>
              <c:idx val="0"/>
              <c:layout>
                <c:manualLayout>
                  <c:x val="2.2143684802225252E-2"/>
                  <c:y val="-0.358884583746306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2% - 15%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6E36-4621-9BBD-405E632DB904}"/>
                </c:ext>
              </c:extLst>
            </c:dLbl>
            <c:dLbl>
              <c:idx val="1"/>
              <c:layout>
                <c:manualLayout>
                  <c:x val="-0.13739540621938387"/>
                  <c:y val="-2.995718599558687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0% - 2%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6E36-4621-9BBD-405E632DB904}"/>
                </c:ext>
              </c:extLst>
            </c:dLbl>
            <c:dLbl>
              <c:idx val="2"/>
              <c:layout>
                <c:manualLayout>
                  <c:x val="0.45272785999990595"/>
                  <c:y val="-1.51170092622269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15% - 100%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94488188976378"/>
                      <c:h val="8.6346968765835114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5-6E36-4621-9BBD-405E632DB90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36-4621-9BBD-405E632DB90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E36-4621-9BBD-405E632DB9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'No Verificabilidad'!$D$13:$D$17</c:f>
              <c:numCache>
                <c:formatCode>0.0000</c:formatCode>
                <c:ptCount val="5"/>
                <c:pt idx="0">
                  <c:v>6.2799999999999995E-2</c:v>
                </c:pt>
                <c:pt idx="1">
                  <c:v>0.1885</c:v>
                </c:pt>
                <c:pt idx="2">
                  <c:v>1.6636</c:v>
                </c:pt>
                <c:pt idx="3">
                  <c:v>1.2266926535897931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'No Verificabilidad'!$C$13:$C$16</c15:f>
                <c15:dlblRangeCache>
                  <c:ptCount val="4"/>
                  <c:pt idx="1">
                    <c:v>2</c:v>
                  </c:pt>
                  <c:pt idx="2">
                    <c:v>15</c:v>
                  </c:pt>
                  <c:pt idx="3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6E36-4621-9BBD-405E632D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'No Verificabilidad'!$C$19:$C$20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'No Verificabilidad'!$D$19:$D$20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36-4621-9BBD-405E632D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52-45A5-BFEB-A5082EE48D4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52-45A5-BFEB-A5082EE48D47}"/>
              </c:ext>
            </c:extLst>
          </c:dPt>
          <c:dPt>
            <c:idx val="2"/>
            <c:bubble3D val="0"/>
            <c:spPr>
              <a:solidFill>
                <a:srgbClr val="E45B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52-45A5-BFEB-A5082EE48D4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52-45A5-BFEB-A5082EE48D47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52-45A5-BFEB-A5082EE48D4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A6378BF-D99D-4127-99B2-EDCFFE280EA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152-45A5-BFEB-A5082EE48D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3C3B85-C6E6-4456-B191-FBE7522F342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52-45A5-BFEB-A5082EE48D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FFAB05-F094-45BA-940C-1703DAD5635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52-45A5-BFEB-A5082EE48D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13E81B-7F61-43B5-98FF-A9D1B4C5246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52-45A5-BFEB-A5082EE48D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52-45A5-BFEB-A5082EE48D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'No Verificabilidad'!$K$11:$K$15</c:f>
              <c:numCache>
                <c:formatCode>0.0000</c:formatCode>
                <c:ptCount val="5"/>
                <c:pt idx="0">
                  <c:v>6.2799999999999995E-2</c:v>
                </c:pt>
                <c:pt idx="1">
                  <c:v>0.32979999999999998</c:v>
                </c:pt>
                <c:pt idx="2">
                  <c:v>0.7853</c:v>
                </c:pt>
                <c:pt idx="3">
                  <c:v>1.9636926535897932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'No Verificabilidad'!$C$13:$C$16</c15:f>
                <c15:dlblRangeCache>
                  <c:ptCount val="4"/>
                  <c:pt idx="1">
                    <c:v>2</c:v>
                  </c:pt>
                  <c:pt idx="2">
                    <c:v>15</c:v>
                  </c:pt>
                  <c:pt idx="3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152-45A5-BFEB-A5082EE4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'No Verificabilidad'!$J$19:$J$20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'No Verificabilidad'!$K$19:$K$20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152-45A5-BFEB-A5082EE4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D8-4DA7-AEBF-966813F65FDD}"/>
              </c:ext>
            </c:extLst>
          </c:dPt>
          <c:dPt>
            <c:idx val="1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D8-4DA7-AEBF-966813F65FD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D8-4DA7-AEBF-966813F65FD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D8-4DA7-AEBF-966813F65FDD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D8-4DA7-AEBF-966813F65FDD}"/>
              </c:ext>
            </c:extLst>
          </c:dPt>
          <c:dLbls>
            <c:dLbl>
              <c:idx val="0"/>
              <c:layout>
                <c:manualLayout>
                  <c:x val="-7.4635604827695018E-2"/>
                  <c:y val="-0.231609869661848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49D8-4DA7-AEBF-966813F65FDD}"/>
                </c:ext>
              </c:extLst>
            </c:dLbl>
            <c:dLbl>
              <c:idx val="1"/>
              <c:layout>
                <c:manualLayout>
                  <c:x val="-0.10685670810297133"/>
                  <c:y val="-2.9957048523848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endParaRPr lang="en-US"/>
                  </a:p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49D8-4DA7-AEBF-966813F65FDD}"/>
                </c:ext>
              </c:extLst>
            </c:dLbl>
            <c:dLbl>
              <c:idx val="2"/>
              <c:layout>
                <c:manualLayout>
                  <c:x val="0.51054820246925658"/>
                  <c:y val="9.08776295924657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 semanas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10645706129261"/>
                      <c:h val="0.1591946445260577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5-49D8-4DA7-AEBF-966813F65F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D8-4DA7-AEBF-966813F65FD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9D8-4DA7-AEBF-966813F65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Compuestos!$D$7:$D$11</c:f>
              <c:numCache>
                <c:formatCode>0.0000</c:formatCode>
                <c:ptCount val="5"/>
                <c:pt idx="0">
                  <c:v>0</c:v>
                </c:pt>
                <c:pt idx="1">
                  <c:v>0.25130000000000002</c:v>
                </c:pt>
                <c:pt idx="2">
                  <c:v>0.25130000000000002</c:v>
                </c:pt>
                <c:pt idx="3">
                  <c:v>2.638992653589793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Compuestos!$C$7:$C$10</c15:f>
                <c15:dlblRangeCache>
                  <c:ptCount val="4"/>
                  <c:pt idx="2">
                    <c:v>2</c:v>
                  </c:pt>
                  <c:pt idx="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49D8-4DA7-AEBF-966813F6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Compuestos!$C$13:$C$14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Compuestos!$D$13:$D$14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D8-4DA7-AEBF-966813F6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D-4100-825A-797E6C484B3B}"/>
              </c:ext>
            </c:extLst>
          </c:dPt>
          <c:dPt>
            <c:idx val="1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D-4100-825A-797E6C484B3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DD-4100-825A-797E6C484B3B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DD-4100-825A-797E6C484B3B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DD-4100-825A-797E6C484B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BAE07F6-6054-41AA-9BA3-636DDFE1D54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4DD-4100-825A-797E6C484B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8C6D75-7AEA-42AC-A557-D6260BDD382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4DD-4100-825A-797E6C484B3B}"/>
                </c:ext>
              </c:extLst>
            </c:dLbl>
            <c:dLbl>
              <c:idx val="2"/>
              <c:layout>
                <c:manualLayout>
                  <c:x val="-0.10415436497001666"/>
                  <c:y val="2.6710640432818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           </a:t>
                    </a:r>
                    <a:fld id="{88781445-C19B-43D2-BF0B-D07C1CEDE2AC}" type="CELLRANGE">
                      <a:rPr lang="en-US"/>
                      <a:pPr/>
                      <a:t>[CELLRANGE]</a:t>
                    </a:fld>
                    <a:endParaRPr lang="en-US"/>
                  </a:p>
                  <a:p>
                    <a:endParaRPr lang="en-US"/>
                  </a:p>
                  <a:p>
                    <a:r>
                      <a:rPr lang="en-US"/>
                      <a:t>   1</a:t>
                    </a:r>
                  </a:p>
                  <a:p>
                    <a:endParaRPr lang="en-US"/>
                  </a:p>
                  <a:p>
                    <a:r>
                      <a:rPr lang="en-US"/>
                      <a:t>0</a:t>
                    </a:r>
                  </a:p>
                  <a:p>
                    <a:endParaRPr lang="en-US"/>
                  </a:p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727427206760357"/>
                      <c:h val="0.3933050457277200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4DD-4100-825A-797E6C484B3B}"/>
                </c:ext>
              </c:extLst>
            </c:dLbl>
            <c:dLbl>
              <c:idx val="3"/>
              <c:layout>
                <c:manualLayout>
                  <c:x val="0.28772633071553227"/>
                  <c:y val="0.22825619760126403"/>
                </c:manualLayout>
              </c:layout>
              <c:tx>
                <c:rich>
                  <a:bodyPr/>
                  <a:lstStyle/>
                  <a:p>
                    <a:fld id="{5FD7DE93-2B35-495B-8760-F0D0FCF5A3BD}" type="CELLRANGE">
                      <a:rPr lang="en-US"/>
                      <a:pPr/>
                      <a:t>[CELLRANGE]</a:t>
                    </a:fld>
                    <a:r>
                      <a:rPr lang="en-US"/>
                      <a:t> conjuniones </a:t>
                    </a:r>
                  </a:p>
                  <a:p>
                    <a:r>
                      <a:rPr lang="en-US"/>
                      <a:t>o conectores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719025147948402"/>
                      <c:h val="0.1650488481264560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4DD-4100-825A-797E6C484B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DD-4100-825A-797E6C484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Compuestos!$K$7:$K$11</c:f>
              <c:numCache>
                <c:formatCode>0.0000</c:formatCode>
                <c:ptCount val="5"/>
                <c:pt idx="0">
                  <c:v>0</c:v>
                </c:pt>
                <c:pt idx="1">
                  <c:v>0.25130000000000002</c:v>
                </c:pt>
                <c:pt idx="2">
                  <c:v>0.25130000000000002</c:v>
                </c:pt>
                <c:pt idx="3">
                  <c:v>2.638992653589793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Compuestos!$C$7:$C$10</c15:f>
                <c15:dlblRangeCache>
                  <c:ptCount val="4"/>
                  <c:pt idx="2">
                    <c:v>2</c:v>
                  </c:pt>
                  <c:pt idx="3">
                    <c:v>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44DD-4100-825A-797E6C48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Compuestos!$J$13:$J$14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Compuestos!$K$13:$K$14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Puntos</c:v>
                </c15:tx>
              </c15:filteredSeriesTitle>
            </c:ext>
            <c:ext xmlns:c16="http://schemas.microsoft.com/office/drawing/2014/chart" uri="{C3380CC4-5D6E-409C-BE32-E72D297353CC}">
              <c16:uniqueId val="{0000000B-44DD-4100-825A-797E6C48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A4-4605-9C50-88F4ED96688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A4-4605-9C50-88F4ED966881}"/>
              </c:ext>
            </c:extLst>
          </c:dPt>
          <c:dPt>
            <c:idx val="2"/>
            <c:bubble3D val="0"/>
            <c:spPr>
              <a:solidFill>
                <a:srgbClr val="E45B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A4-4605-9C50-88F4ED96688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A4-4605-9C50-88F4ED96688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A4-4605-9C50-88F4ED966881}"/>
              </c:ext>
            </c:extLst>
          </c:dPt>
          <c:dLbls>
            <c:dLbl>
              <c:idx val="0"/>
              <c:layout>
                <c:manualLayout>
                  <c:x val="-3.3190088514444931E-2"/>
                  <c:y val="-0.333596681356030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5%-20%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9FA4-4605-9C50-88F4ED966881}"/>
                </c:ext>
              </c:extLst>
            </c:dLbl>
            <c:dLbl>
              <c:idx val="1"/>
              <c:layout>
                <c:manualLayout>
                  <c:x val="-0.10086669794774043"/>
                  <c:y val="-2.51005336812688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 -5%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9FA4-4605-9C50-88F4ED966881}"/>
                </c:ext>
              </c:extLst>
            </c:dLbl>
            <c:dLbl>
              <c:idx val="2"/>
              <c:layout>
                <c:manualLayout>
                  <c:x val="0.33162111959526613"/>
                  <c:y val="-9.60981918468675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20%-100%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94488188976378"/>
                      <c:h val="8.6346968765835114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5-9FA4-4605-9C50-88F4ED96688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A4-4605-9C50-88F4ED9668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FA4-4605-9C50-88F4ED9668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Innecesarios!$D$13:$D$17</c:f>
              <c:numCache>
                <c:formatCode>0.0000</c:formatCode>
                <c:ptCount val="5"/>
                <c:pt idx="0">
                  <c:v>6.2799999999999995E-2</c:v>
                </c:pt>
                <c:pt idx="1">
                  <c:v>0.25130000000000002</c:v>
                </c:pt>
                <c:pt idx="2">
                  <c:v>0.94240000000000002</c:v>
                </c:pt>
                <c:pt idx="3">
                  <c:v>1.8850926535897929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Innecesarios!$C$13:$C$16</c15:f>
                <c15:dlblRangeCache>
                  <c:ptCount val="4"/>
                  <c:pt idx="1">
                    <c:v>5</c:v>
                  </c:pt>
                  <c:pt idx="2">
                    <c:v>20</c:v>
                  </c:pt>
                  <c:pt idx="3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9FA4-4605-9C50-88F4ED96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Innecesarios!$C$19:$C$20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Innecesarios!$D$19:$D$20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FA4-4605-9C50-88F4ED96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02-4B32-A488-05CF81DACF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02-4B32-A488-05CF81DACF5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202-4B32-A488-05CF81DACF51}"/>
              </c:ext>
            </c:extLst>
          </c:dPt>
          <c:dPt>
            <c:idx val="3"/>
            <c:bubble3D val="0"/>
            <c:spPr>
              <a:solidFill>
                <a:srgbClr val="9FD1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02-4B32-A488-05CF81DACF51}"/>
              </c:ext>
            </c:extLst>
          </c:dPt>
          <c:dPt>
            <c:idx val="4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202-4B32-A488-05CF81DACF51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202-4B32-A488-05CF81DACF51}"/>
              </c:ext>
            </c:extLst>
          </c:dPt>
          <c:dLbls>
            <c:dLbl>
              <c:idx val="0"/>
              <c:layout>
                <c:manualLayout>
                  <c:x val="-0.11388898507566052"/>
                  <c:y val="-9.9749734696078105E-2"/>
                </c:manualLayout>
              </c:layout>
              <c:tx>
                <c:rich>
                  <a:bodyPr/>
                  <a:lstStyle/>
                  <a:p>
                    <a:fld id="{327419AE-039B-4F42-A551-2E96EBAAA6A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202-4B32-A488-05CF81DACF51}"/>
                </c:ext>
              </c:extLst>
            </c:dLbl>
            <c:dLbl>
              <c:idx val="1"/>
              <c:layout>
                <c:manualLayout>
                  <c:x val="-9.6492113462406971E-3"/>
                  <c:y val="-0.18924767185167951"/>
                </c:manualLayout>
              </c:layout>
              <c:tx>
                <c:rich>
                  <a:bodyPr/>
                  <a:lstStyle/>
                  <a:p>
                    <a:fld id="{FF3C3528-2C03-4BEB-8760-74B9358EA0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202-4B32-A488-05CF81DACF51}"/>
                </c:ext>
              </c:extLst>
            </c:dLbl>
            <c:dLbl>
              <c:idx val="2"/>
              <c:layout>
                <c:manualLayout>
                  <c:x val="9.8391822667284468E-2"/>
                  <c:y val="-0.14922395055983384"/>
                </c:manualLayout>
              </c:layout>
              <c:tx>
                <c:rich>
                  <a:bodyPr/>
                  <a:lstStyle/>
                  <a:p>
                    <a:fld id="{CF09018E-B015-41D9-996A-F6EE2467F86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202-4B32-A488-05CF81DACF51}"/>
                </c:ext>
              </c:extLst>
            </c:dLbl>
            <c:dLbl>
              <c:idx val="3"/>
              <c:layout>
                <c:manualLayout>
                  <c:x val="0.16081883839615485"/>
                  <c:y val="-2.2989473265007557E-2"/>
                </c:manualLayout>
              </c:layout>
              <c:tx>
                <c:rich>
                  <a:bodyPr/>
                  <a:lstStyle/>
                  <a:p>
                    <a:fld id="{799A4D4B-2799-4D24-BFDD-3F76B10E977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202-4B32-A488-05CF81DACF51}"/>
                </c:ext>
              </c:extLst>
            </c:dLbl>
            <c:dLbl>
              <c:idx val="4"/>
              <c:layout>
                <c:manualLayout>
                  <c:x val="0.14883044662505979"/>
                  <c:y val="5.5555329281212394E-2"/>
                </c:manualLayout>
              </c:layout>
              <c:tx>
                <c:rich>
                  <a:bodyPr/>
                  <a:lstStyle/>
                  <a:p>
                    <a:fld id="{84490400-132B-46F7-89FC-5116A658259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202-4B32-A488-05CF81DACF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02-4B32-A488-05CF81DACF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'Recomendaciones generales'!$J$2:$J$7</c:f>
              <c:numCache>
                <c:formatCode>0.00</c:formatCode>
                <c:ptCount val="6"/>
                <c:pt idx="0">
                  <c:v>0.5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'Recomendaciones generales'!$I$2:$I$6</c15:f>
                <c15:dlblRangeCache>
                  <c:ptCount val="5"/>
                  <c:pt idx="0">
                    <c:v>1,00</c:v>
                  </c:pt>
                  <c:pt idx="1">
                    <c:v>3,25</c:v>
                  </c:pt>
                  <c:pt idx="2">
                    <c:v>5,50</c:v>
                  </c:pt>
                  <c:pt idx="3">
                    <c:v>7,75</c:v>
                  </c:pt>
                  <c:pt idx="4">
                    <c:v>10,00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202-4B32-A488-05CF81DA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'Recomendaciones generales'!$I$16:$I$17</c:f>
              <c:numCache>
                <c:formatCode>General</c:formatCode>
                <c:ptCount val="2"/>
                <c:pt idx="0">
                  <c:v>0</c:v>
                </c:pt>
                <c:pt idx="1">
                  <c:v>-0.92387953251128674</c:v>
                </c:pt>
              </c:numCache>
            </c:numRef>
          </c:xVal>
          <c:yVal>
            <c:numRef>
              <c:f>'Recomendaciones generales'!$J$16:$J$17</c:f>
              <c:numCache>
                <c:formatCode>General</c:formatCode>
                <c:ptCount val="2"/>
                <c:pt idx="0">
                  <c:v>0</c:v>
                </c:pt>
                <c:pt idx="1">
                  <c:v>0.38268343236508978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02-4B32-A488-05CF81DA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29-4382-8E38-80BF62E4F1B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29-4382-8E38-80BF62E4F1B1}"/>
              </c:ext>
            </c:extLst>
          </c:dPt>
          <c:dPt>
            <c:idx val="2"/>
            <c:bubble3D val="0"/>
            <c:spPr>
              <a:solidFill>
                <a:srgbClr val="E45B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29-4382-8E38-80BF62E4F1B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29-4382-8E38-80BF62E4F1B1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29-4382-8E38-80BF62E4F1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60A467E-AA85-4C94-936F-06D8E949756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B29-4382-8E38-80BF62E4F1B1}"/>
                </c:ext>
              </c:extLst>
            </c:dLbl>
            <c:dLbl>
              <c:idx val="1"/>
              <c:layout>
                <c:manualLayout>
                  <c:x val="-0.14659063733999278"/>
                  <c:y val="-7.28477226387013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 - 20%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3B29-4382-8E38-80BF62E4F1B1}"/>
                </c:ext>
              </c:extLst>
            </c:dLbl>
            <c:dLbl>
              <c:idx val="2"/>
              <c:layout>
                <c:manualLayout>
                  <c:x val="-8.9613028464232816E-2"/>
                  <c:y val="-0.131125900749662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  <a:r>
                      <a:rPr lang="en-US" baseline="0"/>
                      <a:t> - 40%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5-3B29-4382-8E38-80BF62E4F1B1}"/>
                </c:ext>
              </c:extLst>
            </c:dLbl>
            <c:dLbl>
              <c:idx val="3"/>
              <c:layout>
                <c:manualLayout>
                  <c:x val="0.13121907739405514"/>
                  <c:y val="-0.1116998413793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 - 100%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7-3B29-4382-8E38-80BF62E4F1B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B29-4382-8E38-80BF62E4F1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Ambigüedad!$K$13:$K$17</c:f>
              <c:numCache>
                <c:formatCode>0.0000</c:formatCode>
                <c:ptCount val="5"/>
                <c:pt idx="0">
                  <c:v>6.2799999999999995E-2</c:v>
                </c:pt>
                <c:pt idx="1">
                  <c:v>0.56540000000000001</c:v>
                </c:pt>
                <c:pt idx="2">
                  <c:v>0.628</c:v>
                </c:pt>
                <c:pt idx="3">
                  <c:v>1.8853926535897931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Ambigüedad!$C$13:$C$16</c15:f>
                <c15:dlblRangeCache>
                  <c:ptCount val="4"/>
                  <c:pt idx="1">
                    <c:v>2</c:v>
                  </c:pt>
                  <c:pt idx="2">
                    <c:v>10</c:v>
                  </c:pt>
                  <c:pt idx="3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B29-4382-8E38-80BF62E4F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tx1"/>
                </a:solidFill>
                <a:round/>
                <a:headEnd type="oval"/>
                <a:tailEnd type="stealth"/>
              </a:ln>
              <a:effectLst/>
            </c:spPr>
            <c:extLst>
              <c:ext xmlns:c16="http://schemas.microsoft.com/office/drawing/2014/chart" uri="{C3380CC4-5D6E-409C-BE32-E72D297353CC}">
                <c16:uniqueId val="{0000000C-3B29-4382-8E38-80BF62E4F1B1}"/>
              </c:ext>
            </c:extLst>
          </c:dPt>
          <c:xVal>
            <c:numRef>
              <c:f>Ambigüedad!$J$19:$J$20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Ambigüedad!$K$19:$K$20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29-4382-8E38-80BF62E4F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5-4461-9499-76E693E6CCC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D5-4461-9499-76E693E6CCC3}"/>
              </c:ext>
            </c:extLst>
          </c:dPt>
          <c:dPt>
            <c:idx val="2"/>
            <c:bubble3D val="0"/>
            <c:spPr>
              <a:solidFill>
                <a:srgbClr val="E45B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D5-4461-9499-76E693E6CCC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D5-4461-9499-76E693E6CCC3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D5-4461-9499-76E693E6CCC3}"/>
              </c:ext>
            </c:extLst>
          </c:dPt>
          <c:dLbls>
            <c:dLbl>
              <c:idx val="0"/>
              <c:layout>
                <c:manualLayout>
                  <c:x val="5.5912841470420742E-2"/>
                  <c:y val="-0.363362496178789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0.02</a:t>
                    </a:r>
                    <a:r>
                      <a:rPr lang="en-US" baseline="0"/>
                      <a:t> </a:t>
                    </a:r>
                    <a:r>
                      <a:rPr lang="en-US"/>
                      <a:t>- 0.15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E8D5-4461-9499-76E693E6CCC3}"/>
                </c:ext>
              </c:extLst>
            </c:dLbl>
            <c:dLbl>
              <c:idx val="1"/>
              <c:layout>
                <c:manualLayout>
                  <c:x val="-0.14536059326604903"/>
                  <c:y val="-2.100140930834595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0 - 0.02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E8D5-4461-9499-76E693E6CCC3}"/>
                </c:ext>
              </c:extLst>
            </c:dLbl>
            <c:dLbl>
              <c:idx val="2"/>
              <c:layout>
                <c:manualLayout>
                  <c:x val="0.45654444728767918"/>
                  <c:y val="7.27255290018874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0.15 - 1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94488188976378"/>
                      <c:h val="8.6346968765835114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5-E8D5-4461-9499-76E693E6CCC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D5-4461-9499-76E693E6CC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D5-4461-9499-76E693E6C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Inconsistencia!$R$13:$R$17</c:f>
              <c:numCache>
                <c:formatCode>0.0000</c:formatCode>
                <c:ptCount val="5"/>
                <c:pt idx="0">
                  <c:v>6.2799999999999995E-2</c:v>
                </c:pt>
                <c:pt idx="1">
                  <c:v>0.1885</c:v>
                </c:pt>
                <c:pt idx="2">
                  <c:v>1.6636</c:v>
                </c:pt>
                <c:pt idx="3">
                  <c:v>1.2266926535897931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Inconsistencia!$Q$13:$Q$16</c15:f>
                <c15:dlblRangeCache>
                  <c:ptCount val="4"/>
                  <c:pt idx="1">
                    <c:v>0,02</c:v>
                  </c:pt>
                  <c:pt idx="2">
                    <c:v>0,15</c:v>
                  </c:pt>
                  <c:pt idx="3">
                    <c:v>1,00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E8D5-4461-9499-76E693E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Inconsistencia!$Q$19:$Q$20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Inconsistencia!$R$19:$R$20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D5-4461-9499-76E693E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57-4866-BC72-D081F5E03F2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57-4866-BC72-D081F5E03F20}"/>
              </c:ext>
            </c:extLst>
          </c:dPt>
          <c:dPt>
            <c:idx val="2"/>
            <c:bubble3D val="0"/>
            <c:spPr>
              <a:solidFill>
                <a:srgbClr val="E45B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57-4866-BC72-D081F5E03F2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57-4866-BC72-D081F5E03F20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57-4866-BC72-D081F5E03F2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BEC27EA-762E-42A7-97A9-AE7E09E207A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F57-4866-BC72-D081F5E03F20}"/>
                </c:ext>
              </c:extLst>
            </c:dLbl>
            <c:dLbl>
              <c:idx val="1"/>
              <c:layout>
                <c:manualLayout>
                  <c:x val="-0.14390017159456461"/>
                  <c:y val="-5.3734949189797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  <a:r>
                      <a:rPr lang="en-US" baseline="0"/>
                      <a:t> - 20%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8F57-4866-BC72-D081F5E03F20}"/>
                </c:ext>
              </c:extLst>
            </c:dLbl>
            <c:dLbl>
              <c:idx val="2"/>
              <c:layout>
                <c:manualLayout>
                  <c:x val="-8.7009406080434393E-2"/>
                  <c:y val="-0.1209036356770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 - 50%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5-8F57-4866-BC72-D081F5E03F20}"/>
                </c:ext>
              </c:extLst>
            </c:dLbl>
            <c:dLbl>
              <c:idx val="3"/>
              <c:layout>
                <c:manualLayout>
                  <c:x val="8.3662890461956171E-2"/>
                  <c:y val="-0.156726935136909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 - 100%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7-8F57-4866-BC72-D081F5E03F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F57-4866-BC72-D081F5E03F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Inconsistencia!$D$13:$D$17</c:f>
              <c:numCache>
                <c:formatCode>0.0000</c:formatCode>
                <c:ptCount val="5"/>
                <c:pt idx="0">
                  <c:v>6.2799999999999995E-2</c:v>
                </c:pt>
                <c:pt idx="1">
                  <c:v>0.56540000000000001</c:v>
                </c:pt>
                <c:pt idx="2">
                  <c:v>0.94240000000000002</c:v>
                </c:pt>
                <c:pt idx="3">
                  <c:v>1.5709926535897931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Inconsistencia!$Q$13:$Q$16</c15:f>
                <c15:dlblRangeCache>
                  <c:ptCount val="4"/>
                  <c:pt idx="1">
                    <c:v>0,02</c:v>
                  </c:pt>
                  <c:pt idx="2">
                    <c:v>0,15</c:v>
                  </c:pt>
                  <c:pt idx="3">
                    <c:v>1,00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8F57-4866-BC72-D081F5E0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Inconsistencia!$C$19:$C$20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Inconsistencia!$D$19:$D$20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F57-4866-BC72-D081F5E0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6A-4E29-8177-77C8A1C358D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6A-4E29-8177-77C8A1C358DE}"/>
              </c:ext>
            </c:extLst>
          </c:dPt>
          <c:dPt>
            <c:idx val="2"/>
            <c:bubble3D val="0"/>
            <c:spPr>
              <a:solidFill>
                <a:srgbClr val="E45B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6A-4E29-8177-77C8A1C358D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6A-4E29-8177-77C8A1C358DE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6A-4E29-8177-77C8A1C358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85E7EC1-B537-477E-A52A-432904FA5F2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36A-4E29-8177-77C8A1C358DE}"/>
                </c:ext>
              </c:extLst>
            </c:dLbl>
            <c:dLbl>
              <c:idx val="1"/>
              <c:layout>
                <c:manualLayout>
                  <c:x val="-0.13051410912065164"/>
                  <c:y val="-5.82128616222806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 - 20%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036A-4E29-8177-77C8A1C358DE}"/>
                </c:ext>
              </c:extLst>
            </c:dLbl>
            <c:dLbl>
              <c:idx val="2"/>
              <c:layout>
                <c:manualLayout>
                  <c:x val="-7.6969859224999715E-2"/>
                  <c:y val="-0.134337372974493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 - 50%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5-036A-4E29-8177-77C8A1C358DE}"/>
                </c:ext>
              </c:extLst>
            </c:dLbl>
            <c:dLbl>
              <c:idx val="3"/>
              <c:layout>
                <c:manualLayout>
                  <c:x val="0.14055365597608638"/>
                  <c:y val="-9.85140735146288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 - 100%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7-036A-4E29-8177-77C8A1C358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6A-4E29-8177-77C8A1C358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Inconsistencia!$K$13:$K$17</c:f>
              <c:numCache>
                <c:formatCode>0.0000</c:formatCode>
                <c:ptCount val="5"/>
                <c:pt idx="0">
                  <c:v>6.2799999999999995E-2</c:v>
                </c:pt>
                <c:pt idx="1">
                  <c:v>0.56540000000000001</c:v>
                </c:pt>
                <c:pt idx="2">
                  <c:v>0.94240000000000002</c:v>
                </c:pt>
                <c:pt idx="3">
                  <c:v>1.5709926535897931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Inconsistencia!$Q$13:$Q$16</c15:f>
                <c15:dlblRangeCache>
                  <c:ptCount val="4"/>
                  <c:pt idx="1">
                    <c:v>0,02</c:v>
                  </c:pt>
                  <c:pt idx="2">
                    <c:v>0,15</c:v>
                  </c:pt>
                  <c:pt idx="3">
                    <c:v>1,00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036A-4E29-8177-77C8A1C3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Inconsistencia!$J$19:$J$20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Inconsistencia!$K$19:$K$20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36A-4E29-8177-77C8A1C3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C8-4E26-9DB5-F524DB57CA1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C8-4E26-9DB5-F524DB57CA1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C8-4E26-9DB5-F524DB57CA10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C8-4E26-9DB5-F524DB57CA1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81A6EF6-22A2-43FF-98A2-C31CB0EC86F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3C8-4E26-9DB5-F524DB57CA10}"/>
                </c:ext>
              </c:extLst>
            </c:dLbl>
            <c:dLbl>
              <c:idx val="1"/>
              <c:layout>
                <c:manualLayout>
                  <c:x val="-0.20748396834565133"/>
                  <c:y val="0.1164257232445612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0 - 0.5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B3C8-4E26-9DB5-F524DB57CA10}"/>
                </c:ext>
              </c:extLst>
            </c:dLbl>
            <c:dLbl>
              <c:idx val="2"/>
              <c:layout>
                <c:manualLayout>
                  <c:x val="-0.3681167180326072"/>
                  <c:y val="-0.1209036356770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0.5 - 1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5-B3C8-4E26-9DB5-F524DB57CA10}"/>
                </c:ext>
              </c:extLst>
            </c:dLbl>
            <c:dLbl>
              <c:idx val="3"/>
              <c:layout>
                <c:manualLayout>
                  <c:x val="0.23090957767499906"/>
                  <c:y val="-0.70303225189985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1 - 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7-B3C8-4E26-9DB5-F524DB57CA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Inconsistencia!$Y$13:$Y$16</c:f>
              <c:numCache>
                <c:formatCode>0.0000</c:formatCode>
                <c:ptCount val="4"/>
                <c:pt idx="0">
                  <c:v>0.62829999999999997</c:v>
                </c:pt>
                <c:pt idx="1">
                  <c:v>0.62829999999999997</c:v>
                </c:pt>
                <c:pt idx="2">
                  <c:v>1.8849926535897934</c:v>
                </c:pt>
                <c:pt idx="3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Inconsistencia!$Q$13:$Q$16</c15:f>
                <c15:dlblRangeCache>
                  <c:ptCount val="4"/>
                  <c:pt idx="1">
                    <c:v>0,02</c:v>
                  </c:pt>
                  <c:pt idx="2">
                    <c:v>0,15</c:v>
                  </c:pt>
                  <c:pt idx="3">
                    <c:v>1,00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B3C8-4E26-9DB5-F524DB57C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Inconsistencia!$X$19:$X$20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Inconsistencia!$Y$19:$Y$20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C8-4E26-9DB5-F524DB57C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F2-4557-9907-00192D23011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F2-4557-9907-00192D23011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F2-4557-9907-00192D23011B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F2-4557-9907-00192D23011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F0DB01B-D21E-48B2-8256-8CA8D3EA26E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8F2-4557-9907-00192D23011B}"/>
                </c:ext>
              </c:extLst>
            </c:dLbl>
            <c:dLbl>
              <c:idx val="1"/>
              <c:layout>
                <c:manualLayout>
                  <c:x val="-0.27776079633369449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0 - 1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08F2-4557-9907-00192D23011B}"/>
                </c:ext>
              </c:extLst>
            </c:dLbl>
            <c:dLbl>
              <c:idx val="2"/>
              <c:layout>
                <c:manualLayout>
                  <c:x val="-0.17736532777934716"/>
                  <c:y val="-0.259718921084021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5-08F2-4557-9907-00192D23011B}"/>
                </c:ext>
              </c:extLst>
            </c:dLbl>
            <c:dLbl>
              <c:idx val="3"/>
              <c:layout>
                <c:manualLayout>
                  <c:x val="0.30118640566304222"/>
                  <c:y val="-0.613474003250188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1 - 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7-08F2-4557-9907-00192D230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Inconsistencia!$AF$13:$AF$16</c:f>
              <c:numCache>
                <c:formatCode>0.0000</c:formatCode>
                <c:ptCount val="4"/>
                <c:pt idx="0">
                  <c:v>1.5</c:v>
                </c:pt>
                <c:pt idx="1">
                  <c:v>0.14000000000000001</c:v>
                </c:pt>
                <c:pt idx="2">
                  <c:v>1.5</c:v>
                </c:pt>
                <c:pt idx="3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Inconsistencia!$Q$13:$Q$16</c15:f>
                <c15:dlblRangeCache>
                  <c:ptCount val="4"/>
                  <c:pt idx="1">
                    <c:v>0,02</c:v>
                  </c:pt>
                  <c:pt idx="2">
                    <c:v>0,15</c:v>
                  </c:pt>
                  <c:pt idx="3">
                    <c:v>1,00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8F2-4557-9907-00192D23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Inconsistencia!$AE$19:$AE$20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Inconsistencia!$AF$19:$AF$20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F2-4557-9907-00192D23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0-46BE-82CB-881250AA4EA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60-46BE-82CB-881250AA4EA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60-46BE-82CB-881250AA4EA4}"/>
              </c:ext>
            </c:extLst>
          </c:dPt>
          <c:dPt>
            <c:idx val="3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60-46BE-82CB-881250AA4EA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6F53EF2-5C61-44D4-AF61-DDCDC73B5D2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A60-46BE-82CB-881250AA4EA4}"/>
                </c:ext>
              </c:extLst>
            </c:dLbl>
            <c:dLbl>
              <c:idx val="1"/>
              <c:layout>
                <c:manualLayout>
                  <c:x val="-0.25098867138586856"/>
                  <c:y val="0.156726935136909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0 - 0.08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3-5A60-46BE-82CB-881250AA4EA4}"/>
                </c:ext>
              </c:extLst>
            </c:dLbl>
            <c:dLbl>
              <c:idx val="2"/>
              <c:layout>
                <c:manualLayout>
                  <c:x val="-0.39488884298043314"/>
                  <c:y val="-0.185833365948049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0.08</a:t>
                    </a:r>
                    <a:r>
                      <a:rPr lang="en-US" baseline="0"/>
                      <a:t> - 0.25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67304278902302"/>
                      <c:h val="6.710169409652475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5-5A60-46BE-82CB-881250AA4EA4}"/>
                </c:ext>
              </c:extLst>
            </c:dLbl>
            <c:dLbl>
              <c:idx val="3"/>
              <c:layout>
                <c:manualLayout>
                  <c:x val="0.28445382757065091"/>
                  <c:y val="-0.640341477845087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0.25 - 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7-5A60-46BE-82CB-881250AA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Inconsistencia!$AM$13:$AM$16</c:f>
              <c:numCache>
                <c:formatCode>0.0000</c:formatCode>
                <c:ptCount val="4"/>
                <c:pt idx="0">
                  <c:v>0.502</c:v>
                </c:pt>
                <c:pt idx="1">
                  <c:v>1.0680000000000001</c:v>
                </c:pt>
                <c:pt idx="2">
                  <c:v>1.5715926535897931</c:v>
                </c:pt>
                <c:pt idx="3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Inconsistencia!$Q$13:$Q$16</c15:f>
                <c15:dlblRangeCache>
                  <c:ptCount val="4"/>
                  <c:pt idx="1">
                    <c:v>0,02</c:v>
                  </c:pt>
                  <c:pt idx="2">
                    <c:v>0,15</c:v>
                  </c:pt>
                  <c:pt idx="3">
                    <c:v>1,00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5A60-46BE-82CB-881250AA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Inconsistencia!$AL$19:$AL$20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Inconsistencia!$AM$19:$AM$20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A60-46BE-82CB-881250AA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027770307954"/>
          <c:y val="0.14177898338942077"/>
          <c:w val="0.65533778870459514"/>
          <c:h val="0.858221016610579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D23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DC-4047-9E8C-311B38BF2EA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DC-4047-9E8C-311B38BF2EA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DC-4047-9E8C-311B38BF2EA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DC-4047-9E8C-311B38BF2EA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DC-4047-9E8C-311B38BF2EA1}"/>
              </c:ext>
            </c:extLst>
          </c:dPt>
          <c:dLbls>
            <c:dLbl>
              <c:idx val="0"/>
              <c:layout>
                <c:manualLayout>
                  <c:x val="-8.3797121505379796E-2"/>
                  <c:y val="-0.14419260249540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1 - 2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83DC-4047-9E8C-311B38BF2EA1}"/>
                </c:ext>
              </c:extLst>
            </c:dLbl>
            <c:dLbl>
              <c:idx val="1"/>
              <c:layout>
                <c:manualLayout>
                  <c:x val="-0.11002084309855352"/>
                  <c:y val="5.26040862027559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  <a:r>
                      <a:rPr lang="en-US" baseline="0"/>
                      <a:t> - 1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164367855892458E-2"/>
                      <c:h val="0.17461618236633877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3-83DC-4047-9E8C-311B38BF2EA1}"/>
                </c:ext>
              </c:extLst>
            </c:dLbl>
            <c:dLbl>
              <c:idx val="2"/>
              <c:layout>
                <c:manualLayout>
                  <c:x val="0.24755060871500387"/>
                  <c:y val="-7.342515078140177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2 - totalidad de términos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999610985513995"/>
                      <c:h val="0.15919464452605769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5-83DC-4047-9E8C-311B38BF2E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DC-4047-9E8C-311B38BF2EA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3DC-4047-9E8C-311B38BF2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Incompletitud!$K$13:$K$17</c:f>
              <c:numCache>
                <c:formatCode>0.0000</c:formatCode>
                <c:ptCount val="5"/>
                <c:pt idx="0">
                  <c:v>0.25130000000000002</c:v>
                </c:pt>
                <c:pt idx="1">
                  <c:v>0.25130000000000002</c:v>
                </c:pt>
                <c:pt idx="2">
                  <c:v>2.638992653589793</c:v>
                </c:pt>
                <c:pt idx="4" formatCode="General">
                  <c:v>3.1415926535897931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Incompletitud!$J$13:$J$16</c15:f>
                <c15:dlblRangeCache>
                  <c:ptCount val="4"/>
                  <c:pt idx="2">
                    <c:v>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83DC-4047-9E8C-311B38BF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38100" cap="rnd">
              <a:solidFill>
                <a:schemeClr val="tx1"/>
              </a:solidFill>
              <a:round/>
              <a:headEnd type="oval"/>
              <a:tailEnd type="stealth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Incompletitud!$J$19:$J$20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Incompletitud!$K$19:$K$20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3DC-4047-9E8C-311B38BF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76447"/>
        <c:axId val="426864799"/>
      </c:scatterChart>
      <c:valAx>
        <c:axId val="42686479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26876447"/>
        <c:crosses val="autoZero"/>
        <c:crossBetween val="midCat"/>
      </c:valAx>
      <c:valAx>
        <c:axId val="4268764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26864799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C$4" lockText="1" noThreeD="1"/>
</file>

<file path=xl/ctrlProps/ctrlProp2.xml><?xml version="1.0" encoding="utf-8"?>
<formControlPr xmlns="http://schemas.microsoft.com/office/spreadsheetml/2009/9/main" objectType="CheckBox" fmlaLink="$C$5" lockText="1" noThreeD="1"/>
</file>

<file path=xl/ctrlProps/ctrlProp3.xml><?xml version="1.0" encoding="utf-8"?>
<formControlPr xmlns="http://schemas.microsoft.com/office/spreadsheetml/2009/9/main" objectType="CheckBox" fmlaLink="$C$6" lockText="1" noThreeD="1"/>
</file>

<file path=xl/ctrlProps/ctrlProp4.xml><?xml version="1.0" encoding="utf-8"?>
<formControlPr xmlns="http://schemas.microsoft.com/office/spreadsheetml/2009/9/main" objectType="CheckBox" fmlaLink="$C$7" lockText="1" noThreeD="1"/>
</file>

<file path=xl/ctrlProps/ctrlProp5.xml><?xml version="1.0" encoding="utf-8"?>
<formControlPr xmlns="http://schemas.microsoft.com/office/spreadsheetml/2009/9/main" objectType="CheckBox" fmlaLink="$C$8" lockText="1" noThreeD="1"/>
</file>

<file path=xl/ctrlProps/ctrlProp6.xml><?xml version="1.0" encoding="utf-8"?>
<formControlPr xmlns="http://schemas.microsoft.com/office/spreadsheetml/2009/9/main" objectType="CheckBox" fmlaLink="$C$9" lockText="1" noThreeD="1"/>
</file>

<file path=xl/ctrlProps/ctrlProp7.xml><?xml version="1.0" encoding="utf-8"?>
<formControlPr xmlns="http://schemas.microsoft.com/office/spreadsheetml/2009/9/main" objectType="CheckBox" fmlaLink="$C$10" lockText="1" noThreeD="1"/>
</file>

<file path=xl/ctrlProps/ctrlProp8.xml><?xml version="1.0" encoding="utf-8"?>
<formControlPr xmlns="http://schemas.microsoft.com/office/spreadsheetml/2009/9/main" objectType="CheckBox" fmlaLink="$C$1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413327</xdr:colOff>
      <xdr:row>20</xdr:row>
      <xdr:rowOff>86591</xdr:rowOff>
    </xdr:from>
    <xdr:to>
      <xdr:col>6</xdr:col>
      <xdr:colOff>372340</xdr:colOff>
      <xdr:row>32</xdr:row>
      <xdr:rowOff>34635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430645</xdr:colOff>
      <xdr:row>20</xdr:row>
      <xdr:rowOff>121227</xdr:rowOff>
    </xdr:from>
    <xdr:to>
      <xdr:col>13</xdr:col>
      <xdr:colOff>389658</xdr:colOff>
      <xdr:row>32</xdr:row>
      <xdr:rowOff>69271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75622</xdr:colOff>
      <xdr:row>20</xdr:row>
      <xdr:rowOff>38675</xdr:rowOff>
    </xdr:from>
    <xdr:to>
      <xdr:col>19</xdr:col>
      <xdr:colOff>1316182</xdr:colOff>
      <xdr:row>33</xdr:row>
      <xdr:rowOff>17318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75622</xdr:colOff>
      <xdr:row>20</xdr:row>
      <xdr:rowOff>38675</xdr:rowOff>
    </xdr:from>
    <xdr:to>
      <xdr:col>5</xdr:col>
      <xdr:colOff>1316182</xdr:colOff>
      <xdr:row>33</xdr:row>
      <xdr:rowOff>17318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75622</xdr:colOff>
      <xdr:row>20</xdr:row>
      <xdr:rowOff>38675</xdr:rowOff>
    </xdr:from>
    <xdr:to>
      <xdr:col>12</xdr:col>
      <xdr:colOff>1316182</xdr:colOff>
      <xdr:row>33</xdr:row>
      <xdr:rowOff>17318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75622</xdr:colOff>
      <xdr:row>20</xdr:row>
      <xdr:rowOff>38675</xdr:rowOff>
    </xdr:from>
    <xdr:to>
      <xdr:col>26</xdr:col>
      <xdr:colOff>1316182</xdr:colOff>
      <xdr:row>33</xdr:row>
      <xdr:rowOff>17318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75622</xdr:colOff>
      <xdr:row>20</xdr:row>
      <xdr:rowOff>38675</xdr:rowOff>
    </xdr:from>
    <xdr:to>
      <xdr:col>33</xdr:col>
      <xdr:colOff>1316182</xdr:colOff>
      <xdr:row>33</xdr:row>
      <xdr:rowOff>17318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49645</xdr:colOff>
      <xdr:row>20</xdr:row>
      <xdr:rowOff>30016</xdr:rowOff>
    </xdr:from>
    <xdr:to>
      <xdr:col>40</xdr:col>
      <xdr:colOff>1290205</xdr:colOff>
      <xdr:row>33</xdr:row>
      <xdr:rowOff>8659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20</xdr:row>
      <xdr:rowOff>60614</xdr:rowOff>
    </xdr:from>
    <xdr:to>
      <xdr:col>14</xdr:col>
      <xdr:colOff>0</xdr:colOff>
      <xdr:row>32</xdr:row>
      <xdr:rowOff>8658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20</xdr:row>
      <xdr:rowOff>60614</xdr:rowOff>
    </xdr:from>
    <xdr:to>
      <xdr:col>7</xdr:col>
      <xdr:colOff>0</xdr:colOff>
      <xdr:row>32</xdr:row>
      <xdr:rowOff>8658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75622</xdr:colOff>
      <xdr:row>20</xdr:row>
      <xdr:rowOff>38675</xdr:rowOff>
    </xdr:from>
    <xdr:to>
      <xdr:col>5</xdr:col>
      <xdr:colOff>1316182</xdr:colOff>
      <xdr:row>33</xdr:row>
      <xdr:rowOff>17318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101600</xdr:colOff>
      <xdr:row>20</xdr:row>
      <xdr:rowOff>60614</xdr:rowOff>
    </xdr:from>
    <xdr:to>
      <xdr:col>21</xdr:col>
      <xdr:colOff>0</xdr:colOff>
      <xdr:row>32</xdr:row>
      <xdr:rowOff>8658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75622</xdr:colOff>
      <xdr:row>20</xdr:row>
      <xdr:rowOff>38675</xdr:rowOff>
    </xdr:from>
    <xdr:to>
      <xdr:col>19</xdr:col>
      <xdr:colOff>1316182</xdr:colOff>
      <xdr:row>33</xdr:row>
      <xdr:rowOff>17318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75622</xdr:colOff>
      <xdr:row>20</xdr:row>
      <xdr:rowOff>38675</xdr:rowOff>
    </xdr:from>
    <xdr:to>
      <xdr:col>5</xdr:col>
      <xdr:colOff>1316182</xdr:colOff>
      <xdr:row>33</xdr:row>
      <xdr:rowOff>17318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75622</xdr:colOff>
      <xdr:row>20</xdr:row>
      <xdr:rowOff>38675</xdr:rowOff>
    </xdr:from>
    <xdr:to>
      <xdr:col>12</xdr:col>
      <xdr:colOff>1316182</xdr:colOff>
      <xdr:row>33</xdr:row>
      <xdr:rowOff>17318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14</xdr:row>
      <xdr:rowOff>60614</xdr:rowOff>
    </xdr:from>
    <xdr:to>
      <xdr:col>7</xdr:col>
      <xdr:colOff>60613</xdr:colOff>
      <xdr:row>26</xdr:row>
      <xdr:rowOff>8658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14</xdr:row>
      <xdr:rowOff>60614</xdr:rowOff>
    </xdr:from>
    <xdr:to>
      <xdr:col>14</xdr:col>
      <xdr:colOff>60613</xdr:colOff>
      <xdr:row>26</xdr:row>
      <xdr:rowOff>8658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413327</xdr:colOff>
      <xdr:row>20</xdr:row>
      <xdr:rowOff>86591</xdr:rowOff>
    </xdr:from>
    <xdr:to>
      <xdr:col>6</xdr:col>
      <xdr:colOff>372340</xdr:colOff>
      <xdr:row>32</xdr:row>
      <xdr:rowOff>34635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12</xdr:row>
      <xdr:rowOff>161921</xdr:rowOff>
    </xdr:from>
    <xdr:to>
      <xdr:col>16</xdr:col>
      <xdr:colOff>333376</xdr:colOff>
      <xdr:row>25</xdr:row>
      <xdr:rowOff>19051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3</xdr:row>
          <xdr:rowOff>0</xdr:rowOff>
        </xdr:from>
        <xdr:to>
          <xdr:col>2</xdr:col>
          <xdr:colOff>1200150</xdr:colOff>
          <xdr:row>4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7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0</xdr:rowOff>
        </xdr:from>
        <xdr:to>
          <xdr:col>2</xdr:col>
          <xdr:colOff>1200150</xdr:colOff>
          <xdr:row>5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7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5</xdr:row>
          <xdr:rowOff>0</xdr:rowOff>
        </xdr:from>
        <xdr:to>
          <xdr:col>2</xdr:col>
          <xdr:colOff>1200150</xdr:colOff>
          <xdr:row>6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7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6</xdr:row>
          <xdr:rowOff>0</xdr:rowOff>
        </xdr:from>
        <xdr:to>
          <xdr:col>2</xdr:col>
          <xdr:colOff>1200150</xdr:colOff>
          <xdr:row>7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7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7</xdr:row>
          <xdr:rowOff>0</xdr:rowOff>
        </xdr:from>
        <xdr:to>
          <xdr:col>2</xdr:col>
          <xdr:colOff>1200150</xdr:colOff>
          <xdr:row>8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7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8</xdr:row>
          <xdr:rowOff>0</xdr:rowOff>
        </xdr:from>
        <xdr:to>
          <xdr:col>2</xdr:col>
          <xdr:colOff>1200150</xdr:colOff>
          <xdr:row>9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7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9</xdr:row>
          <xdr:rowOff>0</xdr:rowOff>
        </xdr:from>
        <xdr:to>
          <xdr:col>2</xdr:col>
          <xdr:colOff>1200150</xdr:colOff>
          <xdr:row>10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7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10</xdr:row>
          <xdr:rowOff>0</xdr:rowOff>
        </xdr:from>
        <xdr:to>
          <xdr:col>2</xdr:col>
          <xdr:colOff>1200150</xdr:colOff>
          <xdr:row>11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7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03E4-036B-475A-AB18-8CDE48E95D21}">
  <dimension ref="A1:D28"/>
  <sheetViews>
    <sheetView showGridLines="0" tabSelected="1" zoomScale="130" zoomScaleNormal="130" workbookViewId="0">
      <selection activeCell="B3" sqref="B3"/>
    </sheetView>
  </sheetViews>
  <sheetFormatPr defaultRowHeight="15" x14ac:dyDescent="0.25"/>
  <cols>
    <col min="1" max="1" width="7.85546875" style="7" customWidth="1"/>
    <col min="2" max="2" width="95.5703125" customWidth="1"/>
    <col min="3" max="3" width="11.7109375" customWidth="1"/>
    <col min="4" max="4" width="13.28515625" customWidth="1"/>
  </cols>
  <sheetData>
    <row r="1" spans="1:4" x14ac:dyDescent="0.25">
      <c r="A1" s="48" t="s">
        <v>89</v>
      </c>
      <c r="B1" s="48"/>
      <c r="C1" s="48"/>
      <c r="D1" s="48"/>
    </row>
    <row r="2" spans="1:4" x14ac:dyDescent="0.25">
      <c r="A2" s="48" t="s">
        <v>92</v>
      </c>
      <c r="B2" s="48"/>
      <c r="C2" s="48"/>
      <c r="D2" s="48"/>
    </row>
    <row r="3" spans="1:4" x14ac:dyDescent="0.25">
      <c r="A3" s="20"/>
      <c r="B3" s="21"/>
      <c r="C3" s="21"/>
      <c r="D3" s="21"/>
    </row>
    <row r="4" spans="1:4" x14ac:dyDescent="0.25">
      <c r="A4" s="22" t="s">
        <v>12</v>
      </c>
      <c r="B4" s="22" t="s">
        <v>29</v>
      </c>
      <c r="C4" s="22" t="s">
        <v>30</v>
      </c>
      <c r="D4" s="22" t="s">
        <v>31</v>
      </c>
    </row>
    <row r="5" spans="1:4" x14ac:dyDescent="0.25">
      <c r="A5" s="108">
        <v>1</v>
      </c>
      <c r="B5" s="109" t="s">
        <v>34</v>
      </c>
      <c r="C5" s="108" t="s">
        <v>37</v>
      </c>
      <c r="D5" s="23"/>
    </row>
    <row r="6" spans="1:4" x14ac:dyDescent="0.25">
      <c r="A6" s="108">
        <v>2</v>
      </c>
      <c r="B6" s="109" t="s">
        <v>32</v>
      </c>
      <c r="C6" s="108" t="s">
        <v>33</v>
      </c>
      <c r="D6" s="23"/>
    </row>
    <row r="7" spans="1:4" x14ac:dyDescent="0.25">
      <c r="A7" s="108">
        <v>3</v>
      </c>
      <c r="B7" s="109" t="s">
        <v>35</v>
      </c>
      <c r="C7" s="108" t="s">
        <v>36</v>
      </c>
      <c r="D7" s="23"/>
    </row>
    <row r="8" spans="1:4" x14ac:dyDescent="0.25">
      <c r="A8" s="108">
        <v>4</v>
      </c>
      <c r="B8" s="109" t="s">
        <v>38</v>
      </c>
      <c r="C8" s="108" t="s">
        <v>39</v>
      </c>
      <c r="D8" s="23"/>
    </row>
    <row r="9" spans="1:4" x14ac:dyDescent="0.25">
      <c r="A9" s="108">
        <v>5</v>
      </c>
      <c r="B9" s="109" t="s">
        <v>40</v>
      </c>
      <c r="C9" s="108" t="s">
        <v>41</v>
      </c>
      <c r="D9" s="23"/>
    </row>
    <row r="10" spans="1:4" x14ac:dyDescent="0.25">
      <c r="A10" s="108">
        <v>6</v>
      </c>
      <c r="B10" s="109" t="s">
        <v>42</v>
      </c>
      <c r="C10" s="108" t="s">
        <v>98</v>
      </c>
      <c r="D10" s="23"/>
    </row>
    <row r="11" spans="1:4" x14ac:dyDescent="0.25">
      <c r="A11" s="108">
        <v>7</v>
      </c>
      <c r="B11" s="109" t="s">
        <v>43</v>
      </c>
      <c r="C11" s="108" t="s">
        <v>44</v>
      </c>
      <c r="D11" s="23"/>
    </row>
    <row r="13" spans="1:4" x14ac:dyDescent="0.25">
      <c r="A13" s="48" t="s">
        <v>90</v>
      </c>
      <c r="B13" s="48"/>
      <c r="C13" s="48"/>
      <c r="D13" s="48"/>
    </row>
    <row r="14" spans="1:4" x14ac:dyDescent="0.25">
      <c r="A14" s="48" t="s">
        <v>92</v>
      </c>
      <c r="B14" s="48"/>
      <c r="C14" s="48"/>
      <c r="D14" s="48"/>
    </row>
    <row r="15" spans="1:4" x14ac:dyDescent="0.25">
      <c r="A15" s="20"/>
      <c r="B15" s="21"/>
      <c r="C15" s="21"/>
      <c r="D15" s="21"/>
    </row>
    <row r="16" spans="1:4" x14ac:dyDescent="0.25">
      <c r="A16" s="22" t="s">
        <v>12</v>
      </c>
      <c r="B16" s="22" t="s">
        <v>29</v>
      </c>
      <c r="C16" s="22" t="s">
        <v>30</v>
      </c>
      <c r="D16" s="22" t="s">
        <v>31</v>
      </c>
    </row>
    <row r="17" spans="1:4" x14ac:dyDescent="0.25">
      <c r="A17" s="108">
        <v>1</v>
      </c>
      <c r="B17" s="109" t="s">
        <v>93</v>
      </c>
      <c r="C17" s="108" t="s">
        <v>91</v>
      </c>
      <c r="D17" s="23"/>
    </row>
    <row r="18" spans="1:4" ht="30" x14ac:dyDescent="0.25">
      <c r="A18" s="108">
        <v>2</v>
      </c>
      <c r="B18" s="109" t="s">
        <v>97</v>
      </c>
      <c r="C18" s="108" t="s">
        <v>96</v>
      </c>
      <c r="D18" s="23"/>
    </row>
    <row r="19" spans="1:4" x14ac:dyDescent="0.25">
      <c r="A19" s="108">
        <v>3</v>
      </c>
      <c r="B19" s="109" t="s">
        <v>99</v>
      </c>
      <c r="C19" s="108" t="s">
        <v>100</v>
      </c>
      <c r="D19" s="23"/>
    </row>
    <row r="20" spans="1:4" x14ac:dyDescent="0.25">
      <c r="A20" s="108">
        <v>4</v>
      </c>
      <c r="B20" s="109" t="s">
        <v>101</v>
      </c>
      <c r="C20" s="108" t="s">
        <v>102</v>
      </c>
      <c r="D20" s="23"/>
    </row>
    <row r="21" spans="1:4" x14ac:dyDescent="0.25">
      <c r="A21" s="108">
        <v>5</v>
      </c>
      <c r="B21" s="109" t="s">
        <v>103</v>
      </c>
      <c r="C21" s="108" t="s">
        <v>135</v>
      </c>
      <c r="D21" s="23"/>
    </row>
    <row r="22" spans="1:4" x14ac:dyDescent="0.25">
      <c r="A22" s="108">
        <v>6</v>
      </c>
      <c r="B22" s="109" t="s">
        <v>104</v>
      </c>
      <c r="C22" s="108" t="s">
        <v>106</v>
      </c>
      <c r="D22" s="23"/>
    </row>
    <row r="23" spans="1:4" x14ac:dyDescent="0.25">
      <c r="A23" s="108">
        <v>7</v>
      </c>
      <c r="B23" s="109" t="s">
        <v>105</v>
      </c>
      <c r="C23" s="108" t="s">
        <v>107</v>
      </c>
      <c r="D23" s="23"/>
    </row>
    <row r="24" spans="1:4" x14ac:dyDescent="0.25">
      <c r="A24" s="108">
        <v>8</v>
      </c>
      <c r="B24" s="109" t="s">
        <v>109</v>
      </c>
      <c r="C24" s="108" t="s">
        <v>108</v>
      </c>
      <c r="D24" s="23"/>
    </row>
    <row r="25" spans="1:4" x14ac:dyDescent="0.25">
      <c r="A25" s="108">
        <v>9</v>
      </c>
      <c r="B25" s="109" t="s">
        <v>110</v>
      </c>
      <c r="C25" s="108" t="s">
        <v>111</v>
      </c>
      <c r="D25" s="23"/>
    </row>
    <row r="26" spans="1:4" x14ac:dyDescent="0.25">
      <c r="A26" s="108">
        <v>10</v>
      </c>
      <c r="B26" s="109" t="s">
        <v>112</v>
      </c>
      <c r="C26" s="108" t="s">
        <v>113</v>
      </c>
      <c r="D26" s="23"/>
    </row>
    <row r="27" spans="1:4" x14ac:dyDescent="0.25">
      <c r="A27" s="108">
        <v>11</v>
      </c>
      <c r="B27" s="109" t="s">
        <v>114</v>
      </c>
      <c r="C27" s="108" t="s">
        <v>115</v>
      </c>
      <c r="D27" s="23"/>
    </row>
    <row r="28" spans="1:4" x14ac:dyDescent="0.25">
      <c r="A28" s="108">
        <v>12</v>
      </c>
      <c r="B28" s="109" t="s">
        <v>116</v>
      </c>
      <c r="C28" s="108" t="s">
        <v>117</v>
      </c>
      <c r="D28" s="23"/>
    </row>
  </sheetData>
  <mergeCells count="4">
    <mergeCell ref="A1:D1"/>
    <mergeCell ref="A2:D2"/>
    <mergeCell ref="A13:D13"/>
    <mergeCell ref="A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87F3-C697-41F8-B8D3-B10B92DCB7B7}">
  <dimension ref="A1:N24"/>
  <sheetViews>
    <sheetView showGridLines="0" zoomScale="110" zoomScaleNormal="110" workbookViewId="0">
      <selection activeCell="T22" sqref="T22"/>
    </sheetView>
  </sheetViews>
  <sheetFormatPr defaultColWidth="9.140625" defaultRowHeight="15" x14ac:dyDescent="0.25"/>
  <cols>
    <col min="1" max="1" width="9.5703125" customWidth="1"/>
    <col min="2" max="2" width="8.5703125" customWidth="1"/>
    <col min="3" max="3" width="10.7109375" customWidth="1"/>
    <col min="4" max="4" width="9.140625" hidden="1" customWidth="1"/>
    <col min="5" max="5" width="9.85546875" customWidth="1"/>
    <col min="6" max="6" width="12.140625" customWidth="1"/>
    <col min="8" max="8" width="9.5703125" customWidth="1"/>
    <col min="9" max="9" width="8.5703125" customWidth="1"/>
    <col min="10" max="10" width="10.7109375" customWidth="1"/>
    <col min="11" max="11" width="0" hidden="1" customWidth="1"/>
    <col min="12" max="12" width="9.85546875" customWidth="1"/>
    <col min="13" max="13" width="12.140625" customWidth="1"/>
  </cols>
  <sheetData>
    <row r="1" spans="2:14" ht="41.25" customHeight="1" x14ac:dyDescent="0.3">
      <c r="B1" s="49" t="s">
        <v>51</v>
      </c>
      <c r="C1" s="50"/>
      <c r="D1" s="50"/>
      <c r="E1" s="50"/>
      <c r="F1" s="51"/>
      <c r="G1" s="19"/>
      <c r="I1" s="49" t="s">
        <v>87</v>
      </c>
      <c r="J1" s="50"/>
      <c r="K1" s="50"/>
      <c r="L1" s="50"/>
      <c r="M1" s="51"/>
      <c r="N1" s="19"/>
    </row>
    <row r="2" spans="2:14" ht="15" customHeight="1" x14ac:dyDescent="0.3">
      <c r="B2" s="52" t="s">
        <v>49</v>
      </c>
      <c r="C2" s="53"/>
      <c r="D2" s="53"/>
      <c r="E2" s="53"/>
      <c r="F2" s="54"/>
      <c r="G2" s="19"/>
      <c r="I2" s="52" t="s">
        <v>49</v>
      </c>
      <c r="J2" s="53"/>
      <c r="K2" s="53"/>
      <c r="L2" s="53"/>
      <c r="M2" s="54"/>
      <c r="N2" s="19"/>
    </row>
    <row r="3" spans="2:14" ht="16.5" x14ac:dyDescent="0.3">
      <c r="B3" s="55" t="s">
        <v>55</v>
      </c>
      <c r="C3" s="56"/>
      <c r="D3" s="56"/>
      <c r="E3" s="56"/>
      <c r="F3" s="57"/>
      <c r="G3" s="19"/>
      <c r="I3" s="55" t="s">
        <v>88</v>
      </c>
      <c r="J3" s="56"/>
      <c r="K3" s="56"/>
      <c r="L3" s="56"/>
      <c r="M3" s="57"/>
      <c r="N3" s="19"/>
    </row>
    <row r="4" spans="2:14" ht="16.5" x14ac:dyDescent="0.3">
      <c r="B4" s="52" t="s">
        <v>53</v>
      </c>
      <c r="C4" s="53"/>
      <c r="D4" s="53"/>
      <c r="E4" s="53"/>
      <c r="F4" s="54"/>
      <c r="G4" s="19"/>
      <c r="I4" s="52" t="s">
        <v>95</v>
      </c>
      <c r="J4" s="53"/>
      <c r="K4" s="53"/>
      <c r="L4" s="53"/>
      <c r="M4" s="54"/>
      <c r="N4" s="19"/>
    </row>
    <row r="5" spans="2:14" ht="16.5" x14ac:dyDescent="0.3">
      <c r="B5" s="55">
        <f>Entradas!D6</f>
        <v>0</v>
      </c>
      <c r="C5" s="56"/>
      <c r="D5" s="56"/>
      <c r="E5" s="56"/>
      <c r="F5" s="57"/>
      <c r="G5" s="19"/>
      <c r="I5" s="55">
        <f>Entradas!D18</f>
        <v>0</v>
      </c>
      <c r="J5" s="56"/>
      <c r="K5" s="56"/>
      <c r="L5" s="56"/>
      <c r="M5" s="57"/>
      <c r="N5" s="19"/>
    </row>
    <row r="6" spans="2:14" ht="16.5" customHeight="1" x14ac:dyDescent="0.3">
      <c r="B6" s="52" t="s">
        <v>54</v>
      </c>
      <c r="C6" s="53"/>
      <c r="D6" s="53"/>
      <c r="E6" s="53"/>
      <c r="F6" s="54"/>
      <c r="G6" s="19"/>
      <c r="I6" s="52" t="s">
        <v>94</v>
      </c>
      <c r="J6" s="53"/>
      <c r="K6" s="53"/>
      <c r="L6" s="53"/>
      <c r="M6" s="54"/>
      <c r="N6" s="19"/>
    </row>
    <row r="7" spans="2:14" ht="16.5" x14ac:dyDescent="0.3">
      <c r="B7" s="55">
        <f>Entradas!D5</f>
        <v>0</v>
      </c>
      <c r="C7" s="56"/>
      <c r="D7" s="56"/>
      <c r="E7" s="56"/>
      <c r="F7" s="57"/>
      <c r="G7" s="19"/>
      <c r="I7" s="55">
        <f>Entradas!D17</f>
        <v>0</v>
      </c>
      <c r="J7" s="56"/>
      <c r="K7" s="56"/>
      <c r="L7" s="56"/>
      <c r="M7" s="57"/>
      <c r="N7" s="19"/>
    </row>
    <row r="8" spans="2:14" ht="15" customHeight="1" x14ac:dyDescent="0.3">
      <c r="B8" s="52" t="s">
        <v>52</v>
      </c>
      <c r="C8" s="53"/>
      <c r="D8" s="53"/>
      <c r="E8" s="53"/>
      <c r="F8" s="54"/>
      <c r="G8" s="19"/>
      <c r="I8" s="52" t="s">
        <v>52</v>
      </c>
      <c r="J8" s="53"/>
      <c r="K8" s="53"/>
      <c r="L8" s="53"/>
      <c r="M8" s="54"/>
      <c r="N8" s="19"/>
    </row>
    <row r="9" spans="2:14" ht="15" customHeight="1" x14ac:dyDescent="0.3">
      <c r="B9" s="74" t="e">
        <f>B5/B7</f>
        <v>#DIV/0!</v>
      </c>
      <c r="C9" s="75"/>
      <c r="D9" s="75"/>
      <c r="E9" s="75"/>
      <c r="F9" s="76"/>
      <c r="G9" s="19"/>
      <c r="I9" s="74" t="e">
        <f>I5/I7</f>
        <v>#DIV/0!</v>
      </c>
      <c r="J9" s="75"/>
      <c r="K9" s="75"/>
      <c r="L9" s="75"/>
      <c r="M9" s="76"/>
      <c r="N9" s="19"/>
    </row>
    <row r="10" spans="2:14" ht="15" customHeight="1" x14ac:dyDescent="0.3">
      <c r="B10" s="52" t="s">
        <v>50</v>
      </c>
      <c r="C10" s="53"/>
      <c r="D10" s="53"/>
      <c r="E10" s="53"/>
      <c r="F10" s="54"/>
      <c r="G10" s="19"/>
      <c r="I10" s="52" t="s">
        <v>50</v>
      </c>
      <c r="J10" s="53"/>
      <c r="K10" s="53"/>
      <c r="L10" s="53"/>
      <c r="M10" s="54"/>
      <c r="N10" s="19"/>
    </row>
    <row r="11" spans="2:14" x14ac:dyDescent="0.25">
      <c r="B11" s="64" t="str">
        <f>IF(ISBLANK(Entradas!D6),"NO", "SI")</f>
        <v>NO</v>
      </c>
      <c r="C11" s="65"/>
      <c r="D11" s="65"/>
      <c r="E11" s="65"/>
      <c r="F11" s="66"/>
      <c r="I11" s="64" t="str">
        <f>IF(ISBLANK(Entradas!D18),"NO", "SI")</f>
        <v>NO</v>
      </c>
      <c r="J11" s="65"/>
      <c r="K11" s="65"/>
      <c r="L11" s="65"/>
      <c r="M11" s="66"/>
    </row>
    <row r="12" spans="2:14" ht="27.75" customHeight="1" x14ac:dyDescent="0.25">
      <c r="B12" s="67" t="s">
        <v>20</v>
      </c>
      <c r="C12" s="67"/>
      <c r="D12" s="10"/>
      <c r="E12" s="68" t="s">
        <v>21</v>
      </c>
      <c r="F12" s="69"/>
      <c r="I12" s="67" t="s">
        <v>20</v>
      </c>
      <c r="J12" s="67"/>
      <c r="K12" s="10"/>
      <c r="L12" s="68" t="s">
        <v>21</v>
      </c>
      <c r="M12" s="69"/>
    </row>
    <row r="13" spans="2:14" ht="16.5" customHeight="1" x14ac:dyDescent="0.25">
      <c r="B13" s="70">
        <v>0</v>
      </c>
      <c r="C13" s="71"/>
      <c r="D13" s="25">
        <v>6.2799999999999995E-2</v>
      </c>
      <c r="E13" s="72" t="s">
        <v>48</v>
      </c>
      <c r="F13" s="73"/>
      <c r="I13" s="70">
        <v>0</v>
      </c>
      <c r="J13" s="71"/>
      <c r="K13" s="25">
        <v>6.2799999999999995E-2</v>
      </c>
      <c r="L13" s="72" t="s">
        <v>83</v>
      </c>
      <c r="M13" s="73"/>
    </row>
    <row r="14" spans="2:14" ht="16.5" customHeight="1" x14ac:dyDescent="0.25">
      <c r="B14" s="28">
        <v>0</v>
      </c>
      <c r="C14" s="24">
        <v>2</v>
      </c>
      <c r="D14" s="25">
        <v>0.1885</v>
      </c>
      <c r="E14" s="58" t="s">
        <v>47</v>
      </c>
      <c r="F14" s="59"/>
      <c r="I14" s="28">
        <v>0</v>
      </c>
      <c r="J14" s="24">
        <v>20</v>
      </c>
      <c r="K14" s="25">
        <v>0.56540000000000001</v>
      </c>
      <c r="L14" s="58" t="s">
        <v>84</v>
      </c>
      <c r="M14" s="59"/>
    </row>
    <row r="15" spans="2:14" ht="15" customHeight="1" x14ac:dyDescent="0.25">
      <c r="B15" s="29">
        <v>2</v>
      </c>
      <c r="C15" s="30">
        <v>10</v>
      </c>
      <c r="D15" s="26">
        <v>1.0049999999999999</v>
      </c>
      <c r="E15" s="60" t="s">
        <v>46</v>
      </c>
      <c r="F15" s="61"/>
      <c r="I15" s="29">
        <v>20</v>
      </c>
      <c r="J15" s="30">
        <v>40</v>
      </c>
      <c r="K15" s="26">
        <v>0.628</v>
      </c>
      <c r="L15" s="60" t="s">
        <v>85</v>
      </c>
      <c r="M15" s="61"/>
    </row>
    <row r="16" spans="2:14" ht="15" customHeight="1" x14ac:dyDescent="0.25">
      <c r="B16" s="31">
        <v>10</v>
      </c>
      <c r="C16" s="32">
        <v>100</v>
      </c>
      <c r="D16" s="33">
        <f>PI()-D15-D14-D13</f>
        <v>1.8852926535897934</v>
      </c>
      <c r="E16" s="62" t="s">
        <v>45</v>
      </c>
      <c r="F16" s="63"/>
      <c r="G16" s="1"/>
      <c r="I16" s="31">
        <v>40</v>
      </c>
      <c r="J16" s="32">
        <v>100</v>
      </c>
      <c r="K16" s="33">
        <f>PI()-K15-K14-K13</f>
        <v>1.8853926535897931</v>
      </c>
      <c r="L16" s="62" t="s">
        <v>86</v>
      </c>
      <c r="M16" s="63"/>
      <c r="N16" s="1"/>
    </row>
    <row r="17" spans="1:14" hidden="1" x14ac:dyDescent="0.25">
      <c r="D17">
        <f>PI()</f>
        <v>3.1415926535897931</v>
      </c>
      <c r="E17" s="27"/>
      <c r="G17" s="1"/>
      <c r="K17">
        <f>PI()</f>
        <v>3.1415926535897931</v>
      </c>
      <c r="L17" s="27"/>
      <c r="N17" s="1"/>
    </row>
    <row r="18" spans="1:14" hidden="1" x14ac:dyDescent="0.25">
      <c r="A18" s="1"/>
      <c r="B18" s="13"/>
      <c r="C18" s="13" t="e">
        <f>IF(B9*PI()*4 &gt; PI(), PI(), B9*PI()*4)</f>
        <v>#DIV/0!</v>
      </c>
      <c r="D18" s="13"/>
      <c r="H18" s="1"/>
      <c r="I18" s="13"/>
      <c r="J18" s="13" t="e">
        <f>IF(I9*PI()*1 &gt; PI(), PI(), I9*PI()*1)</f>
        <v>#DIV/0!</v>
      </c>
      <c r="K18" s="13"/>
    </row>
    <row r="19" spans="1:14" hidden="1" x14ac:dyDescent="0.25">
      <c r="A19" s="1"/>
      <c r="B19" s="13"/>
      <c r="C19" s="13">
        <v>0</v>
      </c>
      <c r="D19" s="13">
        <v>0</v>
      </c>
      <c r="H19" s="1"/>
      <c r="I19" s="13"/>
      <c r="J19" s="13">
        <v>0</v>
      </c>
      <c r="K19" s="13">
        <v>0</v>
      </c>
    </row>
    <row r="20" spans="1:14" hidden="1" x14ac:dyDescent="0.25">
      <c r="B20" s="13"/>
      <c r="C20" s="13" t="e">
        <f>COS(C18)*-1</f>
        <v>#DIV/0!</v>
      </c>
      <c r="D20" s="13" t="e">
        <f>IF(SIGN(SIN(C18)) = -1,0,SIN(C18))</f>
        <v>#DIV/0!</v>
      </c>
      <c r="I20" s="13"/>
      <c r="J20" s="13" t="e">
        <f>COS(J18)*-1</f>
        <v>#DIV/0!</v>
      </c>
      <c r="K20" s="13" t="e">
        <f>IF(SIGN(SIN(J18)) = -1,0,SIN(J18))</f>
        <v>#DIV/0!</v>
      </c>
    </row>
    <row r="22" spans="1:14" ht="15" customHeight="1" x14ac:dyDescent="0.25"/>
    <row r="24" spans="1:14" ht="45" customHeight="1" x14ac:dyDescent="0.25"/>
  </sheetData>
  <mergeCells count="36">
    <mergeCell ref="E16:F16"/>
    <mergeCell ref="B11:F11"/>
    <mergeCell ref="E14:F14"/>
    <mergeCell ref="E15:F15"/>
    <mergeCell ref="B1:F1"/>
    <mergeCell ref="B10:F10"/>
    <mergeCell ref="B9:F9"/>
    <mergeCell ref="E12:F12"/>
    <mergeCell ref="E13:F13"/>
    <mergeCell ref="B12:C12"/>
    <mergeCell ref="B13:C13"/>
    <mergeCell ref="B8:F8"/>
    <mergeCell ref="B2:F2"/>
    <mergeCell ref="B3:F3"/>
    <mergeCell ref="B4:F4"/>
    <mergeCell ref="B6:F6"/>
    <mergeCell ref="B5:F5"/>
    <mergeCell ref="B7:F7"/>
    <mergeCell ref="I8:M8"/>
    <mergeCell ref="I9:M9"/>
    <mergeCell ref="I10:M10"/>
    <mergeCell ref="L14:M14"/>
    <mergeCell ref="L15:M15"/>
    <mergeCell ref="L16:M16"/>
    <mergeCell ref="I6:M6"/>
    <mergeCell ref="I7:M7"/>
    <mergeCell ref="I11:M11"/>
    <mergeCell ref="I12:J12"/>
    <mergeCell ref="L12:M12"/>
    <mergeCell ref="I13:J13"/>
    <mergeCell ref="L13:M13"/>
    <mergeCell ref="I1:M1"/>
    <mergeCell ref="I2:M2"/>
    <mergeCell ref="I3:M3"/>
    <mergeCell ref="I4:M4"/>
    <mergeCell ref="I5:M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1798-A59D-4B38-A04B-1B470F955ECD}">
  <dimension ref="A1:AP24"/>
  <sheetViews>
    <sheetView showGridLines="0" zoomScale="110" zoomScaleNormal="110" workbookViewId="0">
      <selection activeCell="N27" sqref="N27"/>
    </sheetView>
  </sheetViews>
  <sheetFormatPr defaultColWidth="9.140625" defaultRowHeight="15" x14ac:dyDescent="0.25"/>
  <cols>
    <col min="1" max="1" width="9.5703125" customWidth="1"/>
    <col min="2" max="2" width="8.5703125" customWidth="1"/>
    <col min="3" max="3" width="10.7109375" customWidth="1"/>
    <col min="4" max="4" width="0" hidden="1" customWidth="1"/>
    <col min="5" max="5" width="9.85546875" customWidth="1"/>
    <col min="6" max="6" width="20.85546875" customWidth="1"/>
    <col min="8" max="8" width="9.5703125" customWidth="1"/>
    <col min="9" max="9" width="8.5703125" customWidth="1"/>
    <col min="10" max="10" width="10.7109375" customWidth="1"/>
    <col min="11" max="11" width="0" hidden="1" customWidth="1"/>
    <col min="12" max="12" width="9.85546875" customWidth="1"/>
    <col min="13" max="13" width="20.85546875" customWidth="1"/>
    <col min="15" max="15" width="9.5703125" customWidth="1"/>
    <col min="16" max="16" width="8.5703125" customWidth="1"/>
    <col min="17" max="17" width="10.7109375" customWidth="1"/>
    <col min="18" max="18" width="9.140625" hidden="1" customWidth="1"/>
    <col min="19" max="19" width="9.85546875" customWidth="1"/>
    <col min="20" max="20" width="20.85546875" customWidth="1"/>
    <col min="22" max="22" width="9.5703125" customWidth="1"/>
    <col min="23" max="23" width="8.5703125" customWidth="1"/>
    <col min="24" max="24" width="10.7109375" customWidth="1"/>
    <col min="26" max="26" width="9.85546875" customWidth="1"/>
    <col min="27" max="27" width="20.85546875" customWidth="1"/>
    <col min="29" max="29" width="9.5703125" customWidth="1"/>
    <col min="30" max="30" width="8.5703125" customWidth="1"/>
    <col min="31" max="31" width="10.7109375" customWidth="1"/>
    <col min="33" max="33" width="9.85546875" customWidth="1"/>
    <col min="34" max="34" width="35.140625" customWidth="1"/>
    <col min="36" max="36" width="9.5703125" customWidth="1"/>
    <col min="37" max="37" width="8.5703125" customWidth="1"/>
    <col min="38" max="38" width="10.7109375" customWidth="1"/>
    <col min="40" max="40" width="9.85546875" customWidth="1"/>
    <col min="41" max="41" width="30.7109375" customWidth="1"/>
  </cols>
  <sheetData>
    <row r="1" spans="2:42" ht="60" customHeight="1" x14ac:dyDescent="0.3">
      <c r="B1" s="49" t="s">
        <v>118</v>
      </c>
      <c r="C1" s="50"/>
      <c r="D1" s="50"/>
      <c r="E1" s="50"/>
      <c r="F1" s="51"/>
      <c r="G1" s="19"/>
      <c r="I1" s="49" t="s">
        <v>125</v>
      </c>
      <c r="J1" s="50"/>
      <c r="K1" s="50"/>
      <c r="L1" s="50"/>
      <c r="M1" s="51"/>
      <c r="N1" s="19"/>
      <c r="P1" s="49" t="s">
        <v>132</v>
      </c>
      <c r="Q1" s="50"/>
      <c r="R1" s="50"/>
      <c r="S1" s="50"/>
      <c r="T1" s="51"/>
      <c r="U1" s="19"/>
      <c r="W1" s="49" t="s">
        <v>134</v>
      </c>
      <c r="X1" s="50"/>
      <c r="Y1" s="50"/>
      <c r="Z1" s="50"/>
      <c r="AA1" s="51"/>
      <c r="AB1" s="19"/>
      <c r="AD1" s="49" t="s">
        <v>142</v>
      </c>
      <c r="AE1" s="50"/>
      <c r="AF1" s="50"/>
      <c r="AG1" s="50"/>
      <c r="AH1" s="51"/>
      <c r="AI1" s="19"/>
      <c r="AK1" s="49" t="s">
        <v>153</v>
      </c>
      <c r="AL1" s="50"/>
      <c r="AM1" s="50"/>
      <c r="AN1" s="50"/>
      <c r="AO1" s="51"/>
      <c r="AP1" s="19"/>
    </row>
    <row r="2" spans="2:42" ht="15" customHeight="1" x14ac:dyDescent="0.3">
      <c r="B2" s="52" t="s">
        <v>49</v>
      </c>
      <c r="C2" s="53"/>
      <c r="D2" s="53"/>
      <c r="E2" s="53"/>
      <c r="F2" s="54"/>
      <c r="G2" s="19"/>
      <c r="I2" s="52" t="s">
        <v>49</v>
      </c>
      <c r="J2" s="53"/>
      <c r="K2" s="53"/>
      <c r="L2" s="53"/>
      <c r="M2" s="54"/>
      <c r="N2" s="19"/>
      <c r="P2" s="52" t="s">
        <v>49</v>
      </c>
      <c r="Q2" s="53"/>
      <c r="R2" s="53"/>
      <c r="S2" s="53"/>
      <c r="T2" s="54"/>
      <c r="U2" s="19"/>
      <c r="W2" s="52" t="s">
        <v>49</v>
      </c>
      <c r="X2" s="53"/>
      <c r="Y2" s="53"/>
      <c r="Z2" s="53"/>
      <c r="AA2" s="54"/>
      <c r="AB2" s="19"/>
      <c r="AD2" s="52" t="s">
        <v>49</v>
      </c>
      <c r="AE2" s="53"/>
      <c r="AF2" s="53"/>
      <c r="AG2" s="53"/>
      <c r="AH2" s="54"/>
      <c r="AI2" s="19"/>
      <c r="AK2" s="52" t="s">
        <v>49</v>
      </c>
      <c r="AL2" s="53"/>
      <c r="AM2" s="53"/>
      <c r="AN2" s="53"/>
      <c r="AO2" s="54"/>
      <c r="AP2" s="19"/>
    </row>
    <row r="3" spans="2:42" ht="16.5" x14ac:dyDescent="0.3">
      <c r="B3" s="55" t="s">
        <v>119</v>
      </c>
      <c r="C3" s="56"/>
      <c r="D3" s="56"/>
      <c r="E3" s="56"/>
      <c r="F3" s="57"/>
      <c r="G3" s="19"/>
      <c r="I3" s="55" t="s">
        <v>126</v>
      </c>
      <c r="J3" s="56"/>
      <c r="K3" s="56"/>
      <c r="L3" s="56"/>
      <c r="M3" s="57"/>
      <c r="N3" s="19"/>
      <c r="P3" s="55" t="s">
        <v>56</v>
      </c>
      <c r="Q3" s="56"/>
      <c r="R3" s="56"/>
      <c r="S3" s="56"/>
      <c r="T3" s="57"/>
      <c r="U3" s="19"/>
      <c r="W3" s="55" t="s">
        <v>141</v>
      </c>
      <c r="X3" s="56"/>
      <c r="Y3" s="56"/>
      <c r="Z3" s="56"/>
      <c r="AA3" s="57"/>
      <c r="AB3" s="19"/>
      <c r="AD3" s="55" t="s">
        <v>145</v>
      </c>
      <c r="AE3" s="56"/>
      <c r="AF3" s="56"/>
      <c r="AG3" s="56"/>
      <c r="AH3" s="57"/>
      <c r="AI3" s="19"/>
      <c r="AK3" s="55" t="s">
        <v>154</v>
      </c>
      <c r="AL3" s="56"/>
      <c r="AM3" s="56"/>
      <c r="AN3" s="56"/>
      <c r="AO3" s="57"/>
      <c r="AP3" s="19"/>
    </row>
    <row r="4" spans="2:42" ht="16.5" x14ac:dyDescent="0.3">
      <c r="B4" s="52" t="s">
        <v>120</v>
      </c>
      <c r="C4" s="53"/>
      <c r="D4" s="53"/>
      <c r="E4" s="53"/>
      <c r="F4" s="54"/>
      <c r="G4" s="19"/>
      <c r="I4" s="52" t="s">
        <v>127</v>
      </c>
      <c r="J4" s="53"/>
      <c r="K4" s="53"/>
      <c r="L4" s="53"/>
      <c r="M4" s="54"/>
      <c r="N4" s="19"/>
      <c r="P4" s="52" t="s">
        <v>57</v>
      </c>
      <c r="Q4" s="53"/>
      <c r="R4" s="53"/>
      <c r="S4" s="53"/>
      <c r="T4" s="54"/>
      <c r="U4" s="19"/>
      <c r="W4" s="67" t="s">
        <v>133</v>
      </c>
      <c r="X4" s="67"/>
      <c r="Y4" s="67"/>
      <c r="Z4" s="67"/>
      <c r="AA4" s="67"/>
      <c r="AB4" s="19"/>
      <c r="AD4" s="52" t="s">
        <v>144</v>
      </c>
      <c r="AE4" s="53"/>
      <c r="AF4" s="53"/>
      <c r="AG4" s="53"/>
      <c r="AH4" s="54"/>
      <c r="AI4" s="19"/>
      <c r="AK4" s="67" t="s">
        <v>152</v>
      </c>
      <c r="AL4" s="67"/>
      <c r="AM4" s="67"/>
      <c r="AN4" s="67"/>
      <c r="AO4" s="67"/>
      <c r="AP4" s="19"/>
    </row>
    <row r="5" spans="2:42" ht="16.5" x14ac:dyDescent="0.3">
      <c r="B5" s="55">
        <f>Entradas!D19</f>
        <v>0</v>
      </c>
      <c r="C5" s="56"/>
      <c r="D5" s="56"/>
      <c r="E5" s="56"/>
      <c r="F5" s="57"/>
      <c r="G5" s="19"/>
      <c r="I5" s="55">
        <f>Entradas!D20</f>
        <v>0</v>
      </c>
      <c r="J5" s="56"/>
      <c r="K5" s="56"/>
      <c r="L5" s="56"/>
      <c r="M5" s="57"/>
      <c r="N5" s="19"/>
      <c r="P5" s="55">
        <f>Entradas!D7</f>
        <v>0</v>
      </c>
      <c r="Q5" s="56"/>
      <c r="R5" s="56"/>
      <c r="S5" s="56"/>
      <c r="T5" s="57"/>
      <c r="U5" s="19"/>
      <c r="W5" s="85">
        <f>Entradas!D21</f>
        <v>0</v>
      </c>
      <c r="X5" s="85"/>
      <c r="Y5" s="85"/>
      <c r="Z5" s="85"/>
      <c r="AA5" s="85"/>
      <c r="AB5" s="19"/>
      <c r="AD5" s="55">
        <f>Entradas!D22</f>
        <v>0</v>
      </c>
      <c r="AE5" s="56"/>
      <c r="AF5" s="56"/>
      <c r="AG5" s="56"/>
      <c r="AH5" s="57"/>
      <c r="AI5" s="19"/>
      <c r="AK5" s="85">
        <v>25</v>
      </c>
      <c r="AL5" s="85"/>
      <c r="AM5" s="85"/>
      <c r="AN5" s="85"/>
      <c r="AO5" s="85"/>
      <c r="AP5" s="19"/>
    </row>
    <row r="6" spans="2:42" ht="16.5" customHeight="1" x14ac:dyDescent="0.3">
      <c r="B6" s="52" t="s">
        <v>94</v>
      </c>
      <c r="C6" s="53"/>
      <c r="D6" s="53"/>
      <c r="E6" s="53"/>
      <c r="F6" s="54"/>
      <c r="G6" s="19"/>
      <c r="I6" s="52" t="s">
        <v>94</v>
      </c>
      <c r="J6" s="53"/>
      <c r="K6" s="53"/>
      <c r="L6" s="53"/>
      <c r="M6" s="54"/>
      <c r="N6" s="19"/>
      <c r="P6" s="52" t="s">
        <v>54</v>
      </c>
      <c r="Q6" s="53"/>
      <c r="R6" s="53"/>
      <c r="S6" s="53"/>
      <c r="T6" s="54"/>
      <c r="U6" s="19"/>
      <c r="W6" s="67" t="s">
        <v>94</v>
      </c>
      <c r="X6" s="67"/>
      <c r="Y6" s="67"/>
      <c r="Z6" s="67"/>
      <c r="AA6" s="67"/>
      <c r="AB6" s="19"/>
      <c r="AD6" s="67" t="s">
        <v>143</v>
      </c>
      <c r="AE6" s="67"/>
      <c r="AF6" s="67"/>
      <c r="AG6" s="67"/>
      <c r="AH6" s="67"/>
      <c r="AI6" s="19"/>
      <c r="AK6" s="67" t="s">
        <v>94</v>
      </c>
      <c r="AL6" s="67"/>
      <c r="AM6" s="67"/>
      <c r="AN6" s="67"/>
      <c r="AO6" s="67"/>
      <c r="AP6" s="19"/>
    </row>
    <row r="7" spans="2:42" ht="16.5" x14ac:dyDescent="0.3">
      <c r="B7" s="55">
        <f>Entradas!D17</f>
        <v>0</v>
      </c>
      <c r="C7" s="56"/>
      <c r="D7" s="56"/>
      <c r="E7" s="56"/>
      <c r="F7" s="57"/>
      <c r="G7" s="19"/>
      <c r="I7" s="55">
        <f>Entradas!D17</f>
        <v>0</v>
      </c>
      <c r="J7" s="56"/>
      <c r="K7" s="56"/>
      <c r="L7" s="56"/>
      <c r="M7" s="57"/>
      <c r="N7" s="19"/>
      <c r="P7" s="55">
        <f>Entradas!D5</f>
        <v>0</v>
      </c>
      <c r="Q7" s="56"/>
      <c r="R7" s="56"/>
      <c r="S7" s="56"/>
      <c r="T7" s="57"/>
      <c r="U7" s="19"/>
      <c r="W7" s="85">
        <f>Entradas!D17</f>
        <v>0</v>
      </c>
      <c r="X7" s="85"/>
      <c r="Y7" s="85"/>
      <c r="Z7" s="85"/>
      <c r="AA7" s="85"/>
      <c r="AB7" s="19"/>
      <c r="AD7" s="85">
        <f>Entradas!D23</f>
        <v>0</v>
      </c>
      <c r="AE7" s="85"/>
      <c r="AF7" s="85"/>
      <c r="AG7" s="85"/>
      <c r="AH7" s="85"/>
      <c r="AI7" s="19"/>
      <c r="AK7" s="85">
        <f>Entradas!D17</f>
        <v>0</v>
      </c>
      <c r="AL7" s="85"/>
      <c r="AM7" s="85"/>
      <c r="AN7" s="85"/>
      <c r="AO7" s="85"/>
      <c r="AP7" s="19"/>
    </row>
    <row r="8" spans="2:42" ht="15" customHeight="1" x14ac:dyDescent="0.3">
      <c r="B8" s="52" t="s">
        <v>52</v>
      </c>
      <c r="C8" s="53"/>
      <c r="D8" s="53"/>
      <c r="E8" s="53"/>
      <c r="F8" s="54"/>
      <c r="G8" s="19"/>
      <c r="I8" s="52" t="s">
        <v>52</v>
      </c>
      <c r="J8" s="53"/>
      <c r="K8" s="53"/>
      <c r="L8" s="53"/>
      <c r="M8" s="54"/>
      <c r="N8" s="19"/>
      <c r="P8" s="52" t="s">
        <v>52</v>
      </c>
      <c r="Q8" s="53"/>
      <c r="R8" s="53"/>
      <c r="S8" s="53"/>
      <c r="T8" s="54"/>
      <c r="U8" s="19"/>
      <c r="W8" s="67" t="s">
        <v>52</v>
      </c>
      <c r="X8" s="67"/>
      <c r="Y8" s="67"/>
      <c r="Z8" s="67"/>
      <c r="AA8" s="67"/>
      <c r="AB8" s="19"/>
      <c r="AD8" s="67" t="s">
        <v>52</v>
      </c>
      <c r="AE8" s="67"/>
      <c r="AF8" s="67"/>
      <c r="AG8" s="67"/>
      <c r="AH8" s="67"/>
      <c r="AI8" s="19"/>
      <c r="AK8" s="67" t="s">
        <v>52</v>
      </c>
      <c r="AL8" s="67"/>
      <c r="AM8" s="67"/>
      <c r="AN8" s="67"/>
      <c r="AO8" s="67"/>
      <c r="AP8" s="19"/>
    </row>
    <row r="9" spans="2:42" ht="15" customHeight="1" x14ac:dyDescent="0.3">
      <c r="B9" s="77" t="e">
        <f>B5/B7</f>
        <v>#DIV/0!</v>
      </c>
      <c r="C9" s="78"/>
      <c r="D9" s="78"/>
      <c r="E9" s="78"/>
      <c r="F9" s="79"/>
      <c r="G9" s="19"/>
      <c r="I9" s="77" t="e">
        <f>I5/I7</f>
        <v>#DIV/0!</v>
      </c>
      <c r="J9" s="78"/>
      <c r="K9" s="78"/>
      <c r="L9" s="78"/>
      <c r="M9" s="79"/>
      <c r="N9" s="19"/>
      <c r="P9" s="80" t="e">
        <f>P5/P7</f>
        <v>#DIV/0!</v>
      </c>
      <c r="Q9" s="81"/>
      <c r="R9" s="81"/>
      <c r="S9" s="81"/>
      <c r="T9" s="82"/>
      <c r="U9" s="19"/>
      <c r="W9" s="86" t="e">
        <f>W5/W7</f>
        <v>#DIV/0!</v>
      </c>
      <c r="X9" s="86"/>
      <c r="Y9" s="86"/>
      <c r="Z9" s="86"/>
      <c r="AA9" s="86"/>
      <c r="AB9" s="19"/>
      <c r="AD9" s="89" t="e">
        <f>AD5/AD7</f>
        <v>#DIV/0!</v>
      </c>
      <c r="AE9" s="90"/>
      <c r="AF9" s="90"/>
      <c r="AG9" s="90"/>
      <c r="AH9" s="91"/>
      <c r="AI9" s="19"/>
      <c r="AK9" s="92" t="e">
        <f>AK5/AK7</f>
        <v>#DIV/0!</v>
      </c>
      <c r="AL9" s="92"/>
      <c r="AM9" s="92"/>
      <c r="AN9" s="92"/>
      <c r="AO9" s="92"/>
      <c r="AP9" s="19"/>
    </row>
    <row r="10" spans="2:42" ht="15" customHeight="1" x14ac:dyDescent="0.3">
      <c r="B10" s="52" t="s">
        <v>50</v>
      </c>
      <c r="C10" s="53"/>
      <c r="D10" s="53"/>
      <c r="E10" s="53"/>
      <c r="F10" s="54"/>
      <c r="G10" s="19"/>
      <c r="I10" s="52" t="s">
        <v>50</v>
      </c>
      <c r="J10" s="53"/>
      <c r="K10" s="53"/>
      <c r="L10" s="53"/>
      <c r="M10" s="54"/>
      <c r="N10" s="19"/>
      <c r="P10" s="52" t="s">
        <v>50</v>
      </c>
      <c r="Q10" s="53"/>
      <c r="R10" s="53"/>
      <c r="S10" s="53"/>
      <c r="T10" s="54"/>
      <c r="U10" s="19"/>
      <c r="W10" s="67" t="s">
        <v>50</v>
      </c>
      <c r="X10" s="67"/>
      <c r="Y10" s="67"/>
      <c r="Z10" s="67"/>
      <c r="AA10" s="67"/>
      <c r="AB10" s="19"/>
      <c r="AD10" s="52" t="s">
        <v>50</v>
      </c>
      <c r="AE10" s="53"/>
      <c r="AF10" s="53"/>
      <c r="AG10" s="53"/>
      <c r="AH10" s="54"/>
      <c r="AI10" s="19"/>
      <c r="AK10" s="67" t="s">
        <v>50</v>
      </c>
      <c r="AL10" s="67"/>
      <c r="AM10" s="67"/>
      <c r="AN10" s="67"/>
      <c r="AO10" s="67"/>
      <c r="AP10" s="19"/>
    </row>
    <row r="11" spans="2:42" x14ac:dyDescent="0.25">
      <c r="B11" s="64" t="str">
        <f>IF(ISBLANK(Entradas!D19),"NO", "SI")</f>
        <v>NO</v>
      </c>
      <c r="C11" s="65"/>
      <c r="D11" s="65"/>
      <c r="E11" s="65"/>
      <c r="F11" s="66"/>
      <c r="I11" s="64" t="str">
        <f>IF(ISBLANK(Entradas!D20),"NO", "SI")</f>
        <v>NO</v>
      </c>
      <c r="J11" s="65"/>
      <c r="K11" s="65"/>
      <c r="L11" s="65"/>
      <c r="M11" s="66"/>
      <c r="P11" s="64" t="str">
        <f>IF(ISBLANK(Entradas!D7),"NO", "SI")</f>
        <v>NO</v>
      </c>
      <c r="Q11" s="65"/>
      <c r="R11" s="65"/>
      <c r="S11" s="65"/>
      <c r="T11" s="66"/>
      <c r="W11" s="64" t="str">
        <f>IF(ISBLANK(Entradas!D21),"NO", "SI")</f>
        <v>NO</v>
      </c>
      <c r="X11" s="65"/>
      <c r="Y11" s="65"/>
      <c r="Z11" s="65"/>
      <c r="AA11" s="66"/>
      <c r="AD11" s="64" t="str">
        <f>IF(ISBLANK(Entradas!D23),"NO", "SI")</f>
        <v>NO</v>
      </c>
      <c r="AE11" s="65"/>
      <c r="AF11" s="65"/>
      <c r="AG11" s="65"/>
      <c r="AH11" s="66"/>
      <c r="AK11" s="64" t="str">
        <f>IF(ISBLANK(Entradas!D24),"NO", "SI")</f>
        <v>NO</v>
      </c>
      <c r="AL11" s="65"/>
      <c r="AM11" s="65"/>
      <c r="AN11" s="65"/>
      <c r="AO11" s="66"/>
    </row>
    <row r="12" spans="2:42" ht="27.75" customHeight="1" x14ac:dyDescent="0.25">
      <c r="B12" s="52" t="s">
        <v>20</v>
      </c>
      <c r="C12" s="54"/>
      <c r="D12" s="10"/>
      <c r="E12" s="68" t="s">
        <v>21</v>
      </c>
      <c r="F12" s="69"/>
      <c r="I12" s="52" t="s">
        <v>20</v>
      </c>
      <c r="J12" s="54"/>
      <c r="K12" s="10"/>
      <c r="L12" s="68" t="s">
        <v>21</v>
      </c>
      <c r="M12" s="69"/>
      <c r="P12" s="52" t="s">
        <v>20</v>
      </c>
      <c r="Q12" s="54"/>
      <c r="R12" s="10"/>
      <c r="S12" s="68" t="s">
        <v>21</v>
      </c>
      <c r="T12" s="69"/>
      <c r="W12" s="52" t="s">
        <v>20</v>
      </c>
      <c r="X12" s="54"/>
      <c r="Y12" s="10"/>
      <c r="Z12" s="68" t="s">
        <v>21</v>
      </c>
      <c r="AA12" s="69"/>
      <c r="AD12" s="52" t="s">
        <v>20</v>
      </c>
      <c r="AE12" s="54"/>
      <c r="AF12" s="10"/>
      <c r="AG12" s="68" t="s">
        <v>21</v>
      </c>
      <c r="AH12" s="69"/>
      <c r="AK12" s="52" t="s">
        <v>20</v>
      </c>
      <c r="AL12" s="54"/>
      <c r="AM12" s="10"/>
      <c r="AN12" s="68" t="s">
        <v>21</v>
      </c>
      <c r="AO12" s="69"/>
    </row>
    <row r="13" spans="2:42" ht="16.5" customHeight="1" x14ac:dyDescent="0.25">
      <c r="B13" s="70">
        <v>0</v>
      </c>
      <c r="C13" s="71"/>
      <c r="D13" s="25">
        <v>6.2799999999999995E-2</v>
      </c>
      <c r="E13" s="72" t="s">
        <v>121</v>
      </c>
      <c r="F13" s="73"/>
      <c r="I13" s="70">
        <v>0</v>
      </c>
      <c r="J13" s="71"/>
      <c r="K13" s="25">
        <v>6.2799999999999995E-2</v>
      </c>
      <c r="L13" s="72" t="s">
        <v>128</v>
      </c>
      <c r="M13" s="73"/>
      <c r="P13" s="70">
        <v>0</v>
      </c>
      <c r="Q13" s="71"/>
      <c r="R13" s="25">
        <v>6.2799999999999995E-2</v>
      </c>
      <c r="S13" s="72" t="s">
        <v>58</v>
      </c>
      <c r="T13" s="73"/>
      <c r="W13" s="42">
        <v>0</v>
      </c>
      <c r="X13" s="42">
        <v>0.5</v>
      </c>
      <c r="Y13" s="25">
        <v>0.62829999999999997</v>
      </c>
      <c r="Z13" s="72" t="s">
        <v>138</v>
      </c>
      <c r="AA13" s="73"/>
      <c r="AD13" s="87" t="s">
        <v>146</v>
      </c>
      <c r="AE13" s="88"/>
      <c r="AF13" s="25">
        <v>1.5</v>
      </c>
      <c r="AG13" s="72" t="s">
        <v>149</v>
      </c>
      <c r="AH13" s="73"/>
      <c r="AK13" s="41">
        <v>0</v>
      </c>
      <c r="AL13" s="41">
        <v>0.08</v>
      </c>
      <c r="AM13" s="25">
        <v>0.502</v>
      </c>
      <c r="AN13" s="72" t="s">
        <v>155</v>
      </c>
      <c r="AO13" s="73"/>
    </row>
    <row r="14" spans="2:42" ht="16.5" customHeight="1" x14ac:dyDescent="0.25">
      <c r="B14" s="28">
        <v>0</v>
      </c>
      <c r="C14" s="24">
        <v>20</v>
      </c>
      <c r="D14" s="25">
        <v>0.56540000000000001</v>
      </c>
      <c r="E14" s="58" t="s">
        <v>122</v>
      </c>
      <c r="F14" s="59"/>
      <c r="I14" s="28">
        <v>0</v>
      </c>
      <c r="J14" s="24">
        <v>20</v>
      </c>
      <c r="K14" s="25">
        <v>0.56540000000000001</v>
      </c>
      <c r="L14" s="58" t="s">
        <v>129</v>
      </c>
      <c r="M14" s="59"/>
      <c r="P14" s="12">
        <v>0</v>
      </c>
      <c r="Q14" s="17">
        <v>0.02</v>
      </c>
      <c r="R14" s="25">
        <v>0.1885</v>
      </c>
      <c r="S14" s="58" t="s">
        <v>59</v>
      </c>
      <c r="T14" s="59"/>
      <c r="W14" s="42">
        <v>0.5</v>
      </c>
      <c r="X14" s="43">
        <v>1</v>
      </c>
      <c r="Y14" s="25">
        <v>0.62829999999999997</v>
      </c>
      <c r="Z14" s="58" t="s">
        <v>139</v>
      </c>
      <c r="AA14" s="59"/>
      <c r="AD14" s="87" t="s">
        <v>147</v>
      </c>
      <c r="AE14" s="88"/>
      <c r="AF14" s="25">
        <v>0.14000000000000001</v>
      </c>
      <c r="AG14" s="58" t="s">
        <v>150</v>
      </c>
      <c r="AH14" s="59"/>
      <c r="AK14" s="41">
        <v>0.08</v>
      </c>
      <c r="AL14" s="17">
        <v>0.25</v>
      </c>
      <c r="AM14" s="25">
        <f>1.57-0.502</f>
        <v>1.0680000000000001</v>
      </c>
      <c r="AN14" s="58" t="s">
        <v>156</v>
      </c>
      <c r="AO14" s="59"/>
    </row>
    <row r="15" spans="2:42" ht="15" customHeight="1" x14ac:dyDescent="0.25">
      <c r="B15" s="29">
        <v>20</v>
      </c>
      <c r="C15" s="30">
        <v>50</v>
      </c>
      <c r="D15" s="26">
        <v>0.94240000000000002</v>
      </c>
      <c r="E15" s="60" t="s">
        <v>123</v>
      </c>
      <c r="F15" s="61"/>
      <c r="I15" s="29">
        <v>20</v>
      </c>
      <c r="J15" s="30">
        <v>50</v>
      </c>
      <c r="K15" s="26">
        <v>0.94240000000000002</v>
      </c>
      <c r="L15" s="60" t="s">
        <v>130</v>
      </c>
      <c r="M15" s="61"/>
      <c r="P15" s="34">
        <v>0.02</v>
      </c>
      <c r="Q15" s="35">
        <v>0.15</v>
      </c>
      <c r="R15" s="26">
        <v>1.6636</v>
      </c>
      <c r="S15" s="60" t="s">
        <v>60</v>
      </c>
      <c r="T15" s="61"/>
      <c r="W15" s="42">
        <v>1</v>
      </c>
      <c r="X15" s="43" t="s">
        <v>62</v>
      </c>
      <c r="Y15" s="25">
        <f>PI()-Y14-Y13-Y12</f>
        <v>1.8849926535897934</v>
      </c>
      <c r="Z15" s="83" t="s">
        <v>140</v>
      </c>
      <c r="AA15" s="83"/>
      <c r="AD15" s="87" t="s">
        <v>148</v>
      </c>
      <c r="AE15" s="88"/>
      <c r="AF15" s="25">
        <v>1.5</v>
      </c>
      <c r="AG15" s="83" t="s">
        <v>151</v>
      </c>
      <c r="AH15" s="83"/>
      <c r="AK15" s="41">
        <v>0.25</v>
      </c>
      <c r="AL15" s="17" t="s">
        <v>62</v>
      </c>
      <c r="AM15" s="25">
        <f>PI()-AM14-AM13-AM12</f>
        <v>1.5715926535897931</v>
      </c>
      <c r="AN15" s="83" t="s">
        <v>157</v>
      </c>
      <c r="AO15" s="83"/>
    </row>
    <row r="16" spans="2:42" ht="15" customHeight="1" x14ac:dyDescent="0.25">
      <c r="B16" s="31">
        <v>50</v>
      </c>
      <c r="C16" s="32">
        <v>100</v>
      </c>
      <c r="D16" s="33">
        <f>PI()-D15-D14-D13</f>
        <v>1.5709926535897931</v>
      </c>
      <c r="E16" s="62" t="s">
        <v>124</v>
      </c>
      <c r="F16" s="63"/>
      <c r="G16" s="1"/>
      <c r="I16" s="31">
        <v>50</v>
      </c>
      <c r="J16" s="32">
        <v>100</v>
      </c>
      <c r="K16" s="33">
        <f>PI()-K15-K14-K13</f>
        <v>1.5709926535897931</v>
      </c>
      <c r="L16" s="62" t="s">
        <v>131</v>
      </c>
      <c r="M16" s="63"/>
      <c r="N16" s="1"/>
      <c r="P16" s="36">
        <v>0.15</v>
      </c>
      <c r="Q16" s="37">
        <v>1</v>
      </c>
      <c r="R16" s="33">
        <f>PI()-R15-R14-R13</f>
        <v>1.2266926535897931</v>
      </c>
      <c r="S16" s="62" t="s">
        <v>61</v>
      </c>
      <c r="T16" s="63"/>
      <c r="U16" s="1"/>
      <c r="W16" s="39"/>
      <c r="X16" s="40"/>
      <c r="Y16" s="44">
        <f>PI()</f>
        <v>3.1415926535897931</v>
      </c>
      <c r="Z16" s="84"/>
      <c r="AA16" s="84"/>
      <c r="AB16" s="1"/>
      <c r="AD16" s="39"/>
      <c r="AE16" s="40"/>
      <c r="AF16" s="44">
        <f>PI()</f>
        <v>3.1415926535897931</v>
      </c>
      <c r="AG16" s="84"/>
      <c r="AH16" s="84"/>
      <c r="AI16" s="1"/>
      <c r="AK16" s="39"/>
      <c r="AL16" s="40"/>
      <c r="AM16" s="44">
        <f>PI()</f>
        <v>3.1415926535897931</v>
      </c>
      <c r="AN16" s="84"/>
      <c r="AO16" s="84"/>
      <c r="AP16" s="1"/>
    </row>
    <row r="17" spans="1:42" ht="15" hidden="1" customHeight="1" x14ac:dyDescent="0.25">
      <c r="D17">
        <f>PI()</f>
        <v>3.1415926535897931</v>
      </c>
      <c r="E17" s="27"/>
      <c r="G17" s="1"/>
      <c r="K17">
        <f>PI()</f>
        <v>3.1415926535897931</v>
      </c>
      <c r="L17" s="27"/>
      <c r="N17" s="1"/>
      <c r="R17">
        <f>PI()</f>
        <v>3.1415926535897931</v>
      </c>
      <c r="S17" s="27"/>
      <c r="U17" s="1"/>
      <c r="AB17" s="1"/>
      <c r="AI17" s="1"/>
      <c r="AP17" s="1"/>
    </row>
    <row r="18" spans="1:42" ht="15" hidden="1" customHeight="1" x14ac:dyDescent="0.25">
      <c r="A18" s="1"/>
      <c r="B18" s="13"/>
      <c r="C18" s="13" t="e">
        <f>IF(B9*PI()*1 &gt; PI(), PI(), B9*PI()*1)</f>
        <v>#DIV/0!</v>
      </c>
      <c r="D18" s="13"/>
      <c r="H18" s="1"/>
      <c r="I18" s="13"/>
      <c r="J18" s="13" t="e">
        <f>IF(I9*PI()*1 &gt; PI(), PI(), I9*PI()*1)</f>
        <v>#DIV/0!</v>
      </c>
      <c r="K18" s="13"/>
      <c r="O18" s="1"/>
      <c r="P18" s="13"/>
      <c r="Q18" s="13" t="e">
        <f>IF(P9*PI()*4 &gt; PI(), PI(), P9*PI()*4)</f>
        <v>#DIV/0!</v>
      </c>
      <c r="R18" s="13"/>
      <c r="V18" s="1"/>
      <c r="W18" s="13"/>
      <c r="X18" s="13" t="e">
        <f>IF(W9*PI()*0.2 &gt; PI(), PI(), W9*PI()*0.2)</f>
        <v>#DIV/0!</v>
      </c>
      <c r="Y18" s="13"/>
      <c r="AC18" s="1"/>
      <c r="AD18" s="13"/>
      <c r="AE18" s="13" t="e">
        <f>IF(AD9*PI()*0.5 &gt; PI(), PI(), AD9*PI()*0.5)</f>
        <v>#DIV/0!</v>
      </c>
      <c r="AF18" s="13"/>
      <c r="AJ18" s="1"/>
      <c r="AK18" s="13"/>
      <c r="AL18" s="13" t="e">
        <f>IF(AK9*PI()*2 &gt; PI(), PI(), AK9*PI()*2)</f>
        <v>#DIV/0!</v>
      </c>
      <c r="AM18" s="13"/>
    </row>
    <row r="19" spans="1:42" ht="15" hidden="1" customHeight="1" x14ac:dyDescent="0.25">
      <c r="A19" s="1"/>
      <c r="B19" s="13"/>
      <c r="C19" s="13">
        <v>0</v>
      </c>
      <c r="D19" s="13">
        <v>0</v>
      </c>
      <c r="H19" s="1"/>
      <c r="I19" s="13"/>
      <c r="J19" s="13">
        <v>0</v>
      </c>
      <c r="K19" s="13">
        <v>0</v>
      </c>
      <c r="O19" s="1"/>
      <c r="P19" s="13"/>
      <c r="Q19" s="13">
        <v>0</v>
      </c>
      <c r="R19" s="13">
        <v>0</v>
      </c>
      <c r="V19" s="1"/>
      <c r="W19" s="13"/>
      <c r="X19" s="13">
        <v>0</v>
      </c>
      <c r="Y19" s="13">
        <v>0</v>
      </c>
      <c r="AC19" s="1"/>
      <c r="AD19" s="13"/>
      <c r="AE19" s="13">
        <v>0</v>
      </c>
      <c r="AF19" s="13">
        <v>0</v>
      </c>
      <c r="AJ19" s="1"/>
      <c r="AK19" s="13"/>
      <c r="AL19" s="13">
        <v>0</v>
      </c>
      <c r="AM19" s="13">
        <v>0</v>
      </c>
    </row>
    <row r="20" spans="1:42" ht="15" hidden="1" customHeight="1" x14ac:dyDescent="0.25">
      <c r="B20" s="13"/>
      <c r="C20" s="13" t="e">
        <f>COS(C18)*-1</f>
        <v>#DIV/0!</v>
      </c>
      <c r="D20" s="13" t="e">
        <f>IF(SIGN(SIN(C18)) = -1,0,SIN(C18))</f>
        <v>#DIV/0!</v>
      </c>
      <c r="I20" s="13"/>
      <c r="J20" s="13" t="e">
        <f>COS(J18)*-1</f>
        <v>#DIV/0!</v>
      </c>
      <c r="K20" s="13" t="e">
        <f>IF(SIGN(SIN(J18)) = -1,0,SIN(J18))</f>
        <v>#DIV/0!</v>
      </c>
      <c r="P20" s="13"/>
      <c r="Q20" s="13" t="e">
        <f>COS(Q18)*-1</f>
        <v>#DIV/0!</v>
      </c>
      <c r="R20" s="13" t="e">
        <f>IF(SIGN(SIN(Q18)) = -1,0,SIN(Q18))</f>
        <v>#DIV/0!</v>
      </c>
      <c r="W20" s="13"/>
      <c r="X20" s="13" t="e">
        <f>COS(X18)*-1</f>
        <v>#DIV/0!</v>
      </c>
      <c r="Y20" s="13" t="e">
        <f>IF(SIGN(SIN(X18)) = -1,0,SIN(X18))</f>
        <v>#DIV/0!</v>
      </c>
      <c r="AD20" s="13"/>
      <c r="AE20" s="13" t="e">
        <f>COS(AE18)*-1</f>
        <v>#DIV/0!</v>
      </c>
      <c r="AF20" s="13" t="e">
        <f>IF(SIGN(SIN(AE18)) = -1,0,SIN(AE18))</f>
        <v>#DIV/0!</v>
      </c>
      <c r="AK20" s="13"/>
      <c r="AL20" s="13" t="e">
        <f>COS(AL18)*-1</f>
        <v>#DIV/0!</v>
      </c>
      <c r="AM20" s="13" t="e">
        <f>IF(SIGN(SIN(AL18)) = -1,0,SIN(AL18))</f>
        <v>#DIV/0!</v>
      </c>
    </row>
    <row r="22" spans="1:42" ht="15" customHeight="1" x14ac:dyDescent="0.25"/>
    <row r="24" spans="1:42" ht="45" customHeight="1" x14ac:dyDescent="0.25"/>
  </sheetData>
  <mergeCells count="108">
    <mergeCell ref="AN15:AO15"/>
    <mergeCell ref="AN16:AO16"/>
    <mergeCell ref="AK11:AO11"/>
    <mergeCell ref="AK12:AL12"/>
    <mergeCell ref="AN12:AO12"/>
    <mergeCell ref="AN13:AO13"/>
    <mergeCell ref="AN14:AO14"/>
    <mergeCell ref="AK6:AO6"/>
    <mergeCell ref="AK7:AO7"/>
    <mergeCell ref="AK8:AO8"/>
    <mergeCell ref="AK9:AO9"/>
    <mergeCell ref="AK10:AO10"/>
    <mergeCell ref="AK1:AO1"/>
    <mergeCell ref="AK2:AO2"/>
    <mergeCell ref="AK3:AO3"/>
    <mergeCell ref="AK4:AO4"/>
    <mergeCell ref="AK5:AO5"/>
    <mergeCell ref="AG15:AH15"/>
    <mergeCell ref="AG16:AH16"/>
    <mergeCell ref="AD14:AE14"/>
    <mergeCell ref="AD13:AE13"/>
    <mergeCell ref="AD15:AE15"/>
    <mergeCell ref="AD11:AH11"/>
    <mergeCell ref="AD12:AE12"/>
    <mergeCell ref="AG12:AH12"/>
    <mergeCell ref="AG13:AH13"/>
    <mergeCell ref="AG14:AH14"/>
    <mergeCell ref="AD6:AH6"/>
    <mergeCell ref="AD7:AH7"/>
    <mergeCell ref="AD8:AH8"/>
    <mergeCell ref="AD9:AH9"/>
    <mergeCell ref="AD10:AH10"/>
    <mergeCell ref="AD1:AH1"/>
    <mergeCell ref="AD2:AH2"/>
    <mergeCell ref="AD3:AH3"/>
    <mergeCell ref="AD4:AH4"/>
    <mergeCell ref="AD5:AH5"/>
    <mergeCell ref="Z13:AA13"/>
    <mergeCell ref="Z14:AA14"/>
    <mergeCell ref="Z15:AA15"/>
    <mergeCell ref="Z16:AA16"/>
    <mergeCell ref="L14:M14"/>
    <mergeCell ref="L15:M15"/>
    <mergeCell ref="L16:M16"/>
    <mergeCell ref="W1:AA1"/>
    <mergeCell ref="W2:AA2"/>
    <mergeCell ref="W3:AA3"/>
    <mergeCell ref="W4:AA4"/>
    <mergeCell ref="W5:AA5"/>
    <mergeCell ref="W6:AA6"/>
    <mergeCell ref="W7:AA7"/>
    <mergeCell ref="W8:AA8"/>
    <mergeCell ref="W9:AA9"/>
    <mergeCell ref="W10:AA10"/>
    <mergeCell ref="W11:AA11"/>
    <mergeCell ref="W12:X12"/>
    <mergeCell ref="Z12:AA12"/>
    <mergeCell ref="I11:M11"/>
    <mergeCell ref="I12:J12"/>
    <mergeCell ref="L12:M12"/>
    <mergeCell ref="I13:J13"/>
    <mergeCell ref="L13:M13"/>
    <mergeCell ref="I6:M6"/>
    <mergeCell ref="I7:M7"/>
    <mergeCell ref="I8:M8"/>
    <mergeCell ref="I9:M9"/>
    <mergeCell ref="I10:M10"/>
    <mergeCell ref="I1:M1"/>
    <mergeCell ref="I2:M2"/>
    <mergeCell ref="I3:M3"/>
    <mergeCell ref="I4:M4"/>
    <mergeCell ref="I5:M5"/>
    <mergeCell ref="P13:Q13"/>
    <mergeCell ref="S13:T13"/>
    <mergeCell ref="S14:T14"/>
    <mergeCell ref="S15:T15"/>
    <mergeCell ref="S16:T16"/>
    <mergeCell ref="P12:Q12"/>
    <mergeCell ref="S12:T12"/>
    <mergeCell ref="P1:T1"/>
    <mergeCell ref="P2:T2"/>
    <mergeCell ref="P3:T3"/>
    <mergeCell ref="P4:T4"/>
    <mergeCell ref="P5:T5"/>
    <mergeCell ref="P6:T6"/>
    <mergeCell ref="P7:T7"/>
    <mergeCell ref="P8:T8"/>
    <mergeCell ref="P9:T9"/>
    <mergeCell ref="P10:T10"/>
    <mergeCell ref="P11:T11"/>
    <mergeCell ref="B1:F1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E14:F14"/>
    <mergeCell ref="E15:F15"/>
    <mergeCell ref="E16:F16"/>
    <mergeCell ref="B11:F11"/>
    <mergeCell ref="B12:C12"/>
    <mergeCell ref="E12:F12"/>
    <mergeCell ref="B13:C13"/>
    <mergeCell ref="E13:F1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07AA-4B84-4FD2-8B26-16A9C6A506F6}">
  <dimension ref="A1:U24"/>
  <sheetViews>
    <sheetView showGridLines="0" zoomScale="110" zoomScaleNormal="110" workbookViewId="0">
      <selection activeCell="E12" sqref="E12:F12"/>
    </sheetView>
  </sheetViews>
  <sheetFormatPr defaultColWidth="9.140625" defaultRowHeight="15" x14ac:dyDescent="0.25"/>
  <cols>
    <col min="1" max="1" width="9.5703125" customWidth="1"/>
    <col min="2" max="2" width="8.5703125" customWidth="1"/>
    <col min="3" max="3" width="10.7109375" customWidth="1"/>
    <col min="4" max="4" width="9.140625" hidden="1" customWidth="1"/>
    <col min="5" max="5" width="9.85546875" customWidth="1"/>
    <col min="6" max="6" width="15" customWidth="1"/>
    <col min="8" max="8" width="9.5703125" customWidth="1"/>
    <col min="9" max="9" width="8.5703125" customWidth="1"/>
    <col min="10" max="10" width="10.7109375" customWidth="1"/>
    <col min="11" max="11" width="9.140625" hidden="1" customWidth="1"/>
    <col min="12" max="12" width="9.85546875" customWidth="1"/>
    <col min="13" max="13" width="15" customWidth="1"/>
    <col min="15" max="15" width="9.5703125" customWidth="1"/>
    <col min="16" max="16" width="8.5703125" customWidth="1"/>
    <col min="17" max="17" width="10.7109375" customWidth="1"/>
    <col min="18" max="18" width="0" hidden="1" customWidth="1"/>
    <col min="19" max="19" width="9.85546875" customWidth="1"/>
    <col min="20" max="20" width="15" customWidth="1"/>
  </cols>
  <sheetData>
    <row r="1" spans="2:21" ht="59.25" customHeight="1" x14ac:dyDescent="0.3">
      <c r="B1" s="49" t="s">
        <v>158</v>
      </c>
      <c r="C1" s="50"/>
      <c r="D1" s="50"/>
      <c r="E1" s="50"/>
      <c r="F1" s="51"/>
      <c r="G1" s="19"/>
      <c r="I1" s="49" t="s">
        <v>63</v>
      </c>
      <c r="J1" s="50"/>
      <c r="K1" s="50"/>
      <c r="L1" s="50"/>
      <c r="M1" s="51"/>
      <c r="N1" s="19"/>
      <c r="P1" s="49" t="s">
        <v>165</v>
      </c>
      <c r="Q1" s="50"/>
      <c r="R1" s="50"/>
      <c r="S1" s="50"/>
      <c r="T1" s="51"/>
      <c r="U1" s="19"/>
    </row>
    <row r="2" spans="2:21" ht="15" customHeight="1" x14ac:dyDescent="0.3">
      <c r="B2" s="52" t="s">
        <v>49</v>
      </c>
      <c r="C2" s="53"/>
      <c r="D2" s="53"/>
      <c r="E2" s="53"/>
      <c r="F2" s="54"/>
      <c r="G2" s="19"/>
      <c r="I2" s="52" t="s">
        <v>49</v>
      </c>
      <c r="J2" s="53"/>
      <c r="K2" s="53"/>
      <c r="L2" s="53"/>
      <c r="M2" s="54"/>
      <c r="N2" s="19"/>
      <c r="P2" s="52" t="s">
        <v>49</v>
      </c>
      <c r="Q2" s="53"/>
      <c r="R2" s="53"/>
      <c r="S2" s="53"/>
      <c r="T2" s="54"/>
      <c r="U2" s="19"/>
    </row>
    <row r="3" spans="2:21" ht="44.25" customHeight="1" x14ac:dyDescent="0.3">
      <c r="B3" s="55" t="s">
        <v>159</v>
      </c>
      <c r="C3" s="56"/>
      <c r="D3" s="56"/>
      <c r="E3" s="56"/>
      <c r="F3" s="57"/>
      <c r="G3" s="19"/>
      <c r="I3" s="55" t="s">
        <v>65</v>
      </c>
      <c r="J3" s="56"/>
      <c r="K3" s="56"/>
      <c r="L3" s="56"/>
      <c r="M3" s="57"/>
      <c r="N3" s="19"/>
      <c r="P3" s="55" t="s">
        <v>166</v>
      </c>
      <c r="Q3" s="56"/>
      <c r="R3" s="56"/>
      <c r="S3" s="56"/>
      <c r="T3" s="57"/>
      <c r="U3" s="19"/>
    </row>
    <row r="4" spans="2:21" ht="16.5" x14ac:dyDescent="0.3">
      <c r="B4" s="52" t="s">
        <v>160</v>
      </c>
      <c r="C4" s="53"/>
      <c r="D4" s="53"/>
      <c r="E4" s="53"/>
      <c r="F4" s="54"/>
      <c r="G4" s="19"/>
      <c r="I4" s="52" t="s">
        <v>64</v>
      </c>
      <c r="J4" s="53"/>
      <c r="K4" s="53"/>
      <c r="L4" s="53"/>
      <c r="M4" s="54"/>
      <c r="N4" s="19"/>
      <c r="P4" s="52" t="s">
        <v>167</v>
      </c>
      <c r="Q4" s="53"/>
      <c r="R4" s="53"/>
      <c r="S4" s="53"/>
      <c r="T4" s="54"/>
      <c r="U4" s="19"/>
    </row>
    <row r="5" spans="2:21" ht="16.5" x14ac:dyDescent="0.3">
      <c r="B5" s="55">
        <f>Entradas!D25</f>
        <v>0</v>
      </c>
      <c r="C5" s="56"/>
      <c r="D5" s="56"/>
      <c r="E5" s="56"/>
      <c r="F5" s="57"/>
      <c r="G5" s="19"/>
      <c r="I5" s="55">
        <f>Entradas!D8</f>
        <v>0</v>
      </c>
      <c r="J5" s="56"/>
      <c r="K5" s="56"/>
      <c r="L5" s="56"/>
      <c r="M5" s="57"/>
      <c r="N5" s="19"/>
      <c r="P5" s="55">
        <v>20</v>
      </c>
      <c r="Q5" s="56"/>
      <c r="R5" s="56"/>
      <c r="S5" s="56"/>
      <c r="T5" s="57"/>
      <c r="U5" s="19"/>
    </row>
    <row r="6" spans="2:21" ht="16.5" customHeight="1" x14ac:dyDescent="0.3">
      <c r="B6" s="52" t="s">
        <v>94</v>
      </c>
      <c r="C6" s="53"/>
      <c r="D6" s="53"/>
      <c r="E6" s="53"/>
      <c r="F6" s="54"/>
      <c r="G6" s="19"/>
      <c r="I6" s="52" t="s">
        <v>54</v>
      </c>
      <c r="J6" s="53"/>
      <c r="K6" s="53"/>
      <c r="L6" s="53"/>
      <c r="M6" s="54"/>
      <c r="N6" s="19"/>
      <c r="P6" s="52" t="s">
        <v>94</v>
      </c>
      <c r="Q6" s="53"/>
      <c r="R6" s="53"/>
      <c r="S6" s="53"/>
      <c r="T6" s="54"/>
      <c r="U6" s="19"/>
    </row>
    <row r="7" spans="2:21" ht="16.5" x14ac:dyDescent="0.3">
      <c r="B7" s="55">
        <f>Entradas!D17</f>
        <v>0</v>
      </c>
      <c r="C7" s="56"/>
      <c r="D7" s="56"/>
      <c r="E7" s="56"/>
      <c r="F7" s="57"/>
      <c r="G7" s="19"/>
      <c r="I7" s="55">
        <f>Entradas!D5</f>
        <v>0</v>
      </c>
      <c r="J7" s="56"/>
      <c r="K7" s="56"/>
      <c r="L7" s="56"/>
      <c r="M7" s="57"/>
      <c r="N7" s="19"/>
      <c r="P7" s="55">
        <f>Entradas!D17</f>
        <v>0</v>
      </c>
      <c r="Q7" s="56"/>
      <c r="R7" s="56"/>
      <c r="S7" s="56"/>
      <c r="T7" s="57"/>
      <c r="U7" s="19"/>
    </row>
    <row r="8" spans="2:21" ht="15" customHeight="1" x14ac:dyDescent="0.3">
      <c r="B8" s="52" t="s">
        <v>52</v>
      </c>
      <c r="C8" s="53"/>
      <c r="D8" s="53"/>
      <c r="E8" s="53"/>
      <c r="F8" s="54"/>
      <c r="G8" s="19"/>
      <c r="I8" s="52" t="s">
        <v>52</v>
      </c>
      <c r="J8" s="53"/>
      <c r="K8" s="53"/>
      <c r="L8" s="53"/>
      <c r="M8" s="54"/>
      <c r="N8" s="19"/>
      <c r="P8" s="52" t="s">
        <v>52</v>
      </c>
      <c r="Q8" s="53"/>
      <c r="R8" s="53"/>
      <c r="S8" s="53"/>
      <c r="T8" s="54"/>
      <c r="U8" s="19"/>
    </row>
    <row r="9" spans="2:21" ht="15" customHeight="1" x14ac:dyDescent="0.3">
      <c r="B9" s="80" t="e">
        <f>B5/B7</f>
        <v>#DIV/0!</v>
      </c>
      <c r="C9" s="81"/>
      <c r="D9" s="81"/>
      <c r="E9" s="81"/>
      <c r="F9" s="82"/>
      <c r="G9" s="19"/>
      <c r="I9" s="80">
        <f>I5</f>
        <v>0</v>
      </c>
      <c r="J9" s="81"/>
      <c r="K9" s="81"/>
      <c r="L9" s="81"/>
      <c r="M9" s="82"/>
      <c r="N9" s="19"/>
      <c r="P9" s="77" t="e">
        <f>P5/P7</f>
        <v>#DIV/0!</v>
      </c>
      <c r="Q9" s="78"/>
      <c r="R9" s="78"/>
      <c r="S9" s="78"/>
      <c r="T9" s="79"/>
      <c r="U9" s="19"/>
    </row>
    <row r="10" spans="2:21" ht="15" customHeight="1" x14ac:dyDescent="0.3">
      <c r="B10" s="52" t="s">
        <v>50</v>
      </c>
      <c r="C10" s="53"/>
      <c r="D10" s="53"/>
      <c r="E10" s="53"/>
      <c r="F10" s="54"/>
      <c r="G10" s="19"/>
      <c r="I10" s="52" t="s">
        <v>50</v>
      </c>
      <c r="J10" s="53"/>
      <c r="K10" s="53"/>
      <c r="L10" s="53"/>
      <c r="M10" s="54"/>
      <c r="N10" s="19"/>
      <c r="P10" s="52" t="s">
        <v>50</v>
      </c>
      <c r="Q10" s="53"/>
      <c r="R10" s="53"/>
      <c r="S10" s="53"/>
      <c r="T10" s="54"/>
      <c r="U10" s="19"/>
    </row>
    <row r="11" spans="2:21" x14ac:dyDescent="0.25">
      <c r="B11" s="64" t="str">
        <f>IF(ISBLANK(Entradas!D25),"NO", "SI")</f>
        <v>NO</v>
      </c>
      <c r="C11" s="65"/>
      <c r="D11" s="65"/>
      <c r="E11" s="65"/>
      <c r="F11" s="66"/>
      <c r="I11" s="64" t="str">
        <f>IF(ISBLANK(Entradas!D8),"NO", "SI")</f>
        <v>NO</v>
      </c>
      <c r="J11" s="65"/>
      <c r="K11" s="65"/>
      <c r="L11" s="65"/>
      <c r="M11" s="66"/>
      <c r="P11" s="64" t="str">
        <f>IF(ISBLANK(Entradas!D26),"NO", "SI")</f>
        <v>NO</v>
      </c>
      <c r="Q11" s="65"/>
      <c r="R11" s="65"/>
      <c r="S11" s="65"/>
      <c r="T11" s="66"/>
    </row>
    <row r="12" spans="2:21" ht="27.75" customHeight="1" x14ac:dyDescent="0.25">
      <c r="B12" s="52" t="s">
        <v>20</v>
      </c>
      <c r="C12" s="54"/>
      <c r="D12" s="10"/>
      <c r="E12" s="68" t="s">
        <v>21</v>
      </c>
      <c r="F12" s="69"/>
      <c r="I12" s="67" t="s">
        <v>20</v>
      </c>
      <c r="J12" s="67"/>
      <c r="K12" s="10"/>
      <c r="L12" s="68" t="s">
        <v>21</v>
      </c>
      <c r="M12" s="69"/>
      <c r="P12" s="52" t="s">
        <v>20</v>
      </c>
      <c r="Q12" s="54"/>
      <c r="R12" s="10"/>
      <c r="S12" s="68" t="s">
        <v>21</v>
      </c>
      <c r="T12" s="69"/>
    </row>
    <row r="13" spans="2:21" ht="16.5" customHeight="1" x14ac:dyDescent="0.25">
      <c r="B13" s="70">
        <v>100</v>
      </c>
      <c r="C13" s="71"/>
      <c r="D13" s="25">
        <v>1.2565999999999999</v>
      </c>
      <c r="E13" s="72" t="s">
        <v>164</v>
      </c>
      <c r="F13" s="73"/>
      <c r="I13" s="70"/>
      <c r="J13" s="71"/>
      <c r="K13" s="25">
        <v>0.25130000000000002</v>
      </c>
      <c r="L13" s="72" t="s">
        <v>66</v>
      </c>
      <c r="M13" s="73"/>
      <c r="P13" s="70">
        <v>100</v>
      </c>
      <c r="Q13" s="71"/>
      <c r="R13" s="25">
        <v>1.2565999999999999</v>
      </c>
      <c r="S13" s="72" t="s">
        <v>164</v>
      </c>
      <c r="T13" s="73"/>
    </row>
    <row r="14" spans="2:21" ht="16.5" customHeight="1" x14ac:dyDescent="0.25">
      <c r="B14" s="28">
        <v>80</v>
      </c>
      <c r="C14" s="24">
        <v>100</v>
      </c>
      <c r="D14" s="25">
        <v>1.2565999999999999</v>
      </c>
      <c r="E14" s="58" t="s">
        <v>163</v>
      </c>
      <c r="F14" s="59"/>
      <c r="I14" s="95">
        <v>0</v>
      </c>
      <c r="J14" s="96"/>
      <c r="K14" s="26">
        <v>0.25130000000000002</v>
      </c>
      <c r="L14" s="93" t="s">
        <v>67</v>
      </c>
      <c r="M14" s="94"/>
      <c r="P14" s="28">
        <v>80</v>
      </c>
      <c r="Q14" s="24">
        <v>100</v>
      </c>
      <c r="R14" s="25">
        <v>1.2565999999999999</v>
      </c>
      <c r="S14" s="58" t="s">
        <v>163</v>
      </c>
      <c r="T14" s="59"/>
    </row>
    <row r="15" spans="2:21" ht="15" customHeight="1" x14ac:dyDescent="0.25">
      <c r="B15" s="29">
        <v>40</v>
      </c>
      <c r="C15" s="30">
        <v>80</v>
      </c>
      <c r="D15" s="26">
        <v>0.56540000000000001</v>
      </c>
      <c r="E15" s="60" t="s">
        <v>162</v>
      </c>
      <c r="F15" s="61"/>
      <c r="I15" s="28">
        <v>1</v>
      </c>
      <c r="J15" s="24">
        <v>2</v>
      </c>
      <c r="K15" s="25">
        <f>PI()-K14-K13-K12</f>
        <v>2.638992653589793</v>
      </c>
      <c r="L15" s="83" t="s">
        <v>68</v>
      </c>
      <c r="M15" s="83"/>
      <c r="P15" s="29">
        <v>40</v>
      </c>
      <c r="Q15" s="30">
        <v>80</v>
      </c>
      <c r="R15" s="26">
        <v>0.56540000000000001</v>
      </c>
      <c r="S15" s="60" t="s">
        <v>162</v>
      </c>
      <c r="T15" s="61"/>
    </row>
    <row r="16" spans="2:21" ht="15" customHeight="1" x14ac:dyDescent="0.25">
      <c r="B16" s="31">
        <v>0</v>
      </c>
      <c r="C16" s="32">
        <v>40</v>
      </c>
      <c r="D16" s="33">
        <f>PI()-D15-D14-D13</f>
        <v>6.2992653589793335E-2</v>
      </c>
      <c r="E16" s="62" t="s">
        <v>161</v>
      </c>
      <c r="F16" s="63"/>
      <c r="G16" s="1"/>
      <c r="I16" s="45"/>
      <c r="J16" s="46"/>
      <c r="K16" s="47"/>
      <c r="L16" s="84"/>
      <c r="M16" s="84"/>
      <c r="N16" s="1"/>
      <c r="P16" s="31">
        <v>0</v>
      </c>
      <c r="Q16" s="32">
        <v>40</v>
      </c>
      <c r="R16" s="33">
        <f>PI()-R15-R14-R13</f>
        <v>6.2992653589793335E-2</v>
      </c>
      <c r="S16" s="62" t="s">
        <v>161</v>
      </c>
      <c r="T16" s="63"/>
      <c r="U16" s="1"/>
    </row>
    <row r="17" spans="1:21" hidden="1" x14ac:dyDescent="0.25">
      <c r="D17">
        <f>PI()</f>
        <v>3.1415926535897931</v>
      </c>
      <c r="E17" s="27"/>
      <c r="G17" s="1"/>
      <c r="K17">
        <f>PI()</f>
        <v>3.1415926535897931</v>
      </c>
      <c r="O17" s="1"/>
      <c r="R17">
        <f>PI()</f>
        <v>3.1415926535897931</v>
      </c>
      <c r="S17" s="27"/>
      <c r="U17" s="1"/>
    </row>
    <row r="18" spans="1:21" hidden="1" x14ac:dyDescent="0.25">
      <c r="A18" s="1"/>
      <c r="B18" s="13"/>
      <c r="C18" s="13" t="e">
        <f>IF(B9*PI()*1 &gt; PI(), PI(), B9*PI()*1)</f>
        <v>#DIV/0!</v>
      </c>
      <c r="D18" s="13"/>
      <c r="H18" s="1"/>
      <c r="I18" s="13"/>
      <c r="J18" s="13">
        <f>IF((I9/100)*PI()*8 &gt; PI(), PI(), (I9/100)*PI()*8)</f>
        <v>0</v>
      </c>
      <c r="K18" s="13"/>
      <c r="P18" s="13"/>
      <c r="Q18" s="13" t="e">
        <f>IF(P9*PI()*1 &gt; PI(), PI(), P9*PI()*1)</f>
        <v>#DIV/0!</v>
      </c>
      <c r="R18" s="13"/>
    </row>
    <row r="19" spans="1:21" hidden="1" x14ac:dyDescent="0.25">
      <c r="A19" s="1"/>
      <c r="B19" s="13"/>
      <c r="C19" s="13">
        <v>0</v>
      </c>
      <c r="D19" s="13">
        <v>0</v>
      </c>
      <c r="H19" s="1"/>
      <c r="I19" s="13"/>
      <c r="J19" s="13">
        <v>0</v>
      </c>
      <c r="K19" s="13">
        <v>0</v>
      </c>
      <c r="O19" s="1"/>
      <c r="P19" s="13"/>
      <c r="Q19" s="13">
        <v>0</v>
      </c>
      <c r="R19" s="13">
        <v>0</v>
      </c>
    </row>
    <row r="20" spans="1:21" hidden="1" x14ac:dyDescent="0.25">
      <c r="B20" s="13"/>
      <c r="C20" s="13" t="e">
        <f>COS(C18)*-1</f>
        <v>#DIV/0!</v>
      </c>
      <c r="D20" s="13" t="e">
        <f>IF(SIGN(SIN(C18)) = -1,0,SIN(C18))</f>
        <v>#DIV/0!</v>
      </c>
      <c r="I20" s="13"/>
      <c r="J20" s="13">
        <f>COS(J18)*-1</f>
        <v>-1</v>
      </c>
      <c r="K20" s="13">
        <f>IF(SIGN(SIN(J18)) = -1,0,SIN(J18))</f>
        <v>0</v>
      </c>
      <c r="P20" s="13"/>
      <c r="Q20" s="13" t="e">
        <f>COS(Q18)*-1</f>
        <v>#DIV/0!</v>
      </c>
      <c r="R20" s="13" t="e">
        <f>IF(SIGN(SIN(Q18)) = -1,0,SIN(Q18))</f>
        <v>#DIV/0!</v>
      </c>
    </row>
    <row r="22" spans="1:21" ht="15" customHeight="1" x14ac:dyDescent="0.25"/>
    <row r="24" spans="1:21" ht="45" customHeight="1" x14ac:dyDescent="0.25"/>
  </sheetData>
  <mergeCells count="55">
    <mergeCell ref="S14:T14"/>
    <mergeCell ref="S15:T15"/>
    <mergeCell ref="S16:T16"/>
    <mergeCell ref="E16:F16"/>
    <mergeCell ref="E14:F14"/>
    <mergeCell ref="E15:F15"/>
    <mergeCell ref="L14:M14"/>
    <mergeCell ref="L15:M15"/>
    <mergeCell ref="L16:M16"/>
    <mergeCell ref="I14:J14"/>
    <mergeCell ref="P1:T1"/>
    <mergeCell ref="P2:T2"/>
    <mergeCell ref="P3:T3"/>
    <mergeCell ref="P4:T4"/>
    <mergeCell ref="P5:T5"/>
    <mergeCell ref="P6:T6"/>
    <mergeCell ref="P7:T7"/>
    <mergeCell ref="P8:T8"/>
    <mergeCell ref="P9:T9"/>
    <mergeCell ref="P10:T10"/>
    <mergeCell ref="P11:T11"/>
    <mergeCell ref="P12:Q12"/>
    <mergeCell ref="S12:T12"/>
    <mergeCell ref="P13:Q13"/>
    <mergeCell ref="B13:C13"/>
    <mergeCell ref="E13:F13"/>
    <mergeCell ref="B11:F11"/>
    <mergeCell ref="B12:C12"/>
    <mergeCell ref="E12:F12"/>
    <mergeCell ref="I13:J13"/>
    <mergeCell ref="L13:M13"/>
    <mergeCell ref="I12:J12"/>
    <mergeCell ref="L12:M12"/>
    <mergeCell ref="I11:M11"/>
    <mergeCell ref="S13:T13"/>
    <mergeCell ref="B1:F1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I1:M1"/>
    <mergeCell ref="I2:M2"/>
    <mergeCell ref="I3:M3"/>
    <mergeCell ref="I4:M4"/>
    <mergeCell ref="I5:M5"/>
    <mergeCell ref="I6:M6"/>
    <mergeCell ref="I7:M7"/>
    <mergeCell ref="I8:M8"/>
    <mergeCell ref="I9:M9"/>
    <mergeCell ref="I10:M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D322-E391-4A42-9EDD-54A0FC72CA90}">
  <dimension ref="A1:N24"/>
  <sheetViews>
    <sheetView showGridLines="0" zoomScale="110" zoomScaleNormal="110" workbookViewId="0">
      <selection activeCell="Q6" sqref="Q6"/>
    </sheetView>
  </sheetViews>
  <sheetFormatPr defaultColWidth="9.140625" defaultRowHeight="15" x14ac:dyDescent="0.25"/>
  <cols>
    <col min="1" max="1" width="9.5703125" customWidth="1"/>
    <col min="2" max="2" width="8.5703125" customWidth="1"/>
    <col min="3" max="3" width="10.7109375" customWidth="1"/>
    <col min="4" max="4" width="9.140625" hidden="1" customWidth="1"/>
    <col min="5" max="5" width="9.85546875" customWidth="1"/>
    <col min="6" max="6" width="20.85546875" customWidth="1"/>
    <col min="8" max="8" width="9.5703125" customWidth="1"/>
    <col min="9" max="9" width="8.5703125" customWidth="1"/>
    <col min="10" max="10" width="10.7109375" customWidth="1"/>
    <col min="11" max="11" width="0" hidden="1" customWidth="1"/>
    <col min="12" max="12" width="9.85546875" customWidth="1"/>
    <col min="13" max="13" width="20.85546875" customWidth="1"/>
  </cols>
  <sheetData>
    <row r="1" spans="2:14" ht="41.25" customHeight="1" x14ac:dyDescent="0.3">
      <c r="B1" s="49" t="s">
        <v>69</v>
      </c>
      <c r="C1" s="50"/>
      <c r="D1" s="50"/>
      <c r="E1" s="50"/>
      <c r="F1" s="51"/>
      <c r="G1" s="19"/>
      <c r="I1" s="49" t="s">
        <v>177</v>
      </c>
      <c r="J1" s="50"/>
      <c r="K1" s="50"/>
      <c r="L1" s="50"/>
      <c r="M1" s="51"/>
      <c r="N1" s="19"/>
    </row>
    <row r="2" spans="2:14" ht="15" customHeight="1" x14ac:dyDescent="0.3">
      <c r="B2" s="52" t="s">
        <v>49</v>
      </c>
      <c r="C2" s="53"/>
      <c r="D2" s="53"/>
      <c r="E2" s="53"/>
      <c r="F2" s="54"/>
      <c r="G2" s="19"/>
      <c r="I2" s="52" t="s">
        <v>49</v>
      </c>
      <c r="J2" s="53"/>
      <c r="K2" s="53"/>
      <c r="L2" s="53"/>
      <c r="M2" s="54"/>
      <c r="N2" s="19"/>
    </row>
    <row r="3" spans="2:14" ht="16.5" x14ac:dyDescent="0.3">
      <c r="B3" s="55" t="s">
        <v>70</v>
      </c>
      <c r="C3" s="56"/>
      <c r="D3" s="56"/>
      <c r="E3" s="56"/>
      <c r="F3" s="57"/>
      <c r="G3" s="19"/>
      <c r="I3" s="55" t="s">
        <v>168</v>
      </c>
      <c r="J3" s="56"/>
      <c r="K3" s="56"/>
      <c r="L3" s="56"/>
      <c r="M3" s="57"/>
      <c r="N3" s="19"/>
    </row>
    <row r="4" spans="2:14" ht="16.5" x14ac:dyDescent="0.3">
      <c r="B4" s="52" t="s">
        <v>71</v>
      </c>
      <c r="C4" s="53"/>
      <c r="D4" s="53"/>
      <c r="E4" s="53"/>
      <c r="F4" s="54"/>
      <c r="G4" s="19"/>
      <c r="I4" s="52" t="s">
        <v>178</v>
      </c>
      <c r="J4" s="53"/>
      <c r="K4" s="53"/>
      <c r="L4" s="53"/>
      <c r="M4" s="54"/>
      <c r="N4" s="19"/>
    </row>
    <row r="5" spans="2:14" ht="16.5" x14ac:dyDescent="0.3">
      <c r="B5" s="55">
        <f>Entradas!D9</f>
        <v>0</v>
      </c>
      <c r="C5" s="56"/>
      <c r="D5" s="56"/>
      <c r="E5" s="56"/>
      <c r="F5" s="57"/>
      <c r="G5" s="19"/>
      <c r="I5" s="55">
        <f>Entradas!D27</f>
        <v>0</v>
      </c>
      <c r="J5" s="56"/>
      <c r="K5" s="56"/>
      <c r="L5" s="56"/>
      <c r="M5" s="57"/>
      <c r="N5" s="19"/>
    </row>
    <row r="6" spans="2:14" ht="16.5" customHeight="1" x14ac:dyDescent="0.3">
      <c r="B6" s="52" t="s">
        <v>54</v>
      </c>
      <c r="C6" s="53"/>
      <c r="D6" s="53"/>
      <c r="E6" s="53"/>
      <c r="F6" s="54"/>
      <c r="G6" s="19"/>
      <c r="I6" s="52" t="s">
        <v>52</v>
      </c>
      <c r="J6" s="53"/>
      <c r="K6" s="53"/>
      <c r="L6" s="53"/>
      <c r="M6" s="54"/>
      <c r="N6" s="19"/>
    </row>
    <row r="7" spans="2:14" ht="16.5" x14ac:dyDescent="0.3">
      <c r="B7" s="55">
        <f>Entradas!D5</f>
        <v>0</v>
      </c>
      <c r="C7" s="56"/>
      <c r="D7" s="56"/>
      <c r="E7" s="56"/>
      <c r="F7" s="57"/>
      <c r="G7" s="19"/>
      <c r="I7" s="97">
        <f>I5</f>
        <v>0</v>
      </c>
      <c r="J7" s="98"/>
      <c r="K7" s="98"/>
      <c r="L7" s="98"/>
      <c r="M7" s="99"/>
      <c r="N7" s="19"/>
    </row>
    <row r="8" spans="2:14" ht="15" customHeight="1" x14ac:dyDescent="0.3">
      <c r="B8" s="52" t="s">
        <v>52</v>
      </c>
      <c r="C8" s="53"/>
      <c r="D8" s="53"/>
      <c r="E8" s="53"/>
      <c r="F8" s="54"/>
      <c r="G8" s="19"/>
      <c r="I8" s="52" t="s">
        <v>50</v>
      </c>
      <c r="J8" s="53"/>
      <c r="K8" s="53"/>
      <c r="L8" s="53"/>
      <c r="M8" s="54"/>
      <c r="N8" s="19"/>
    </row>
    <row r="9" spans="2:14" ht="15" customHeight="1" x14ac:dyDescent="0.3">
      <c r="B9" s="77" t="e">
        <f>B5/B7</f>
        <v>#DIV/0!</v>
      </c>
      <c r="C9" s="78"/>
      <c r="D9" s="78"/>
      <c r="E9" s="78"/>
      <c r="F9" s="79"/>
      <c r="G9" s="19"/>
      <c r="I9" s="64" t="str">
        <f>IF(ISBLANK(Entradas!D27),"NO", "SI")</f>
        <v>NO</v>
      </c>
      <c r="J9" s="65"/>
      <c r="K9" s="65"/>
      <c r="L9" s="65"/>
      <c r="M9" s="66"/>
      <c r="N9" s="19"/>
    </row>
    <row r="10" spans="2:14" ht="34.5" customHeight="1" x14ac:dyDescent="0.3">
      <c r="B10" s="52" t="s">
        <v>50</v>
      </c>
      <c r="C10" s="53"/>
      <c r="D10" s="53"/>
      <c r="E10" s="53"/>
      <c r="F10" s="54"/>
      <c r="G10" s="19"/>
      <c r="I10" s="52" t="s">
        <v>20</v>
      </c>
      <c r="J10" s="54"/>
      <c r="K10" s="10"/>
      <c r="L10" s="52" t="s">
        <v>21</v>
      </c>
      <c r="M10" s="54"/>
      <c r="N10" s="19"/>
    </row>
    <row r="11" spans="2:14" x14ac:dyDescent="0.25">
      <c r="B11" s="64" t="str">
        <f>IF(ISBLANK(Entradas!D9),"NO", "SI")</f>
        <v>NO</v>
      </c>
      <c r="C11" s="65"/>
      <c r="D11" s="65"/>
      <c r="E11" s="65"/>
      <c r="F11" s="66"/>
      <c r="I11" s="70">
        <v>0</v>
      </c>
      <c r="J11" s="71"/>
      <c r="K11" s="25">
        <v>6.2799999999999995E-2</v>
      </c>
      <c r="L11" s="72" t="s">
        <v>136</v>
      </c>
      <c r="M11" s="73"/>
    </row>
    <row r="12" spans="2:14" x14ac:dyDescent="0.25">
      <c r="B12" s="67" t="s">
        <v>20</v>
      </c>
      <c r="C12" s="67"/>
      <c r="D12" s="10"/>
      <c r="E12" s="68" t="s">
        <v>21</v>
      </c>
      <c r="F12" s="69"/>
      <c r="I12" s="28">
        <v>0</v>
      </c>
      <c r="J12" s="24">
        <v>5</v>
      </c>
      <c r="K12" s="25">
        <v>0.32979999999999998</v>
      </c>
      <c r="L12" s="58" t="s">
        <v>23</v>
      </c>
      <c r="M12" s="59"/>
    </row>
    <row r="13" spans="2:14" x14ac:dyDescent="0.25">
      <c r="B13" s="70">
        <v>0</v>
      </c>
      <c r="C13" s="71"/>
      <c r="D13" s="25">
        <v>6.2799999999999995E-2</v>
      </c>
      <c r="E13" s="72" t="s">
        <v>72</v>
      </c>
      <c r="F13" s="73"/>
      <c r="I13" s="29">
        <v>5</v>
      </c>
      <c r="J13" s="30">
        <v>15</v>
      </c>
      <c r="K13" s="26">
        <v>0.7853</v>
      </c>
      <c r="L13" s="60" t="s">
        <v>137</v>
      </c>
      <c r="M13" s="61"/>
    </row>
    <row r="14" spans="2:14" x14ac:dyDescent="0.25">
      <c r="B14" s="28">
        <v>0</v>
      </c>
      <c r="C14" s="24">
        <v>2</v>
      </c>
      <c r="D14" s="25">
        <v>0.1885</v>
      </c>
      <c r="E14" s="58" t="s">
        <v>73</v>
      </c>
      <c r="F14" s="59"/>
      <c r="I14" s="31">
        <v>15</v>
      </c>
      <c r="J14" s="32" t="s">
        <v>62</v>
      </c>
      <c r="K14" s="38">
        <f>PI()-K13-K12-K11</f>
        <v>1.9636926535897932</v>
      </c>
      <c r="L14" s="83" t="s">
        <v>169</v>
      </c>
      <c r="M14" s="83"/>
    </row>
    <row r="15" spans="2:14" ht="15" customHeight="1" x14ac:dyDescent="0.25">
      <c r="B15" s="29">
        <v>2</v>
      </c>
      <c r="C15" s="30">
        <v>15</v>
      </c>
      <c r="D15" s="26">
        <v>1.6636</v>
      </c>
      <c r="E15" s="60" t="s">
        <v>74</v>
      </c>
      <c r="F15" s="61"/>
      <c r="K15" s="44">
        <f>PI()</f>
        <v>3.1415926535897931</v>
      </c>
    </row>
    <row r="16" spans="2:14" ht="15" customHeight="1" x14ac:dyDescent="0.25">
      <c r="B16" s="31">
        <v>15</v>
      </c>
      <c r="C16" s="32">
        <v>100</v>
      </c>
      <c r="D16" s="38">
        <f>PI()-D15-D14-D13</f>
        <v>1.2266926535897931</v>
      </c>
      <c r="E16" s="83" t="s">
        <v>75</v>
      </c>
      <c r="F16" s="83"/>
      <c r="G16" s="1"/>
      <c r="N16" s="1"/>
    </row>
    <row r="17" spans="1:14" hidden="1" x14ac:dyDescent="0.25">
      <c r="D17">
        <f>PI()</f>
        <v>3.1415926535897931</v>
      </c>
      <c r="G17" s="1"/>
      <c r="N17" s="1"/>
    </row>
    <row r="18" spans="1:14" hidden="1" x14ac:dyDescent="0.25">
      <c r="A18" s="1"/>
      <c r="B18" s="13"/>
      <c r="C18" s="13" t="e">
        <f>IF(B9*PI()*4 &gt; PI(), PI(), B9*PI()*4)</f>
        <v>#DIV/0!</v>
      </c>
      <c r="D18" s="13"/>
      <c r="H18" s="1"/>
      <c r="I18" s="13"/>
      <c r="J18" s="13">
        <f>IF(I7*PI()*0.025 &gt; PI(), PI(), I7*PI()*0.025)</f>
        <v>0</v>
      </c>
      <c r="K18" s="13"/>
    </row>
    <row r="19" spans="1:14" hidden="1" x14ac:dyDescent="0.25">
      <c r="A19" s="1"/>
      <c r="B19" s="13"/>
      <c r="C19" s="13">
        <v>0</v>
      </c>
      <c r="D19" s="13">
        <v>0</v>
      </c>
      <c r="H19" s="1"/>
      <c r="I19" s="13"/>
      <c r="J19" s="13">
        <v>0</v>
      </c>
      <c r="K19" s="13">
        <v>0</v>
      </c>
    </row>
    <row r="20" spans="1:14" hidden="1" x14ac:dyDescent="0.25">
      <c r="B20" s="13"/>
      <c r="C20" s="13" t="e">
        <f>COS(C18)*-1</f>
        <v>#DIV/0!</v>
      </c>
      <c r="D20" s="13" t="e">
        <f>IF(SIGN(SIN(C18)) = -1,0,SIN(C18))</f>
        <v>#DIV/0!</v>
      </c>
      <c r="I20" s="13"/>
      <c r="J20" s="13">
        <f>COS(J18)*-1</f>
        <v>-1</v>
      </c>
      <c r="K20" s="13">
        <f>IF(SIGN(SIN(J18)) = -1,0,SIN(J18))</f>
        <v>0</v>
      </c>
    </row>
    <row r="22" spans="1:14" ht="15" customHeight="1" x14ac:dyDescent="0.25"/>
    <row r="24" spans="1:14" ht="45" customHeight="1" x14ac:dyDescent="0.25"/>
  </sheetData>
  <mergeCells count="34">
    <mergeCell ref="L14:M14"/>
    <mergeCell ref="L11:M11"/>
    <mergeCell ref="I11:J11"/>
    <mergeCell ref="L12:M12"/>
    <mergeCell ref="L13:M13"/>
    <mergeCell ref="I7:M7"/>
    <mergeCell ref="I8:M8"/>
    <mergeCell ref="I9:M9"/>
    <mergeCell ref="I1:M1"/>
    <mergeCell ref="I2:M2"/>
    <mergeCell ref="I3:M3"/>
    <mergeCell ref="I4:M4"/>
    <mergeCell ref="I5:M5"/>
    <mergeCell ref="B13:C13"/>
    <mergeCell ref="E13:F13"/>
    <mergeCell ref="E14:F14"/>
    <mergeCell ref="E15:F15"/>
    <mergeCell ref="E16:F16"/>
    <mergeCell ref="I10:J10"/>
    <mergeCell ref="L10:M10"/>
    <mergeCell ref="B12:C12"/>
    <mergeCell ref="E12:F12"/>
    <mergeCell ref="B1:F1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I6:M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1C58-1A28-4FD6-BC8C-E553C1132533}">
  <dimension ref="A1:N18"/>
  <sheetViews>
    <sheetView showGridLines="0" zoomScale="110" zoomScaleNormal="110" workbookViewId="0">
      <selection activeCell="I6" sqref="I6:M6"/>
    </sheetView>
  </sheetViews>
  <sheetFormatPr defaultColWidth="9.140625" defaultRowHeight="15" x14ac:dyDescent="0.25"/>
  <cols>
    <col min="1" max="1" width="9.5703125" customWidth="1"/>
    <col min="2" max="2" width="8.5703125" customWidth="1"/>
    <col min="3" max="3" width="10.7109375" customWidth="1"/>
    <col min="4" max="4" width="9.140625" hidden="1" customWidth="1"/>
    <col min="5" max="5" width="9.85546875" customWidth="1"/>
    <col min="6" max="6" width="19.42578125" customWidth="1"/>
    <col min="8" max="8" width="9.5703125" customWidth="1"/>
    <col min="9" max="9" width="8.5703125" customWidth="1"/>
    <col min="10" max="10" width="10.7109375" customWidth="1"/>
    <col min="11" max="11" width="9.140625" hidden="1" customWidth="1"/>
    <col min="12" max="12" width="9.85546875" customWidth="1"/>
    <col min="13" max="13" width="16.7109375" customWidth="1"/>
  </cols>
  <sheetData>
    <row r="1" spans="1:14" ht="41.25" customHeight="1" x14ac:dyDescent="0.3">
      <c r="B1" s="49" t="s">
        <v>82</v>
      </c>
      <c r="C1" s="50"/>
      <c r="D1" s="50"/>
      <c r="E1" s="50"/>
      <c r="F1" s="51"/>
      <c r="G1" s="19"/>
      <c r="I1" s="49" t="s">
        <v>80</v>
      </c>
      <c r="J1" s="50"/>
      <c r="K1" s="50"/>
      <c r="L1" s="50"/>
      <c r="M1" s="51"/>
      <c r="N1" s="19"/>
    </row>
    <row r="2" spans="1:14" ht="15" customHeight="1" x14ac:dyDescent="0.3">
      <c r="B2" s="52" t="s">
        <v>76</v>
      </c>
      <c r="C2" s="53"/>
      <c r="D2" s="53"/>
      <c r="E2" s="53"/>
      <c r="F2" s="54"/>
      <c r="G2" s="19"/>
      <c r="I2" s="52" t="s">
        <v>81</v>
      </c>
      <c r="J2" s="53"/>
      <c r="K2" s="53"/>
      <c r="L2" s="53"/>
      <c r="M2" s="54"/>
      <c r="N2" s="19"/>
    </row>
    <row r="3" spans="1:14" ht="15" customHeight="1" x14ac:dyDescent="0.3">
      <c r="B3" s="80">
        <f>Entradas!D10</f>
        <v>0</v>
      </c>
      <c r="C3" s="81"/>
      <c r="D3" s="81"/>
      <c r="E3" s="81"/>
      <c r="F3" s="82"/>
      <c r="G3" s="19"/>
      <c r="I3" s="80">
        <f>Entradas!D11</f>
        <v>0</v>
      </c>
      <c r="J3" s="81"/>
      <c r="K3" s="81"/>
      <c r="L3" s="81"/>
      <c r="M3" s="82"/>
      <c r="N3" s="19"/>
    </row>
    <row r="4" spans="1:14" ht="15" customHeight="1" x14ac:dyDescent="0.3">
      <c r="B4" s="52" t="s">
        <v>50</v>
      </c>
      <c r="C4" s="53"/>
      <c r="D4" s="53"/>
      <c r="E4" s="53"/>
      <c r="F4" s="54"/>
      <c r="G4" s="19"/>
      <c r="I4" s="52" t="s">
        <v>50</v>
      </c>
      <c r="J4" s="53"/>
      <c r="K4" s="53"/>
      <c r="L4" s="53"/>
      <c r="M4" s="54"/>
      <c r="N4" s="19"/>
    </row>
    <row r="5" spans="1:14" x14ac:dyDescent="0.25">
      <c r="B5" s="64" t="str">
        <f>IF(ISBLANK(Entradas!D10),"NO", "SI")</f>
        <v>NO</v>
      </c>
      <c r="C5" s="65"/>
      <c r="D5" s="65"/>
      <c r="E5" s="65"/>
      <c r="F5" s="66"/>
      <c r="I5" s="64" t="str">
        <f>IF(ISBLANK(Entradas!D11),"NO", "SI")</f>
        <v>NO</v>
      </c>
      <c r="J5" s="65"/>
      <c r="K5" s="65"/>
      <c r="L5" s="65"/>
      <c r="M5" s="66"/>
    </row>
    <row r="6" spans="1:14" ht="27.75" customHeight="1" x14ac:dyDescent="0.25">
      <c r="B6" s="67" t="s">
        <v>20</v>
      </c>
      <c r="C6" s="67"/>
      <c r="D6" s="10"/>
      <c r="E6" s="68" t="s">
        <v>21</v>
      </c>
      <c r="F6" s="69"/>
      <c r="I6" s="67" t="s">
        <v>20</v>
      </c>
      <c r="J6" s="67"/>
      <c r="K6" s="10"/>
      <c r="L6" s="68" t="s">
        <v>21</v>
      </c>
      <c r="M6" s="69"/>
    </row>
    <row r="7" spans="1:14" ht="16.5" hidden="1" customHeight="1" x14ac:dyDescent="0.25">
      <c r="B7" s="70">
        <v>0</v>
      </c>
      <c r="C7" s="71"/>
      <c r="D7" s="25">
        <v>0</v>
      </c>
      <c r="E7" s="55"/>
      <c r="F7" s="57"/>
      <c r="I7" s="70">
        <v>0</v>
      </c>
      <c r="J7" s="71"/>
      <c r="K7" s="25">
        <v>0</v>
      </c>
      <c r="L7" s="55"/>
      <c r="M7" s="57"/>
    </row>
    <row r="8" spans="1:14" ht="16.5" customHeight="1" x14ac:dyDescent="0.25">
      <c r="B8" s="70">
        <v>0</v>
      </c>
      <c r="C8" s="71"/>
      <c r="D8" s="25">
        <v>0.25130000000000002</v>
      </c>
      <c r="E8" s="72" t="s">
        <v>77</v>
      </c>
      <c r="F8" s="73"/>
      <c r="I8" s="70">
        <v>0</v>
      </c>
      <c r="J8" s="71"/>
      <c r="K8" s="25">
        <v>0.25130000000000002</v>
      </c>
      <c r="L8" s="72" t="s">
        <v>77</v>
      </c>
      <c r="M8" s="73"/>
    </row>
    <row r="9" spans="1:14" ht="15" customHeight="1" x14ac:dyDescent="0.25">
      <c r="B9" s="29">
        <v>1</v>
      </c>
      <c r="C9" s="30">
        <v>2</v>
      </c>
      <c r="D9" s="26">
        <v>0.25130000000000002</v>
      </c>
      <c r="E9" s="58" t="s">
        <v>78</v>
      </c>
      <c r="F9" s="59"/>
      <c r="I9" s="29">
        <v>1</v>
      </c>
      <c r="J9" s="30">
        <v>2</v>
      </c>
      <c r="K9" s="26">
        <v>0.25130000000000002</v>
      </c>
      <c r="L9" s="58" t="s">
        <v>78</v>
      </c>
      <c r="M9" s="59"/>
    </row>
    <row r="10" spans="1:14" ht="15" customHeight="1" x14ac:dyDescent="0.25">
      <c r="B10" s="31">
        <v>2</v>
      </c>
      <c r="C10" s="32" t="s">
        <v>62</v>
      </c>
      <c r="D10" s="38">
        <f>PI()-D9-D8-D7</f>
        <v>2.638992653589793</v>
      </c>
      <c r="E10" s="83" t="s">
        <v>79</v>
      </c>
      <c r="F10" s="83"/>
      <c r="G10" s="1"/>
      <c r="I10" s="31">
        <v>2</v>
      </c>
      <c r="J10" s="32" t="s">
        <v>62</v>
      </c>
      <c r="K10" s="38">
        <f>PI()-K9-K8-K7</f>
        <v>2.638992653589793</v>
      </c>
      <c r="L10" s="83" t="s">
        <v>79</v>
      </c>
      <c r="M10" s="83"/>
      <c r="N10" s="1"/>
    </row>
    <row r="11" spans="1:14" hidden="1" x14ac:dyDescent="0.25">
      <c r="D11">
        <f>PI()</f>
        <v>3.1415926535897931</v>
      </c>
      <c r="G11" s="1"/>
      <c r="K11">
        <f>PI()</f>
        <v>3.1415926535897931</v>
      </c>
      <c r="N11" s="1"/>
    </row>
    <row r="12" spans="1:14" hidden="1" x14ac:dyDescent="0.25">
      <c r="A12" s="1"/>
      <c r="B12" s="13"/>
      <c r="C12" s="13">
        <f>IF((B3/100)*PI()*8 &gt; PI(), PI(), (B3/100)*PI()*8)</f>
        <v>0</v>
      </c>
      <c r="D12" s="13"/>
      <c r="H12" s="1"/>
      <c r="I12" s="13"/>
      <c r="J12" s="13">
        <f>IF((I3/100)*PI()*8 &gt; PI(), PI(), (I3/100)*PI()*8)</f>
        <v>0</v>
      </c>
      <c r="K12" s="13"/>
    </row>
    <row r="13" spans="1:14" hidden="1" x14ac:dyDescent="0.25">
      <c r="A13" s="1"/>
      <c r="B13" s="13"/>
      <c r="C13" s="13">
        <v>0</v>
      </c>
      <c r="D13" s="13">
        <v>0</v>
      </c>
      <c r="H13" s="1"/>
      <c r="I13" s="13"/>
      <c r="J13" s="13">
        <v>0</v>
      </c>
      <c r="K13" s="13">
        <v>0</v>
      </c>
    </row>
    <row r="14" spans="1:14" hidden="1" x14ac:dyDescent="0.25">
      <c r="B14" s="13"/>
      <c r="C14" s="13">
        <f>COS(C12)*-1</f>
        <v>-1</v>
      </c>
      <c r="D14" s="13">
        <f>IF(SIGN(SIN(C12)) = -1,0,SIN(C12))</f>
        <v>0</v>
      </c>
      <c r="I14" s="13"/>
      <c r="J14" s="13">
        <f>COS(J12)*-1</f>
        <v>-1</v>
      </c>
      <c r="K14" s="13">
        <f>IF(SIGN(SIN(J12)) = -1,0,SIN(J12))</f>
        <v>0</v>
      </c>
    </row>
    <row r="16" spans="1:14" ht="15" customHeight="1" x14ac:dyDescent="0.25"/>
    <row r="18" ht="45" customHeight="1" x14ac:dyDescent="0.25"/>
  </sheetData>
  <mergeCells count="26">
    <mergeCell ref="L10:M10"/>
    <mergeCell ref="I1:M1"/>
    <mergeCell ref="I2:M2"/>
    <mergeCell ref="I3:M3"/>
    <mergeCell ref="I4:M4"/>
    <mergeCell ref="I5:M5"/>
    <mergeCell ref="I6:J6"/>
    <mergeCell ref="L6:M6"/>
    <mergeCell ref="I7:J7"/>
    <mergeCell ref="L7:M7"/>
    <mergeCell ref="I8:J8"/>
    <mergeCell ref="L8:M8"/>
    <mergeCell ref="L9:M9"/>
    <mergeCell ref="B1:F1"/>
    <mergeCell ref="E10:F10"/>
    <mergeCell ref="B2:F2"/>
    <mergeCell ref="B3:F3"/>
    <mergeCell ref="B4:F4"/>
    <mergeCell ref="B5:F5"/>
    <mergeCell ref="B6:C6"/>
    <mergeCell ref="E6:F6"/>
    <mergeCell ref="B7:C7"/>
    <mergeCell ref="E7:F7"/>
    <mergeCell ref="B8:C8"/>
    <mergeCell ref="E8:F8"/>
    <mergeCell ref="E9:F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AC00-C1A7-41DF-BCB7-7DC3E4E483F7}">
  <dimension ref="A1:G24"/>
  <sheetViews>
    <sheetView showGridLines="0" zoomScale="110" zoomScaleNormal="110" workbookViewId="0">
      <selection activeCell="E12" sqref="E12:F12"/>
    </sheetView>
  </sheetViews>
  <sheetFormatPr defaultColWidth="9.140625" defaultRowHeight="15" x14ac:dyDescent="0.25"/>
  <cols>
    <col min="1" max="1" width="9.5703125" customWidth="1"/>
    <col min="2" max="2" width="8.5703125" customWidth="1"/>
    <col min="3" max="3" width="10.7109375" customWidth="1"/>
    <col min="4" max="4" width="9.140625" hidden="1" customWidth="1"/>
    <col min="5" max="5" width="9.85546875" customWidth="1"/>
    <col min="6" max="6" width="30.85546875" customWidth="1"/>
  </cols>
  <sheetData>
    <row r="1" spans="2:7" ht="41.25" customHeight="1" x14ac:dyDescent="0.3">
      <c r="B1" s="49" t="s">
        <v>170</v>
      </c>
      <c r="C1" s="50"/>
      <c r="D1" s="50"/>
      <c r="E1" s="50"/>
      <c r="F1" s="51"/>
      <c r="G1" s="19"/>
    </row>
    <row r="2" spans="2:7" ht="15" customHeight="1" x14ac:dyDescent="0.3">
      <c r="B2" s="52" t="s">
        <v>49</v>
      </c>
      <c r="C2" s="53"/>
      <c r="D2" s="53"/>
      <c r="E2" s="53"/>
      <c r="F2" s="54"/>
      <c r="G2" s="19"/>
    </row>
    <row r="3" spans="2:7" ht="16.5" x14ac:dyDescent="0.3">
      <c r="B3" s="55" t="s">
        <v>171</v>
      </c>
      <c r="C3" s="56"/>
      <c r="D3" s="56"/>
      <c r="E3" s="56"/>
      <c r="F3" s="57"/>
      <c r="G3" s="19"/>
    </row>
    <row r="4" spans="2:7" ht="16.5" x14ac:dyDescent="0.3">
      <c r="B4" s="52" t="s">
        <v>172</v>
      </c>
      <c r="C4" s="53"/>
      <c r="D4" s="53"/>
      <c r="E4" s="53"/>
      <c r="F4" s="54"/>
      <c r="G4" s="19"/>
    </row>
    <row r="5" spans="2:7" ht="16.5" x14ac:dyDescent="0.3">
      <c r="B5" s="55">
        <f>Entradas!D28</f>
        <v>0</v>
      </c>
      <c r="C5" s="56"/>
      <c r="D5" s="56"/>
      <c r="E5" s="56"/>
      <c r="F5" s="57"/>
      <c r="G5" s="19"/>
    </row>
    <row r="6" spans="2:7" ht="16.5" customHeight="1" x14ac:dyDescent="0.3">
      <c r="B6" s="52" t="s">
        <v>94</v>
      </c>
      <c r="C6" s="53"/>
      <c r="D6" s="53"/>
      <c r="E6" s="53"/>
      <c r="F6" s="54"/>
      <c r="G6" s="19"/>
    </row>
    <row r="7" spans="2:7" ht="16.5" x14ac:dyDescent="0.3">
      <c r="B7" s="55">
        <f>Entradas!D17</f>
        <v>0</v>
      </c>
      <c r="C7" s="56"/>
      <c r="D7" s="56"/>
      <c r="E7" s="56"/>
      <c r="F7" s="57"/>
      <c r="G7" s="19"/>
    </row>
    <row r="8" spans="2:7" ht="15" customHeight="1" x14ac:dyDescent="0.3">
      <c r="B8" s="52" t="s">
        <v>52</v>
      </c>
      <c r="C8" s="53"/>
      <c r="D8" s="53"/>
      <c r="E8" s="53"/>
      <c r="F8" s="54"/>
      <c r="G8" s="19"/>
    </row>
    <row r="9" spans="2:7" ht="15" customHeight="1" x14ac:dyDescent="0.3">
      <c r="B9" s="74" t="e">
        <f>B5/B7</f>
        <v>#DIV/0!</v>
      </c>
      <c r="C9" s="75"/>
      <c r="D9" s="75"/>
      <c r="E9" s="75"/>
      <c r="F9" s="76"/>
      <c r="G9" s="19"/>
    </row>
    <row r="10" spans="2:7" ht="15" customHeight="1" x14ac:dyDescent="0.3">
      <c r="B10" s="52" t="s">
        <v>50</v>
      </c>
      <c r="C10" s="53"/>
      <c r="D10" s="53"/>
      <c r="E10" s="53"/>
      <c r="F10" s="54"/>
      <c r="G10" s="19"/>
    </row>
    <row r="11" spans="2:7" x14ac:dyDescent="0.25">
      <c r="B11" s="64" t="str">
        <f>IF(ISBLANK(Entradas!D28),"NO", "SI")</f>
        <v>NO</v>
      </c>
      <c r="C11" s="65"/>
      <c r="D11" s="65"/>
      <c r="E11" s="65"/>
      <c r="F11" s="66"/>
    </row>
    <row r="12" spans="2:7" ht="27.75" customHeight="1" x14ac:dyDescent="0.25">
      <c r="B12" s="67" t="s">
        <v>20</v>
      </c>
      <c r="C12" s="67"/>
      <c r="D12" s="10"/>
      <c r="E12" s="68" t="s">
        <v>21</v>
      </c>
      <c r="F12" s="69"/>
    </row>
    <row r="13" spans="2:7" ht="16.5" customHeight="1" x14ac:dyDescent="0.25">
      <c r="B13" s="70">
        <v>0</v>
      </c>
      <c r="C13" s="71"/>
      <c r="D13" s="25">
        <v>6.2799999999999995E-2</v>
      </c>
      <c r="E13" s="72" t="s">
        <v>173</v>
      </c>
      <c r="F13" s="73"/>
    </row>
    <row r="14" spans="2:7" ht="16.5" customHeight="1" x14ac:dyDescent="0.25">
      <c r="B14" s="28">
        <v>0</v>
      </c>
      <c r="C14" s="24">
        <v>5</v>
      </c>
      <c r="D14" s="25">
        <v>0.25130000000000002</v>
      </c>
      <c r="E14" s="58" t="s">
        <v>174</v>
      </c>
      <c r="F14" s="59"/>
    </row>
    <row r="15" spans="2:7" ht="15" customHeight="1" x14ac:dyDescent="0.25">
      <c r="B15" s="29">
        <v>5</v>
      </c>
      <c r="C15" s="30">
        <v>20</v>
      </c>
      <c r="D15" s="26">
        <v>0.94240000000000002</v>
      </c>
      <c r="E15" s="60" t="s">
        <v>175</v>
      </c>
      <c r="F15" s="61"/>
    </row>
    <row r="16" spans="2:7" ht="15" customHeight="1" x14ac:dyDescent="0.25">
      <c r="B16" s="31">
        <v>20</v>
      </c>
      <c r="C16" s="32">
        <v>100</v>
      </c>
      <c r="D16" s="33">
        <f>PI()-D15-D14-D13</f>
        <v>1.8850926535897929</v>
      </c>
      <c r="E16" s="62" t="s">
        <v>176</v>
      </c>
      <c r="F16" s="63"/>
      <c r="G16" s="1"/>
    </row>
    <row r="17" spans="1:7" hidden="1" x14ac:dyDescent="0.25">
      <c r="D17">
        <f>PI()</f>
        <v>3.1415926535897931</v>
      </c>
      <c r="E17" s="27"/>
      <c r="G17" s="1"/>
    </row>
    <row r="18" spans="1:7" hidden="1" x14ac:dyDescent="0.25">
      <c r="A18" s="1"/>
      <c r="B18" s="13"/>
      <c r="C18" s="13" t="e">
        <f>IF(B9*PI()*2 &gt; PI(), PI(), B9*PI()*2)</f>
        <v>#DIV/0!</v>
      </c>
      <c r="D18" s="13"/>
    </row>
    <row r="19" spans="1:7" hidden="1" x14ac:dyDescent="0.25">
      <c r="A19" s="1"/>
      <c r="B19" s="13"/>
      <c r="C19" s="13">
        <v>0</v>
      </c>
      <c r="D19" s="13">
        <v>0</v>
      </c>
    </row>
    <row r="20" spans="1:7" hidden="1" x14ac:dyDescent="0.25">
      <c r="B20" s="13"/>
      <c r="C20" s="13" t="e">
        <f>COS(C18)*-1</f>
        <v>#DIV/0!</v>
      </c>
      <c r="D20" s="13" t="e">
        <f>IF(SIGN(SIN(C18)) = -1,0,SIN(C18))</f>
        <v>#DIV/0!</v>
      </c>
    </row>
    <row r="22" spans="1:7" ht="15" customHeight="1" x14ac:dyDescent="0.25"/>
    <row r="24" spans="1:7" ht="45" customHeight="1" x14ac:dyDescent="0.25"/>
  </sheetData>
  <mergeCells count="18">
    <mergeCell ref="E15:F15"/>
    <mergeCell ref="E16:F16"/>
    <mergeCell ref="B13:C13"/>
    <mergeCell ref="E13:F13"/>
    <mergeCell ref="E14:F14"/>
    <mergeCell ref="B10:F10"/>
    <mergeCell ref="B11:F11"/>
    <mergeCell ref="B12:C12"/>
    <mergeCell ref="E12:F12"/>
    <mergeCell ref="B7:F7"/>
    <mergeCell ref="B8:F8"/>
    <mergeCell ref="B9:F9"/>
    <mergeCell ref="B4:F4"/>
    <mergeCell ref="B5:F5"/>
    <mergeCell ref="B6:F6"/>
    <mergeCell ref="B1:F1"/>
    <mergeCell ref="B2:F2"/>
    <mergeCell ref="B3:F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33"/>
  <sheetViews>
    <sheetView showGridLines="0" zoomScaleNormal="100" workbookViewId="0">
      <selection activeCell="F17" sqref="F17"/>
    </sheetView>
  </sheetViews>
  <sheetFormatPr defaultColWidth="9.140625" defaultRowHeight="15" x14ac:dyDescent="0.25"/>
  <cols>
    <col min="1" max="1" width="13.7109375" customWidth="1"/>
    <col min="2" max="2" width="39.5703125" bestFit="1" customWidth="1"/>
    <col min="3" max="3" width="19.42578125" bestFit="1" customWidth="1"/>
    <col min="4" max="4" width="9.85546875" bestFit="1" customWidth="1"/>
    <col min="5" max="5" width="9.85546875" customWidth="1"/>
    <col min="6" max="6" width="30.42578125" customWidth="1"/>
    <col min="7" max="7" width="9.5703125" customWidth="1"/>
    <col min="8" max="8" width="8.5703125" customWidth="1"/>
    <col min="9" max="9" width="10.7109375" customWidth="1"/>
    <col min="10" max="10" width="9.140625" customWidth="1"/>
    <col min="11" max="11" width="9.85546875" customWidth="1"/>
    <col min="12" max="12" width="12.140625" customWidth="1"/>
  </cols>
  <sheetData>
    <row r="1" spans="1:14" ht="16.5" x14ac:dyDescent="0.3">
      <c r="A1" s="102" t="s">
        <v>12</v>
      </c>
      <c r="B1" s="102" t="s">
        <v>10</v>
      </c>
      <c r="C1" s="5" t="s">
        <v>9</v>
      </c>
      <c r="D1" s="102" t="s">
        <v>0</v>
      </c>
      <c r="E1" s="105" t="s">
        <v>14</v>
      </c>
      <c r="F1" s="102" t="s">
        <v>11</v>
      </c>
      <c r="H1" s="67" t="s">
        <v>20</v>
      </c>
      <c r="I1" s="67"/>
      <c r="J1" s="10"/>
      <c r="K1" s="68" t="s">
        <v>21</v>
      </c>
      <c r="L1" s="69"/>
      <c r="N1" s="19"/>
    </row>
    <row r="2" spans="1:14" ht="16.5" x14ac:dyDescent="0.3">
      <c r="A2" s="102"/>
      <c r="B2" s="102"/>
      <c r="C2" s="5" t="s">
        <v>27</v>
      </c>
      <c r="D2" s="102"/>
      <c r="E2" s="106"/>
      <c r="F2" s="102"/>
      <c r="H2" s="12">
        <v>0</v>
      </c>
      <c r="I2" s="17">
        <v>1</v>
      </c>
      <c r="J2" s="17">
        <v>0.5</v>
      </c>
      <c r="K2" s="107" t="s">
        <v>26</v>
      </c>
      <c r="L2" s="63"/>
      <c r="N2" s="19"/>
    </row>
    <row r="3" spans="1:14" ht="16.5" x14ac:dyDescent="0.3">
      <c r="A3" s="103" t="s">
        <v>28</v>
      </c>
      <c r="B3" s="103"/>
      <c r="C3" s="103"/>
      <c r="D3" s="103"/>
      <c r="E3" s="103"/>
      <c r="F3" s="103"/>
      <c r="H3" s="12">
        <v>1.01</v>
      </c>
      <c r="I3" s="17">
        <v>3.25</v>
      </c>
      <c r="J3" s="17">
        <v>1.125</v>
      </c>
      <c r="K3" s="60" t="s">
        <v>25</v>
      </c>
      <c r="L3" s="61"/>
      <c r="N3" s="19"/>
    </row>
    <row r="4" spans="1:14" x14ac:dyDescent="0.25">
      <c r="A4" s="2">
        <v>1</v>
      </c>
      <c r="B4" s="3" t="s">
        <v>1</v>
      </c>
      <c r="C4" s="18" t="b">
        <v>1</v>
      </c>
      <c r="D4" s="2">
        <f>IF(EXACT(C4,"VERDADERO"),1.25,0)</f>
        <v>1.25</v>
      </c>
      <c r="E4" s="8">
        <f>D4/10</f>
        <v>0.125</v>
      </c>
      <c r="F4" s="3"/>
      <c r="H4" s="12">
        <v>3.26</v>
      </c>
      <c r="I4" s="17">
        <v>5.5</v>
      </c>
      <c r="J4" s="17">
        <v>1.125</v>
      </c>
      <c r="K4" s="58" t="s">
        <v>24</v>
      </c>
      <c r="L4" s="59"/>
    </row>
    <row r="5" spans="1:14" x14ac:dyDescent="0.25">
      <c r="A5" s="2">
        <v>2</v>
      </c>
      <c r="B5" s="3" t="s">
        <v>2</v>
      </c>
      <c r="C5" s="18" t="b">
        <v>0</v>
      </c>
      <c r="D5" s="2">
        <f t="shared" ref="D5:D10" si="0">IF(EXACT(C5,"VERDADERO"),1.25,0)</f>
        <v>0</v>
      </c>
      <c r="E5" s="8">
        <f t="shared" ref="E5:E11" si="1">D5/10</f>
        <v>0</v>
      </c>
      <c r="F5" s="3"/>
      <c r="H5" s="12">
        <v>5.51</v>
      </c>
      <c r="I5" s="17">
        <v>7.75</v>
      </c>
      <c r="J5" s="17">
        <v>1.125</v>
      </c>
      <c r="K5" s="100" t="s">
        <v>23</v>
      </c>
      <c r="L5" s="101"/>
    </row>
    <row r="6" spans="1:14" x14ac:dyDescent="0.25">
      <c r="A6" s="2">
        <v>3</v>
      </c>
      <c r="B6" s="3" t="s">
        <v>3</v>
      </c>
      <c r="C6" s="18" t="b">
        <v>0</v>
      </c>
      <c r="D6" s="2">
        <f t="shared" si="0"/>
        <v>0</v>
      </c>
      <c r="E6" s="8">
        <f t="shared" si="1"/>
        <v>0</v>
      </c>
      <c r="F6" s="3"/>
      <c r="H6" s="12">
        <v>7.76</v>
      </c>
      <c r="I6" s="17">
        <v>10</v>
      </c>
      <c r="J6" s="17">
        <v>1.125</v>
      </c>
      <c r="K6" s="72" t="s">
        <v>22</v>
      </c>
      <c r="L6" s="73"/>
      <c r="M6" s="1"/>
    </row>
    <row r="7" spans="1:14" x14ac:dyDescent="0.25">
      <c r="A7" s="2">
        <v>4</v>
      </c>
      <c r="B7" s="3" t="s">
        <v>4</v>
      </c>
      <c r="C7" s="18" t="b">
        <v>0</v>
      </c>
      <c r="D7" s="2">
        <f t="shared" si="0"/>
        <v>0</v>
      </c>
      <c r="E7" s="8">
        <f t="shared" si="1"/>
        <v>0</v>
      </c>
      <c r="F7" s="3"/>
      <c r="J7" s="15">
        <v>5</v>
      </c>
      <c r="M7" s="1"/>
    </row>
    <row r="8" spans="1:14" x14ac:dyDescent="0.25">
      <c r="A8" s="2">
        <v>5</v>
      </c>
      <c r="B8" s="3" t="s">
        <v>5</v>
      </c>
      <c r="C8" s="18" t="b">
        <v>0</v>
      </c>
      <c r="D8" s="2">
        <f t="shared" si="0"/>
        <v>0</v>
      </c>
      <c r="E8" s="8">
        <f t="shared" si="1"/>
        <v>0</v>
      </c>
      <c r="F8" s="4"/>
      <c r="G8" s="1"/>
      <c r="M8" s="1"/>
    </row>
    <row r="9" spans="1:14" x14ac:dyDescent="0.25">
      <c r="A9" s="2">
        <v>6</v>
      </c>
      <c r="B9" s="3" t="s">
        <v>6</v>
      </c>
      <c r="C9" s="18" t="b">
        <v>0</v>
      </c>
      <c r="D9" s="2">
        <f t="shared" si="0"/>
        <v>0</v>
      </c>
      <c r="E9" s="8">
        <f t="shared" si="1"/>
        <v>0</v>
      </c>
      <c r="F9" s="3"/>
      <c r="M9" s="1"/>
    </row>
    <row r="10" spans="1:14" x14ac:dyDescent="0.25">
      <c r="A10" s="2">
        <v>7</v>
      </c>
      <c r="B10" s="3" t="s">
        <v>7</v>
      </c>
      <c r="C10" s="18" t="b">
        <v>0</v>
      </c>
      <c r="D10" s="2">
        <f t="shared" si="0"/>
        <v>0</v>
      </c>
      <c r="E10" s="8">
        <f t="shared" si="1"/>
        <v>0</v>
      </c>
      <c r="F10" s="3"/>
      <c r="M10" s="1"/>
    </row>
    <row r="11" spans="1:14" x14ac:dyDescent="0.25">
      <c r="A11" s="2">
        <v>8</v>
      </c>
      <c r="B11" s="3" t="s">
        <v>8</v>
      </c>
      <c r="C11" s="18" t="b">
        <v>0</v>
      </c>
      <c r="D11" s="2">
        <f>IF(EXACT(C11,"VERDADERO"),1.25,0)</f>
        <v>0</v>
      </c>
      <c r="E11" s="8">
        <f t="shared" si="1"/>
        <v>0</v>
      </c>
      <c r="F11" s="4"/>
      <c r="G11" s="1"/>
      <c r="M11" s="1"/>
    </row>
    <row r="12" spans="1:14" x14ac:dyDescent="0.25">
      <c r="A12" s="104" t="s">
        <v>13</v>
      </c>
      <c r="B12" s="104"/>
      <c r="C12" s="2">
        <f>COUNTIF(C4:C11,"VERDADERO")</f>
        <v>0</v>
      </c>
      <c r="D12" s="2">
        <v>10</v>
      </c>
      <c r="E12" s="9">
        <f>SUM(E4:E11)</f>
        <v>0.125</v>
      </c>
      <c r="F12" s="2"/>
    </row>
    <row r="13" spans="1:14" x14ac:dyDescent="0.25">
      <c r="C13" s="7"/>
      <c r="D13" s="6"/>
      <c r="E13" s="6"/>
      <c r="F13" s="1"/>
      <c r="G13" s="1"/>
      <c r="H13" s="13" t="s">
        <v>15</v>
      </c>
      <c r="I13" s="13">
        <f>E12*PI()</f>
        <v>0.39269908169872414</v>
      </c>
      <c r="J13" s="13"/>
    </row>
    <row r="14" spans="1:14" x14ac:dyDescent="0.25">
      <c r="F14" s="1"/>
      <c r="G14" s="1"/>
      <c r="H14" s="13"/>
      <c r="I14" s="13"/>
      <c r="J14" s="13"/>
    </row>
    <row r="15" spans="1:14" ht="15.75" customHeight="1" x14ac:dyDescent="0.25">
      <c r="E15" s="1"/>
      <c r="F15" s="1"/>
      <c r="G15" s="1"/>
      <c r="H15" s="13"/>
      <c r="I15" s="13" t="s">
        <v>16</v>
      </c>
      <c r="J15" s="13" t="s">
        <v>17</v>
      </c>
      <c r="K15" s="1"/>
      <c r="L15" s="1"/>
    </row>
    <row r="16" spans="1:14" ht="45" customHeight="1" x14ac:dyDescent="0.25">
      <c r="E16" s="11"/>
      <c r="F16" s="1"/>
      <c r="G16" s="1"/>
      <c r="H16" s="13" t="s">
        <v>18</v>
      </c>
      <c r="I16" s="13">
        <v>0</v>
      </c>
      <c r="J16" s="13">
        <v>0</v>
      </c>
    </row>
    <row r="17" spans="1:10" ht="30" customHeight="1" x14ac:dyDescent="0.25">
      <c r="E17" s="16"/>
      <c r="H17" s="13" t="s">
        <v>19</v>
      </c>
      <c r="I17" s="13">
        <f>COS(I13)*-1</f>
        <v>-0.92387953251128674</v>
      </c>
      <c r="J17" s="13">
        <f>SIN(I13)</f>
        <v>0.38268343236508978</v>
      </c>
    </row>
    <row r="18" spans="1:10" x14ac:dyDescent="0.25">
      <c r="E18" s="16"/>
    </row>
    <row r="19" spans="1:10" ht="15" customHeight="1" x14ac:dyDescent="0.25">
      <c r="E19" s="16"/>
    </row>
    <row r="20" spans="1:10" x14ac:dyDescent="0.25">
      <c r="E20" s="16"/>
    </row>
    <row r="21" spans="1:10" ht="45" customHeight="1" x14ac:dyDescent="0.25">
      <c r="E21" s="16"/>
    </row>
    <row r="24" spans="1:10" x14ac:dyDescent="0.25">
      <c r="A24" s="13"/>
      <c r="B24" s="13"/>
      <c r="C24" s="13"/>
    </row>
    <row r="25" spans="1:10" x14ac:dyDescent="0.25">
      <c r="A25" s="13"/>
      <c r="B25" s="13"/>
      <c r="C25" s="14"/>
    </row>
    <row r="31" spans="1:10" x14ac:dyDescent="0.25">
      <c r="A31" s="13"/>
      <c r="B31" s="13"/>
      <c r="C31" s="13"/>
    </row>
    <row r="32" spans="1:10" x14ac:dyDescent="0.25">
      <c r="A32" s="13"/>
      <c r="B32" s="13"/>
      <c r="C32" s="13"/>
    </row>
    <row r="33" spans="1:3" x14ac:dyDescent="0.25">
      <c r="A33" s="13"/>
      <c r="B33" s="13"/>
      <c r="C33" s="13"/>
    </row>
  </sheetData>
  <mergeCells count="14">
    <mergeCell ref="K5:L5"/>
    <mergeCell ref="K6:L6"/>
    <mergeCell ref="A1:A2"/>
    <mergeCell ref="A3:F3"/>
    <mergeCell ref="A12:B12"/>
    <mergeCell ref="E1:E2"/>
    <mergeCell ref="B1:B2"/>
    <mergeCell ref="D1:D2"/>
    <mergeCell ref="F1:F2"/>
    <mergeCell ref="H1:I1"/>
    <mergeCell ref="K1:L1"/>
    <mergeCell ref="K2:L2"/>
    <mergeCell ref="K3:L3"/>
    <mergeCell ref="K4:L4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defaultSize="0" autoFill="0" autoLine="0" autoPict="0">
                <anchor moveWithCells="1">
                  <from>
                    <xdr:col>2</xdr:col>
                    <xdr:colOff>523875</xdr:colOff>
                    <xdr:row>3</xdr:row>
                    <xdr:rowOff>0</xdr:rowOff>
                  </from>
                  <to>
                    <xdr:col>2</xdr:col>
                    <xdr:colOff>1200150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2</xdr:col>
                    <xdr:colOff>523875</xdr:colOff>
                    <xdr:row>4</xdr:row>
                    <xdr:rowOff>0</xdr:rowOff>
                  </from>
                  <to>
                    <xdr:col>2</xdr:col>
                    <xdr:colOff>1200150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2</xdr:col>
                    <xdr:colOff>523875</xdr:colOff>
                    <xdr:row>5</xdr:row>
                    <xdr:rowOff>0</xdr:rowOff>
                  </from>
                  <to>
                    <xdr:col>2</xdr:col>
                    <xdr:colOff>1200150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2</xdr:col>
                    <xdr:colOff>523875</xdr:colOff>
                    <xdr:row>6</xdr:row>
                    <xdr:rowOff>0</xdr:rowOff>
                  </from>
                  <to>
                    <xdr:col>2</xdr:col>
                    <xdr:colOff>1200150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2</xdr:col>
                    <xdr:colOff>523875</xdr:colOff>
                    <xdr:row>7</xdr:row>
                    <xdr:rowOff>0</xdr:rowOff>
                  </from>
                  <to>
                    <xdr:col>2</xdr:col>
                    <xdr:colOff>1200150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2</xdr:col>
                    <xdr:colOff>523875</xdr:colOff>
                    <xdr:row>8</xdr:row>
                    <xdr:rowOff>0</xdr:rowOff>
                  </from>
                  <to>
                    <xdr:col>2</xdr:col>
                    <xdr:colOff>1200150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2</xdr:col>
                    <xdr:colOff>523875</xdr:colOff>
                    <xdr:row>9</xdr:row>
                    <xdr:rowOff>0</xdr:rowOff>
                  </from>
                  <to>
                    <xdr:col>2</xdr:col>
                    <xdr:colOff>1200150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2</xdr:col>
                    <xdr:colOff>523875</xdr:colOff>
                    <xdr:row>10</xdr:row>
                    <xdr:rowOff>0</xdr:rowOff>
                  </from>
                  <to>
                    <xdr:col>2</xdr:col>
                    <xdr:colOff>1200150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Entradas</vt:lpstr>
      <vt:lpstr>Ambigüedad</vt:lpstr>
      <vt:lpstr>Inconsistencia</vt:lpstr>
      <vt:lpstr>Incompletitud</vt:lpstr>
      <vt:lpstr>No Verificabilidad</vt:lpstr>
      <vt:lpstr>Compuestos</vt:lpstr>
      <vt:lpstr>Innecesarios</vt:lpstr>
      <vt:lpstr>Recomendaciones generales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Personal_</dc:creator>
  <cp:lastModifiedBy>RUBEN DARIO DORADO CORDOBA</cp:lastModifiedBy>
  <dcterms:created xsi:type="dcterms:W3CDTF">2015-06-05T18:19:34Z</dcterms:created>
  <dcterms:modified xsi:type="dcterms:W3CDTF">2024-03-11T17:32:35Z</dcterms:modified>
</cp:coreProperties>
</file>