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github\bimestral\data-prep\"/>
    </mc:Choice>
  </mc:AlternateContent>
  <xr:revisionPtr revIDLastSave="0" documentId="13_ncr:1_{D0F4336E-02C6-46C1-9F1A-AB0F0C5773EA}" xr6:coauthVersionLast="47" xr6:coauthVersionMax="47" xr10:uidLastSave="{00000000-0000-0000-0000-000000000000}"/>
  <bookViews>
    <workbookView xWindow="-120" yWindow="-120" windowWidth="20730" windowHeight="11160" activeTab="2" xr2:uid="{DB749A7D-D527-40BF-95CB-D0AE4C918050}"/>
  </bookViews>
  <sheets>
    <sheet name="Resumo_sum_executivo" sheetId="1" r:id="rId1"/>
    <sheet name="Receita" sheetId="2" r:id="rId2"/>
    <sheet name="Despesa" sheetId="3" r:id="rId3"/>
  </sheets>
  <externalReferences>
    <externalReference r:id="rId4"/>
    <externalReference r:id="rId5"/>
  </externalReferences>
  <definedNames>
    <definedName name="_Key1" hidden="1">#REF!</definedName>
    <definedName name="_Order1" hidden="1">255</definedName>
    <definedName name="_Regression_Int" hidden="1">1</definedName>
    <definedName name="_Sort" hidden="1">#REF!</definedName>
    <definedName name="AccessDatabase" hidden="1">"C:\DECIDE98\UNIÃO 2xls.mdb"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localSheetId="0" hidden="1">[1]EURO!#REF!</definedName>
    <definedName name="BLPH144" hidden="1">[1]EURO!#REF!</definedName>
    <definedName name="BLPH144B" localSheetId="0" hidden="1">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localSheetId="0" hidden="1">[1]BRASIL!#REF!</definedName>
    <definedName name="BLPH15" hidden="1">[1]BRASIL!#REF!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localSheetId="0" hidden="1">#REF!</definedName>
    <definedName name="BLPH159" hidden="1">#REF!</definedName>
    <definedName name="BLPH15B" localSheetId="0" hidden="1">#REF!</definedName>
    <definedName name="BLPH15B" hidden="1">#REF!</definedName>
    <definedName name="BLPH16" hidden="1">#REF!</definedName>
    <definedName name="BLPH160" localSheetId="0" hidden="1">#REF!</definedName>
    <definedName name="BLPH160" hidden="1">#REF!</definedName>
    <definedName name="BLPH161" localSheetId="0" hidden="1">#REF!</definedName>
    <definedName name="BLPH161" hidden="1">#REF!</definedName>
    <definedName name="BLPH162" localSheetId="0" hidden="1">#REF!</definedName>
    <definedName name="BLPH162" hidden="1">#REF!</definedName>
    <definedName name="BLPH163" localSheetId="0" hidden="1">#REF!</definedName>
    <definedName name="BLPH163" hidden="1">#REF!</definedName>
    <definedName name="BLPH164" localSheetId="0" hidden="1">#REF!</definedName>
    <definedName name="BLPH164" hidden="1">#REF!</definedName>
    <definedName name="BLPH165" localSheetId="0" hidden="1">#REF!</definedName>
    <definedName name="BLPH165" hidden="1">#REF!</definedName>
    <definedName name="BLPH166" localSheetId="0" hidden="1">#REF!</definedName>
    <definedName name="BLPH166" hidden="1">#REF!</definedName>
    <definedName name="BLPH167" localSheetId="0" hidden="1">#REF!</definedName>
    <definedName name="BLPH167" hidden="1">#REF!</definedName>
    <definedName name="BLPH168" localSheetId="0" hidden="1">#REF!</definedName>
    <definedName name="BLPH168" hidden="1">#REF!</definedName>
    <definedName name="BLPH169" localSheetId="0" hidden="1">#REF!</definedName>
    <definedName name="BLPH169" hidden="1">#REF!</definedName>
    <definedName name="BLPH17" hidden="1">#REF!</definedName>
    <definedName name="BLPH170" localSheetId="0" hidden="1">#REF!</definedName>
    <definedName name="BLPH170" hidden="1">#REF!</definedName>
    <definedName name="BLPH171" localSheetId="0" hidden="1">#REF!</definedName>
    <definedName name="BLPH171" hidden="1">#REF!</definedName>
    <definedName name="BLPH172" localSheetId="0" hidden="1">#REF!</definedName>
    <definedName name="BLPH172" hidden="1">#REF!</definedName>
    <definedName name="BLPH173" localSheetId="0" hidden="1">#REF!</definedName>
    <definedName name="BLPH173" hidden="1">#REF!</definedName>
    <definedName name="BLPH174" hidden="1">#REF!</definedName>
    <definedName name="BLPH175" localSheetId="0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localSheetId="0" hidden="1">[1]BRASIL!#REF!</definedName>
    <definedName name="BLPH19" hidden="1">[1]BRASIL!#REF!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localSheetId="0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localSheetId="0" hidden="1">[1]EUA!#REF!</definedName>
    <definedName name="BLPH38" hidden="1">[1]EUA!#REF!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localSheetId="0" hidden="1">[1]EUA!#REF!</definedName>
    <definedName name="BLPH56" hidden="1">[1]EUA!#REF!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localSheetId="0" hidden="1">[1]EUA!#REF!</definedName>
    <definedName name="BLPH66" hidden="1">[1]EUA!#REF!</definedName>
    <definedName name="BLPH67" localSheetId="0" hidden="1">[1]EUA!#REF!</definedName>
    <definedName name="BLPH67" hidden="1">[1]EUA!#REF!</definedName>
    <definedName name="BLPH68" localSheetId="0" hidden="1">[1]EUA!#REF!</definedName>
    <definedName name="BLPH68" hidden="1">[1]EUA!#REF!</definedName>
    <definedName name="BLPH69" hidden="1">#REF!</definedName>
    <definedName name="BLPH7" hidden="1">#REF!</definedName>
    <definedName name="BLPH70" hidden="1">#REF!</definedName>
    <definedName name="BLPH71" localSheetId="0" hidden="1">[1]EUA!#REF!</definedName>
    <definedName name="BLPH71" hidden="1">[1]EUA!#REF!</definedName>
    <definedName name="BLPH72" localSheetId="0" hidden="1">[1]EUA!#REF!</definedName>
    <definedName name="BLPH72" hidden="1">[1]EUA!#REF!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localSheetId="0" hidden="1">[1]BRASIL!#REF!</definedName>
    <definedName name="BLPH8" hidden="1">[1]BRASIL!#REF!</definedName>
    <definedName name="BLPH80" hidden="1">#REF!</definedName>
    <definedName name="BLPH81" localSheetId="0" hidden="1">[1]EUA!#REF!</definedName>
    <definedName name="BLPH81" hidden="1">[1]EUA!#REF!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localSheetId="0" hidden="1">[1]ARG!#REF!</definedName>
    <definedName name="BLPH99" hidden="1">[1]ARG!#REF!</definedName>
    <definedName name="HTML_CodePage" hidden="1">1252</definedName>
    <definedName name="HTML_Control" localSheetId="2" hidden="1">{"'Emissoes'!$B$1:$Q$80"}</definedName>
    <definedName name="HTML_Control" localSheetId="1" hidden="1">{"'Emissoes'!$B$1:$Q$80"}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ja" localSheetId="0" hidden="1">#REF!</definedName>
    <definedName name="ja" hidden="1">#REF!</definedName>
    <definedName name="Novo" localSheetId="0" hidden="1">#REF!</definedName>
    <definedName name="Novo" hidden="1">#REF!</definedName>
    <definedName name="plan3" localSheetId="2" hidden="1">{#N/A,#N/A,FALSE,"DIESP"}</definedName>
    <definedName name="plan3" localSheetId="1" hidden="1">{#N/A,#N/A,FALSE,"DIESP"}</definedName>
    <definedName name="plan3" hidden="1">{#N/A,#N/A,FALSE,"DIESP"}</definedName>
    <definedName name="wrn.DIESP." localSheetId="2" hidden="1">{#N/A,#N/A,FALSE,"DIESP"}</definedName>
    <definedName name="wrn.DIESP." localSheetId="1" hidden="1">{#N/A,#N/A,FALSE,"DIESP"}</definedName>
    <definedName name="wrn.DIESP." hidden="1">{#N/A,#N/A,FALSE,"DIESP"}</definedName>
    <definedName name="wrn.DIVIG." localSheetId="2" hidden="1">{#N/A,#N/A,FALSE,"DIVIG"}</definedName>
    <definedName name="wrn.DIVIG." localSheetId="1" hidden="1">{#N/A,#N/A,FALSE,"DIVIG"}</definedName>
    <definedName name="wrn.DIVIG." hidden="1">{#N/A,#N/A,FALSE,"DIVIG"}</definedName>
    <definedName name="wrn.IAA." localSheetId="2" hidden="1">{#N/A,#N/A,FALSE,"IAA - Controlados pelo BB"}</definedName>
    <definedName name="wrn.IAA." localSheetId="1" hidden="1">{#N/A,#N/A,FALSE,"IAA - Controlados pelo BB"}</definedName>
    <definedName name="wrn.IAA." hidden="1">{#N/A,#N/A,FALSE,"IAA - Controlados pelo BB"}</definedName>
    <definedName name="wrn.TOTAL." localSheetId="2" hidden="1">{#N/A,#N/A,FALSE,"TOTALIZAÇÃO POR EMPRESA"}</definedName>
    <definedName name="wrn.TOTAL." localSheetId="1" hidden="1">{#N/A,#N/A,FALSE,"TOTALIZAÇÃO POR EMPRESA"}</definedName>
    <definedName name="wrn.TOTAL." hidden="1">{#N/A,#N/A,FALSE,"TOTALIZAÇÃO POR EMPRESA"}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  <c r="H42" i="2"/>
  <c r="G42" i="2"/>
  <c r="F42" i="2"/>
  <c r="E42" i="2"/>
  <c r="I42" i="2" s="1"/>
  <c r="D42" i="2"/>
  <c r="C42" i="2"/>
  <c r="B42" i="2"/>
  <c r="H41" i="2"/>
  <c r="G41" i="2"/>
  <c r="F41" i="2"/>
  <c r="E41" i="2"/>
  <c r="I41" i="2" s="1"/>
  <c r="D41" i="2"/>
  <c r="C41" i="2"/>
  <c r="B41" i="2"/>
  <c r="H40" i="2"/>
  <c r="G40" i="2"/>
  <c r="F40" i="2"/>
  <c r="E40" i="2"/>
  <c r="I40" i="2" s="1"/>
  <c r="D40" i="2"/>
  <c r="C40" i="2"/>
  <c r="B40" i="2"/>
  <c r="H39" i="2"/>
  <c r="G39" i="2"/>
  <c r="F39" i="2"/>
  <c r="E39" i="2"/>
  <c r="I39" i="2" s="1"/>
  <c r="D39" i="2"/>
  <c r="C39" i="2"/>
  <c r="B39" i="2"/>
  <c r="H38" i="2"/>
  <c r="G38" i="2"/>
  <c r="F38" i="2"/>
  <c r="E38" i="2"/>
  <c r="I38" i="2" s="1"/>
  <c r="D38" i="2"/>
  <c r="C38" i="2"/>
  <c r="B38" i="2"/>
  <c r="H37" i="2"/>
  <c r="G37" i="2"/>
  <c r="F37" i="2"/>
  <c r="E37" i="2"/>
  <c r="I37" i="2" s="1"/>
  <c r="D37" i="2"/>
  <c r="C37" i="2"/>
  <c r="B37" i="2"/>
  <c r="H36" i="2"/>
  <c r="G36" i="2"/>
  <c r="F36" i="2"/>
  <c r="E36" i="2"/>
  <c r="I36" i="2" s="1"/>
  <c r="D36" i="2"/>
  <c r="C36" i="2"/>
  <c r="B36" i="2"/>
  <c r="H35" i="2"/>
  <c r="G35" i="2"/>
  <c r="F35" i="2"/>
  <c r="E35" i="2"/>
  <c r="I35" i="2" s="1"/>
  <c r="D35" i="2"/>
  <c r="C35" i="2"/>
  <c r="B35" i="2"/>
  <c r="H34" i="2"/>
  <c r="G34" i="2"/>
  <c r="F34" i="2"/>
  <c r="E34" i="2"/>
  <c r="I34" i="2" s="1"/>
  <c r="D34" i="2"/>
  <c r="C34" i="2"/>
  <c r="B34" i="2"/>
  <c r="H32" i="2"/>
  <c r="G32" i="2"/>
  <c r="F32" i="2"/>
  <c r="E32" i="2"/>
  <c r="I32" i="2" s="1"/>
  <c r="D32" i="2"/>
  <c r="C32" i="2"/>
  <c r="B32" i="2"/>
  <c r="H31" i="2"/>
  <c r="G31" i="2"/>
  <c r="F31" i="2"/>
  <c r="E31" i="2"/>
  <c r="I31" i="2" s="1"/>
  <c r="D31" i="2"/>
  <c r="C31" i="2"/>
  <c r="B31" i="2"/>
  <c r="H30" i="2"/>
  <c r="G30" i="2"/>
  <c r="F30" i="2"/>
  <c r="E30" i="2"/>
  <c r="I30" i="2" s="1"/>
  <c r="D30" i="2"/>
  <c r="C30" i="2"/>
  <c r="B30" i="2"/>
  <c r="H29" i="2"/>
  <c r="G29" i="2"/>
  <c r="F29" i="2"/>
  <c r="E29" i="2"/>
  <c r="I29" i="2" s="1"/>
  <c r="D29" i="2"/>
  <c r="C29" i="2"/>
  <c r="B29" i="2"/>
  <c r="H28" i="2"/>
  <c r="G28" i="2"/>
  <c r="F28" i="2"/>
  <c r="E28" i="2"/>
  <c r="I28" i="2" s="1"/>
  <c r="D28" i="2"/>
  <c r="C28" i="2"/>
  <c r="B28" i="2"/>
  <c r="H27" i="2"/>
  <c r="G27" i="2"/>
  <c r="F27" i="2"/>
  <c r="E27" i="2"/>
  <c r="I27" i="2" s="1"/>
  <c r="D27" i="2"/>
  <c r="C27" i="2"/>
  <c r="B27" i="2"/>
  <c r="H26" i="2"/>
  <c r="G26" i="2"/>
  <c r="F26" i="2"/>
  <c r="E26" i="2"/>
  <c r="I26" i="2" s="1"/>
  <c r="D26" i="2"/>
  <c r="C26" i="2"/>
  <c r="B26" i="2"/>
  <c r="H25" i="2"/>
  <c r="G25" i="2"/>
  <c r="F25" i="2"/>
  <c r="E25" i="2"/>
  <c r="I25" i="2" s="1"/>
  <c r="D25" i="2"/>
  <c r="C25" i="2"/>
  <c r="B25" i="2"/>
  <c r="H24" i="2"/>
  <c r="G24" i="2"/>
  <c r="F24" i="2"/>
  <c r="E24" i="2"/>
  <c r="I24" i="2" s="1"/>
  <c r="D24" i="2"/>
  <c r="C24" i="2"/>
  <c r="B24" i="2"/>
  <c r="H23" i="2"/>
  <c r="G23" i="2"/>
  <c r="F23" i="2"/>
  <c r="E23" i="2"/>
  <c r="I23" i="2" s="1"/>
  <c r="D23" i="2"/>
  <c r="C23" i="2"/>
  <c r="B23" i="2"/>
  <c r="H22" i="2"/>
  <c r="G22" i="2"/>
  <c r="F22" i="2"/>
  <c r="E22" i="2"/>
  <c r="I22" i="2" s="1"/>
  <c r="D22" i="2"/>
  <c r="C22" i="2"/>
  <c r="B22" i="2"/>
  <c r="H21" i="2"/>
  <c r="G21" i="2"/>
  <c r="F21" i="2"/>
  <c r="E21" i="2"/>
  <c r="I21" i="2" s="1"/>
  <c r="D21" i="2"/>
  <c r="C21" i="2"/>
  <c r="B21" i="2"/>
  <c r="H20" i="2"/>
  <c r="G20" i="2"/>
  <c r="F20" i="2"/>
  <c r="E20" i="2"/>
  <c r="I20" i="2" s="1"/>
  <c r="D20" i="2"/>
  <c r="C20" i="2"/>
  <c r="B20" i="2"/>
  <c r="H19" i="2"/>
  <c r="G19" i="2"/>
  <c r="F19" i="2"/>
  <c r="E19" i="2"/>
  <c r="I19" i="2" s="1"/>
  <c r="D19" i="2"/>
  <c r="C19" i="2"/>
  <c r="B19" i="2"/>
  <c r="H18" i="2"/>
  <c r="G18" i="2"/>
  <c r="F18" i="2"/>
  <c r="E18" i="2"/>
  <c r="I18" i="2" s="1"/>
  <c r="D18" i="2"/>
  <c r="C18" i="2"/>
  <c r="B18" i="2"/>
  <c r="H17" i="2"/>
  <c r="G17" i="2"/>
  <c r="F17" i="2"/>
  <c r="E17" i="2"/>
  <c r="I17" i="2" s="1"/>
  <c r="D17" i="2"/>
  <c r="C17" i="2"/>
  <c r="B17" i="2"/>
  <c r="H16" i="2"/>
  <c r="G16" i="2"/>
  <c r="F16" i="2"/>
  <c r="E16" i="2"/>
  <c r="I16" i="2" s="1"/>
  <c r="D16" i="2"/>
  <c r="C16" i="2"/>
  <c r="B16" i="2"/>
  <c r="H15" i="2"/>
  <c r="G15" i="2"/>
  <c r="F15" i="2"/>
  <c r="E15" i="2"/>
  <c r="I15" i="2" s="1"/>
  <c r="D15" i="2"/>
  <c r="C15" i="2"/>
  <c r="B15" i="2"/>
  <c r="H14" i="2"/>
  <c r="G14" i="2"/>
  <c r="F14" i="2"/>
  <c r="E14" i="2"/>
  <c r="I14" i="2" s="1"/>
  <c r="D14" i="2"/>
  <c r="C14" i="2"/>
  <c r="B14" i="2"/>
  <c r="H13" i="2"/>
  <c r="G13" i="2"/>
  <c r="F13" i="2"/>
  <c r="E13" i="2"/>
  <c r="I13" i="2" s="1"/>
  <c r="D13" i="2"/>
  <c r="C13" i="2"/>
  <c r="B13" i="2"/>
  <c r="H12" i="2"/>
  <c r="G12" i="2"/>
  <c r="F12" i="2"/>
  <c r="E12" i="2"/>
  <c r="I12" i="2" s="1"/>
  <c r="D12" i="2"/>
  <c r="C12" i="2"/>
  <c r="B12" i="2"/>
  <c r="H11" i="2"/>
  <c r="G11" i="2"/>
  <c r="F11" i="2"/>
  <c r="E11" i="2"/>
  <c r="I11" i="2" s="1"/>
  <c r="D11" i="2"/>
  <c r="C11" i="2"/>
  <c r="B11" i="2"/>
  <c r="H10" i="2"/>
  <c r="G10" i="2"/>
  <c r="F10" i="2"/>
  <c r="E10" i="2"/>
  <c r="I10" i="2" s="1"/>
  <c r="D10" i="2"/>
  <c r="C10" i="2"/>
  <c r="B10" i="2"/>
  <c r="H9" i="2"/>
  <c r="G9" i="2"/>
  <c r="F9" i="2"/>
  <c r="E9" i="2"/>
  <c r="I9" i="2" s="1"/>
  <c r="D9" i="2"/>
  <c r="C9" i="2"/>
  <c r="B9" i="2"/>
  <c r="H7" i="2"/>
  <c r="H44" i="2" s="1"/>
  <c r="H50" i="2" s="1"/>
  <c r="G7" i="2"/>
  <c r="G44" i="2" s="1"/>
  <c r="G50" i="2" s="1"/>
  <c r="F7" i="2"/>
  <c r="F44" i="2" s="1"/>
  <c r="F50" i="2" s="1"/>
  <c r="E7" i="2"/>
  <c r="E44" i="2" s="1"/>
  <c r="D7" i="2"/>
  <c r="D44" i="2" s="1"/>
  <c r="D50" i="2" s="1"/>
  <c r="C7" i="2"/>
  <c r="C44" i="2" s="1"/>
  <c r="C50" i="2" s="1"/>
  <c r="B7" i="2"/>
  <c r="B44" i="2" s="1"/>
  <c r="B50" i="2" s="1"/>
  <c r="I38" i="1"/>
  <c r="I37" i="1"/>
  <c r="I36" i="1"/>
  <c r="I35" i="1"/>
  <c r="I33" i="1"/>
  <c r="H32" i="1"/>
  <c r="G32" i="1"/>
  <c r="F32" i="1"/>
  <c r="E32" i="1"/>
  <c r="D32" i="1"/>
  <c r="I32" i="1" s="1"/>
  <c r="C32" i="1"/>
  <c r="B32" i="1"/>
  <c r="I31" i="1"/>
  <c r="H30" i="1"/>
  <c r="H34" i="1" s="1"/>
  <c r="H38" i="1" s="1"/>
  <c r="G30" i="1"/>
  <c r="G34" i="1" s="1"/>
  <c r="G38" i="1" s="1"/>
  <c r="F30" i="1"/>
  <c r="F34" i="1" s="1"/>
  <c r="F38" i="1" s="1"/>
  <c r="E30" i="1"/>
  <c r="E34" i="1" s="1"/>
  <c r="E38" i="1" s="1"/>
  <c r="D30" i="1"/>
  <c r="D34" i="1" s="1"/>
  <c r="I34" i="1" s="1"/>
  <c r="C30" i="1"/>
  <c r="C34" i="1" s="1"/>
  <c r="B30" i="1"/>
  <c r="B34" i="1" s="1"/>
  <c r="B38" i="1" s="1"/>
  <c r="I29" i="1"/>
  <c r="H26" i="1"/>
  <c r="G26" i="1"/>
  <c r="F26" i="1"/>
  <c r="E26" i="1"/>
  <c r="I26" i="1" s="1"/>
  <c r="D26" i="1"/>
  <c r="C26" i="1"/>
  <c r="B26" i="1"/>
  <c r="H24" i="1"/>
  <c r="G24" i="1"/>
  <c r="F24" i="1"/>
  <c r="E24" i="1"/>
  <c r="I24" i="1" s="1"/>
  <c r="D24" i="1"/>
  <c r="C24" i="1"/>
  <c r="B24" i="1"/>
  <c r="H22" i="1"/>
  <c r="G22" i="1"/>
  <c r="F22" i="1"/>
  <c r="E22" i="1"/>
  <c r="I22" i="1" s="1"/>
  <c r="D22" i="1"/>
  <c r="C22" i="1"/>
  <c r="B22" i="1"/>
  <c r="I21" i="1"/>
  <c r="H18" i="1"/>
  <c r="G18" i="1"/>
  <c r="F18" i="1"/>
  <c r="E18" i="1"/>
  <c r="I18" i="1" s="1"/>
  <c r="D18" i="1"/>
  <c r="C18" i="1"/>
  <c r="B18" i="1"/>
  <c r="H17" i="1"/>
  <c r="G17" i="1"/>
  <c r="F17" i="1"/>
  <c r="E17" i="1"/>
  <c r="I17" i="1" s="1"/>
  <c r="D17" i="1"/>
  <c r="C17" i="1"/>
  <c r="B17" i="1"/>
  <c r="H16" i="1"/>
  <c r="G16" i="1"/>
  <c r="F16" i="1"/>
  <c r="E16" i="1"/>
  <c r="I16" i="1" s="1"/>
  <c r="D16" i="1"/>
  <c r="C16" i="1"/>
  <c r="B16" i="1"/>
  <c r="H12" i="1"/>
  <c r="G12" i="1"/>
  <c r="F12" i="1"/>
  <c r="E12" i="1"/>
  <c r="I12" i="1" s="1"/>
  <c r="D12" i="1"/>
  <c r="C12" i="1"/>
  <c r="B12" i="1"/>
  <c r="H10" i="1"/>
  <c r="G10" i="1"/>
  <c r="F10" i="1"/>
  <c r="E10" i="1"/>
  <c r="I10" i="1" s="1"/>
  <c r="D10" i="1"/>
  <c r="C10" i="1"/>
  <c r="B10" i="1"/>
  <c r="H9" i="1"/>
  <c r="G9" i="1"/>
  <c r="F9" i="1"/>
  <c r="E9" i="1"/>
  <c r="I9" i="1" s="1"/>
  <c r="D9" i="1"/>
  <c r="C9" i="1"/>
  <c r="B9" i="1"/>
  <c r="H8" i="1"/>
  <c r="G8" i="1"/>
  <c r="F8" i="1"/>
  <c r="E8" i="1"/>
  <c r="I8" i="1" s="1"/>
  <c r="D8" i="1"/>
  <c r="C8" i="1"/>
  <c r="B8" i="1"/>
  <c r="H6" i="1"/>
  <c r="H14" i="1" s="1"/>
  <c r="H20" i="1" s="1"/>
  <c r="H28" i="1" s="1"/>
  <c r="G6" i="1"/>
  <c r="G14" i="1" s="1"/>
  <c r="G20" i="1" s="1"/>
  <c r="G28" i="1" s="1"/>
  <c r="F6" i="1"/>
  <c r="F14" i="1" s="1"/>
  <c r="F20" i="1" s="1"/>
  <c r="F28" i="1" s="1"/>
  <c r="E6" i="1"/>
  <c r="E14" i="1" s="1"/>
  <c r="D6" i="1"/>
  <c r="D14" i="1" s="1"/>
  <c r="D20" i="1" s="1"/>
  <c r="D28" i="1" s="1"/>
  <c r="C6" i="1"/>
  <c r="C14" i="1" s="1"/>
  <c r="C20" i="1" s="1"/>
  <c r="C28" i="1" s="1"/>
  <c r="B6" i="1"/>
  <c r="B14" i="1" s="1"/>
  <c r="B20" i="1" s="1"/>
  <c r="B28" i="1" s="1"/>
  <c r="E50" i="2" l="1"/>
  <c r="I44" i="2"/>
  <c r="I50" i="2" s="1"/>
  <c r="I7" i="2"/>
  <c r="E20" i="1"/>
  <c r="I14" i="1"/>
  <c r="I6" i="1"/>
  <c r="I30" i="1"/>
  <c r="E28" i="1" l="1"/>
  <c r="I28" i="1" s="1"/>
  <c r="I20" i="1"/>
</calcChain>
</file>

<file path=xl/sharedStrings.xml><?xml version="1.0" encoding="utf-8"?>
<sst xmlns="http://schemas.openxmlformats.org/spreadsheetml/2006/main" count="159" uniqueCount="137">
  <si>
    <t>Atualizar títulos (o que é (a) e o que é (b)) . Atualizar coluna Diferença (c). Ocultar bimestres passados (exceto o último).Deixar LOA</t>
  </si>
  <si>
    <t>R$ milhões</t>
  </si>
  <si>
    <t>Discriminação</t>
  </si>
  <si>
    <t>LOA 2022
(a)</t>
  </si>
  <si>
    <t>Avaliação 
1º Bimestre
(b)</t>
  </si>
  <si>
    <t>Avaliação 
2º Bimestre
(b)</t>
  </si>
  <si>
    <t>Avaliação 
3º Bimestre
(c)</t>
  </si>
  <si>
    <t>Avaliação 
4º Bimestre
(a)</t>
  </si>
  <si>
    <t>Avaliação 
5º Bimestre
(a)</t>
  </si>
  <si>
    <t>Avaliação 
Extemporânea Dezembro
(b)</t>
  </si>
  <si>
    <t>Diferença                                                                                                                                                        (d) = (c) - (b)</t>
  </si>
  <si>
    <t>1. Receita Primária Total</t>
  </si>
  <si>
    <t>Receita Administrada pela RFB/ME, exceto RGPS e líquida de incentivos fiscais</t>
  </si>
  <si>
    <t>Arrecadação Líquida para o RGPS</t>
  </si>
  <si>
    <t>Receitas Não-Administradas pela RFB/ME</t>
  </si>
  <si>
    <t>2. Transferências por Repartição de Receita</t>
  </si>
  <si>
    <t>3. Receita Líquida (1) - (2)</t>
  </si>
  <si>
    <t>4. Despesas Primárias</t>
  </si>
  <si>
    <t>Obrigatórias</t>
  </si>
  <si>
    <t>Discricionárias do Poder Executivo</t>
  </si>
  <si>
    <t>5. Resultado Primário (3) - (4)</t>
  </si>
  <si>
    <t>6. Compensação resultado Estatais Federais e Estados e Municípios (Art. 2º, § 3º, LDO-2019)</t>
  </si>
  <si>
    <r>
      <t xml:space="preserve">6. Meta de Resultado Primário OFS (Art. 2º, </t>
    </r>
    <r>
      <rPr>
        <b/>
        <i/>
        <sz val="12"/>
        <color indexed="8"/>
        <rFont val="Calibri"/>
        <family val="2"/>
        <scheme val="minor"/>
      </rPr>
      <t>caput,</t>
    </r>
    <r>
      <rPr>
        <b/>
        <sz val="12"/>
        <color indexed="8"/>
        <rFont val="Calibri"/>
        <family val="2"/>
        <scheme val="minor"/>
      </rPr>
      <t xml:space="preserve"> LDO-2022)</t>
    </r>
  </si>
  <si>
    <t>7. Lei 14.194/2021 (Prorrogação Pronampe, BEm e Saúde) e EC 123/2022</t>
  </si>
  <si>
    <t>8. Esforço ( - ) ou Ampliação ( + )   (5) - (6) + (7)</t>
  </si>
  <si>
    <t>9. Total EC 95</t>
  </si>
  <si>
    <t>10. Total Despesas Sujeitas ao Teto</t>
  </si>
  <si>
    <t>11. Diferença (9) - (10)</t>
  </si>
  <si>
    <t>12. AC nºs 1532 e 1931/2021–TCU–PLENÁRIO (Economia Bolsa Família)</t>
  </si>
  <si>
    <t>13. Diferença (11) - (12)</t>
  </si>
  <si>
    <t>Fonte/Elaboração: SOF/SETO/ME.</t>
  </si>
  <si>
    <t>Avaliação 1º Bimestre
(b)</t>
  </si>
  <si>
    <t>I. RECEITA TOTAL</t>
  </si>
  <si>
    <t>Receita Administrada pela RFB/ME (exceto RGPS)</t>
  </si>
  <si>
    <t>Imposto de Importação</t>
  </si>
  <si>
    <t>IPI</t>
  </si>
  <si>
    <t>Imposto sobre a Renda, líquido de incentivos fiscais</t>
  </si>
  <si>
    <t>IOF</t>
  </si>
  <si>
    <t>COFINS</t>
  </si>
  <si>
    <t>PIS/PASEP</t>
  </si>
  <si>
    <t>CSLL</t>
  </si>
  <si>
    <t>CPMF</t>
  </si>
  <si>
    <t>CIDE - Combustíveis</t>
  </si>
  <si>
    <t>Outras Administradas pela RFB</t>
  </si>
  <si>
    <t>Receitas Não-Administradas pela RFB</t>
  </si>
  <si>
    <t xml:space="preserve">     Concessões e Permissões</t>
  </si>
  <si>
    <t xml:space="preserve">     Complemento para o FGTS</t>
  </si>
  <si>
    <t xml:space="preserve">     Cont. para o Plano de Seguridade do Servidor</t>
  </si>
  <si>
    <t xml:space="preserve">     Contribuição do Salário-Educação</t>
  </si>
  <si>
    <t xml:space="preserve">     Exploração de Recursos Naturais</t>
  </si>
  <si>
    <t xml:space="preserve">     Dividendos e Participações</t>
  </si>
  <si>
    <t xml:space="preserve">     Operações com Ativos</t>
  </si>
  <si>
    <t xml:space="preserve">     Receita Própria e de Convênios</t>
  </si>
  <si>
    <t xml:space="preserve">     Demais Receitas</t>
  </si>
  <si>
    <t>II. TRANSFERÊNCIAS POR REPARTIÇÃO DE RECEITA</t>
  </si>
  <si>
    <t xml:space="preserve"> CIDE - Combustíveis</t>
  </si>
  <si>
    <t xml:space="preserve"> Exploração de Recursos Naturais</t>
  </si>
  <si>
    <t xml:space="preserve"> Contribuição do Salário-Educação</t>
  </si>
  <si>
    <t xml:space="preserve">  FPE/FPM/IPI-EE</t>
  </si>
  <si>
    <t xml:space="preserve">  Fundos Constitucionais</t>
  </si>
  <si>
    <t xml:space="preserve">          Repasse Total</t>
  </si>
  <si>
    <t xml:space="preserve">          Superávit Fundos</t>
  </si>
  <si>
    <t xml:space="preserve">  Demais</t>
  </si>
  <si>
    <t>III. RECEITA LÍQUIDA (I - II)</t>
  </si>
  <si>
    <t>Fontes: RFB/ME; SOF/SETO/ME; STN/SETO/ME.</t>
  </si>
  <si>
    <t>Elaboração: SOF/SETO/ME.</t>
  </si>
  <si>
    <t>Check</t>
  </si>
  <si>
    <r>
      <t xml:space="preserve">ATENÇÂO !!!!! O quadro abaixo serve apenas de base para a confecção dos </t>
    </r>
    <r>
      <rPr>
        <b/>
        <u/>
        <sz val="14"/>
        <rFont val="Calibri"/>
        <family val="2"/>
      </rPr>
      <t>dois</t>
    </r>
    <r>
      <rPr>
        <b/>
        <sz val="14"/>
        <rFont val="Calibri"/>
        <family val="2"/>
      </rPr>
      <t xml:space="preserve"> outros que serão colados no relatórios.</t>
    </r>
  </si>
  <si>
    <t>Descrição</t>
  </si>
  <si>
    <t>Avaliação 
1º Bimestre
(a)</t>
  </si>
  <si>
    <t>Diferença                                                                                                                                                        (c) = (b) - (a)</t>
  </si>
  <si>
    <t>Benefícios Previdenciários</t>
  </si>
  <si>
    <t>Pessoal e Encargos Sociais</t>
  </si>
  <si>
    <t>Abono e Seguro Desemprego</t>
  </si>
  <si>
    <t>Anistiados</t>
  </si>
  <si>
    <t>Apoio Financeiro aos Estados e Municípios</t>
  </si>
  <si>
    <t>Aporte à CDE</t>
  </si>
  <si>
    <t>Benefícios de Legislação Especial e Indenizações</t>
  </si>
  <si>
    <t>Benefícios de Prestação Continuada da LOAS / RMV</t>
  </si>
  <si>
    <t>Capitalização da Petrobrás pela União</t>
  </si>
  <si>
    <t>Complemento para o FGTS</t>
  </si>
  <si>
    <t xml:space="preserve">Créditos Extraordinários </t>
  </si>
  <si>
    <t>Compensação ao RGPS pelas Desonerações da Folha</t>
  </si>
  <si>
    <t>Despesas Custeadas com Convênios/Doações (Poder Executivo)</t>
  </si>
  <si>
    <t xml:space="preserve">Despesas Custeadas com Convênios  </t>
  </si>
  <si>
    <t xml:space="preserve">Despesas Custeadas com Doações  </t>
  </si>
  <si>
    <t>Fabricação de Cédulas e Moedas</t>
  </si>
  <si>
    <t>Fundef/ Fundeb - Complementação</t>
  </si>
  <si>
    <t>Fundo Constitucional do DF (Custeio e Capital)</t>
  </si>
  <si>
    <t>Fundos FDA, FDNE e FDCO</t>
  </si>
  <si>
    <t>Legislativo/Judiciário/MPU/DPU (Custeio e Capital)</t>
  </si>
  <si>
    <t>Despesas Custeadas com Convênios/Doações (Leju+MPU)</t>
  </si>
  <si>
    <t xml:space="preserve">Despesas Custeadas com Convênios </t>
  </si>
  <si>
    <t>Demais</t>
  </si>
  <si>
    <t>Lei Kandir e FEX / ADO nº 25</t>
  </si>
  <si>
    <t>Reserva de Contingência</t>
  </si>
  <si>
    <t>Sentenças Judiciais e Precatórios (Custeio e Capital)</t>
  </si>
  <si>
    <t>Subsídios, Subvenções e Proagro</t>
  </si>
  <si>
    <t>Despesas Custeadas com Recursos de Doações (até 2009)</t>
  </si>
  <si>
    <t>Despesas Custeadas com Recursos de Convênios (até 2009)</t>
  </si>
  <si>
    <t>Transferência ANA - Receitas Uso Recursos Hídricos</t>
  </si>
  <si>
    <t>Transferência Multas ANEEL (Acórdão TCU nº 3.389/2012)</t>
  </si>
  <si>
    <t>Impacto Primário do FIES</t>
  </si>
  <si>
    <t>Financiamento de Campanha Eleitoral</t>
  </si>
  <si>
    <t>Obrigatórias com Controle de Fluxo</t>
  </si>
  <si>
    <t>Despesas Discricionárias do Poder Executivo</t>
  </si>
  <si>
    <t>Total</t>
  </si>
  <si>
    <t xml:space="preserve">Fontes: SOF/SETO/ME; STN/SETO/ME </t>
  </si>
  <si>
    <t>justificativa</t>
  </si>
  <si>
    <t xml:space="preserve"> o Imposto de Importação teve a sua projeção, para 2022, reduzida em relação ao Decreto 11.086/22, em razão da redução observada nas alíquotas médias do imposto. </t>
  </si>
  <si>
    <t xml:space="preserve">as diferenças no Imposto sobre Produtos Industrializados se explicam pela realização da arrecadação nos meses de maio e junho de 2022 em valores superiores aos previstos. Além disto, houve ajuste de base da arrecadação do IPI sobre o Fumo e do sobre IPI Automóveis, de forma a refletir o comportamento da arrecadação observada desses tributos no período de janeiro a junho. </t>
  </si>
  <si>
    <t>as estimativas do PIS e da Cofins foram revistas para baixo, principalmente, em razão da aprovação da Lei Complementar 194/22 que reduziu a zero as alíquotas aplicáveis à gasolina, álcool e GNV.</t>
  </si>
  <si>
    <t>o crescimento da projeção se deve à realização da arrecadação no período de maio e junho de 2022, em montantes superiores aos previstos. Houve crescimento nos valores da arrecadação do IRPJ dos setores ligados a commodities. Além do comportamento do IRPJ, destaca-se a arrecadação do IRRF Capital, principalmente do “come-cotas” recolhido em junho de 2022, que apresentou crescimento significativo em relação aos valores projetados.</t>
  </si>
  <si>
    <t>o crescimento da projeção reflete, principalmente, o resultado da arrecadação no período de maio e junho de 2022, em relação aos valores superiores aos previstos. Concorreu significativamente para o resultado o desempenho dos setores ligados a commodities.</t>
  </si>
  <si>
    <t>as estimativas da CIDE foram revistas para baixo em razão da redução a zero das alíquotas aplicáveis a gasolina (Lei Complementar 194/22).</t>
  </si>
  <si>
    <t>O crescimento da projeção da receita previdenciária se deve, fundamentalmente, em razão do aumento, na grade de parâmetros da SPE de 11/07/2022, da projeção da massa salarial, para 2022.</t>
  </si>
  <si>
    <t>aumento devido, majoritariamente, à arrecadação, em junho de 2022, de receitas de novos contratos de concessão de geração de energia elétrica advindos da desestatização da Centrais Elétricas Brasileiras S/A (Eletrobras).</t>
  </si>
  <si>
    <t>a arrecadação deste grupo ficou R$ 26,8 milhões inferior ao esperado no bimestre. Algumas Naturezas de Receita são estimadas utilizando a média do ano corrente, outras a média replicada do ano anterior.</t>
  </si>
  <si>
    <t>a arrecadação efetiva ficou R$ 117,6 milhões acima da previsão no terceiro bimestre. Ademais, a revisão da massa salarial nominal de 16,32% para 18,09% elevou ainda mais a expectativa de arrecadação da Contribuição do Salário-Educação para o ano de 2022.</t>
  </si>
  <si>
    <t>explicam-se a seguir as variações de cada item. Recursos Hídricos (+ R$ 18,2 milhões): no terceiro bimestre de 2022 a arrecadação efetiva ficou R$ 19,2 milhões acima da previsão que compôs o relatório do 2º bimestre. Conforme explicação do setorial orçamentário do Ministério de Minas e Energia (MME), a crise hídrica ocorrida em 2021 obrigou as hidrelétricas a reduzirem a utilização de água (redução esta compensada com o aumento de geração termelétrica), o que acarretou a queda da arrecadação da compensação pela utilização de recursos hídricos em 2021. Para 2022, a expectativa é de alguma recuperação, pois o volume das chuvas já apresenta aumento sensível; Royalties de Itaipu: trata-se de receita que, paga em reais e calculada em dólar, é bastante suscetível às variações cambiais. Como a SPE revisou a previsão do câmbio médio de R$ 5,02/US$ para R$ 5,13/US$, a estimativa para o ano de 2022 refletiu tal expectativa; Recursos do Petróleo: segundo a Nota Técnica nº 23/2022/SPG/ANP-RJ, de 14 de julho de 2022, emitida pela Agência Nacional do Petróleo (ANP), as atuais estimativas de arrecadação de royalties permanecem na mesma ordem de grandeza quando comparadas com a última estimativa enviada, Nota Técnica nº 19. O acréscimo nas receitas de royalties e de participação especial foi de R$ 936,2 milhões, variação correspondente a menos de 1% do total estimado. Por outro lado, houve redução de R$ 96,2 milhões na estimativa das receitas de comercialização do óleo. A revisão dos valores foi encaminhada por meio do Ofício nº 227/2022/SE-MME, de 10 de junho de 2022. Houve ainda um pequeno incremento no valor de R$ 4,6 milhões relativo à arrecadação de restituições de convênios na fonte 142 – “Compensações Financeiras pela Produção de Petróleo, Gás Natural e Outros Hidrocarbonetos Fluidos”; e Recursos Minerais: nos relatórios anteriores a este foram realizadas sucessivas revisões na estimativa deste grupo devido à frustração da arrecadação. Tais frustrações refletiram a queda na cotação do minério de ferro. Diante disso, optou-se, nesta reavaliação, por alterar o modelo de estimativa. O modelo anterior projetava sobre o mesmo mês de 2021, corrigindo-o por parâmetros de variação cambial e crescimento real do PIB. Entretanto, uma vez que já se tendo registrada a arrecadação de metade do ano de 2022, e considerando que a média deste ano, de R$ 557,4 milhões/mês, está consideravelmente menor que a média de arrecadação de 2021, de R$ 856,2 15 milhões/mês, optou-se, por prudência, por estimar os próximos 6 meses de 2022 tomando como base a média de arrecadação do ano corrente.</t>
  </si>
  <si>
    <t>a previsão foi elevada em decorrência de dividendos complementares pelo BNDES (+R$ 18,9 bilhões), pagamentos efetuados pela Petrobrás em maio e junho (+ R$ 1,4 milhões); pelos pagamentos efetuados pela ECT (+ R$ 260 milhões, BASA (+ R$ 62 milhões), SERPRO (R$ 168 milhões) e CEAGESP (R$ 6,9 milhões), que foram parcialmente compensados pela redução de R$ 548,4 milhões do Banco do Brasil, decorrentes de frustração no mês de maio.</t>
  </si>
  <si>
    <t>Os recursos próprios não-financeiros, fontes 50, 63, 70 e 81, tiveram sua estimativa revisada com acréscimo de 4,1% em relação à Avaliação do 2º Bimestre. Nas “demais receitas”, a redução em relação à estimativa anterior se concentrou na restituição de depósitos judiciais não sacados, uma vez que, em julgamento concluído em 30 de junho de 2022, o STF julgou procedente a ADI nº 5.755 proposta pelo Partido Democrático Trabalhista em face da Lei nº 13.463/2017. A decisão é de caráter imperativo para a Administração Pública Federal (artigo 102, § 2º, da Constituição) e possui eficácia desde a publicação da ata da sessão de julgamento contendo a parte dispositiva do acórdão, ocorrida em 06/07/2022. Desse modo, a estimativa dessas receitas de devolução de sentenças judiciais não sacadas foi retirada, estando considerados apenas os valores efetivamente arrecadados até o mês de junho/2022. De modo geral, as estimativas desses grupos de receitas incorporaram a arrecadação do 3º bimestre de 2022, estiveram abertas à inserção e/ou atualização de bases externas pelos órgãos e unidades setoriais e tiveram os índices de preço e quantidade, quando aplicáveis, atualizados segundo a grade de parâmetros da SPE do dia 11 de julho de 2022. As especificidades de cada item serão detalhadas no Anexo IV.</t>
  </si>
  <si>
    <t>a projeção de despesa com benefícios previdenciários do RGPS para o ano de 2022, sob a ótica financeira, de acordo com os resultados realizados até o mês de junho 2022, se mantém em R$ 756.830,6 milhões, conforme estabelecido na LOA-2022 e reiterado no Relatório de Avaliação de Receitas e Despesas Primárias do 2º bimestre (Nota Técnica SEI nº 385/2022/MTP, de 14 de julho de 2022, da Secretaria de Previdência, do Ministério do Trabalho e Previdência). Quanto à projeção orçamentária desses benefícios também foi mantido valor de R$ 760.044,8 milhões previsto no Relatório do 2º bimestre, o que coincide com a previsão da LOA-2022 (Nota Técnica nº 3/2022/CEOFC_x0002_RGPS/CGOFC/DIROFL-INSS, de 14 de julho de 2022, do Instituto Nacional do Seguro Social). A estimativa de despesas com a Compensação Previdenciária – COMPREV foi ampliada em R$ 891,2 milhões, tendo em vista o atendimento à recomendação do Tribunal de Contas da União - TCU de execução dessa despesa pelo bruto e o incremento nas análises dos requerimentos. (também na Nota Técnica nº 3/2022/CEOFC_x0002_RGPS/CGOFC/DIROFL-INSS). Houve variação a maior no valor de sentenças (+ R$ 63,3 17 milhões) devido à necessidade de ajuste das programações orçamentárias destinadas ao pagamento de precatórios, conforme remanejamentos solicitados pelo Conselho de Justiça Federal mediante o Ofício n. 0358512/CJF, de 12 de julho de 2022, decorrente da atualização da correção monetária dos valores, com expectativa para pagamento a ocorrer no mês de julho. Ressalta-se que o ajuste caixa/competência recai apenas sobre os Benefícios Normais, dentro da linha de Benefícios Previdenciários.</t>
  </si>
  <si>
    <t>variação decorrente da redução na projeção atualizada das despesas com pessoal e encargos sociais das diversas unidades do Poder Executivo (- R$ 154,1 mi), compatibilizada com a execução orçamentária até junho de 2022, e da redução na projeção de reservas orçamentárias (- R$ 1.736,9 mi) para o atendimento às despesas de reestruturação de carreiras e aumentos remuneratórios. Também houve aumento no montante de R$ 237,4 milhões, conforme descrito na Tabela 8 no âmbito dos demais poderes e órgãos autônomos. Em detalhe, redução de R$ 41,7 milhões no âmbito do TCU em virtude de a instituição do Adicional de Especialização e Qualificação (PL 7.926/2014) não ter prosperado, acréscimo de R$ 16,0 milhões no STJ para pagamento de pessoal ativo da União, redução de R$ 16,0 milhões da DPU para atender despesas de custeio e capital, e acréscimo de R$ 279,0 milhões no MPU correspondente a projeto de lei a ser encaminhado ao Congresso Nacional que suplementa despesas com pessoal inativo utilizando o limite adicional para o exercício de 2022 decorrente da alteração da forma de cálculo do limite individualizado ocorrida com a edição da EC 113/21. Também foi registrada variação a menor no valor de sentenças (- R$ 100,0 milhões) devido à redução nas projeções das despesas com sentenças e acordos judiciais para o pagamento de passivos atuariais no âmbito das empresas estatais dependentes até o fim do exercício. Por fim, houve a inclusão de Restos a Pagar – RAP de créditos extraordinários referentes a despesa com pessoal no valor R$ 2,7 milhões, valor excetuado dos limites do Teto de Gastos.</t>
  </si>
  <si>
    <t>aumento da projeção para o Seguro-Desemprego decorrente da incorporação dos dados realizados até junho de 2022, principalmente em razão daqueles referentes ao mês de maio, cujo valor executado foi 12,18% acima do montante anteriormente estimado (Nota Técnica SEI nº 378/2022/MTP, de 13 de julho de 2022, da Secretaria de Trabalho, do Ministério do Trabalho e Previdência).</t>
  </si>
  <si>
    <t>incremento de R$ 6.300,0 milhões em virtude da promulgação da EC nº 123/2022 (despesa via crédito extraordinário), referente ao auxílio aos Estados decorrente da perda do ICMS e do auxílio a Estados e Municípios relativo ao transporte público, valor que será excetuado do cômputo dos limites previstos no art. 107 do ADCT e que também não será considerado para fins de apuração da meta de resultado primário, em atendimento ao art. 120 do ADCT. Também houve aumento de R$ 3.862,0 milhões ocasionado pelos efeitos decorrentes da derrubada de veto no 18, em 05/07/2022, da Lei Complementar nº 195/2022.</t>
  </si>
  <si>
    <t>acréscimo de R$ 2.852,00 no STJ remanejados de despesas discricionárias do órgão.</t>
  </si>
  <si>
    <t>aumento devido à aceleração dos processos de avaliação de requerimentos pelo INSS, registrou-se um aumento bem acima do esperado no número de concessões do BPC nos meses de maio e junho. Foram realizadas 143.638 concessões somente neste bimestre, o que representa 62.224 além do número projetado, e supera o total de concessões somadas nos dois bimestres anteriores. Este aumento no número de benefícios com tempo médio de concessão (TMC) elevado (167 dias para idosos e 286 dias para pessoas com deficiência) gera um impacto combinado de mais de 1 bilhão de reais nas ações 00IN e 00H5, considerando os valores retroativos que são pagos no momento da concessão, cujos valores são, em média, 12,2 mil reais em cada concessão para pessoas com deficiência, e 3,7 mil reais para idosos (Nota Técnica nº 16/2022, de 14 de julho de 2022, do Ministério da Cidadania). Também houve aumento no valor de sentenças (+ R$ 0,6 milhões) em função de ajuste das programações orçamentárias destinadas ao pagamento de precatórios, conforme remanejamentos solicitados pelo Conselho de Justiça Federal mediante o Ofício n. 0358512/CJF, de 12 de julho de 2022, decorrente da atualização da correção monetária dos valores, com expectativa para pagamento a ocorrer no mês de julho.</t>
  </si>
  <si>
    <t>conforme Nota Técnica SEI nº 32.751/2022-ME da Secretaria do Tesouro Nacional, a variação em relação à estimativa anterior decorre da revisão nos restos a pagar inscritos líquidos de cancelamentos e da inclusão de R$ 34.950,0 milhões relativos à EC 123/2022, para fins de transparência e controle, ainda que os créditos extraordinários não tenham sido publicados por Medida Provisória. Destaque-se que os valores de despesas via créditos extraordinários relativos à EC 123/2022 não serão considerados para fins de apuração da meta de resultado primário estabelecida no caput do art. 2º da Lei 14.194, de 20 de agosto de 2021, nem afetarão o limite estabelecido para as despesas primárias, de que trata o inciso I do caput do art. 107 do Ato das Disposições Constitucionais Transitórias, conforme dispõe o art. 2º da EC 123/2022, que altera o art. 120 da Constituição Federal.</t>
  </si>
  <si>
    <t>a variação observada entre a projeção atual e a anterior é justificada pela atualização de receitas estaduais (incorporação de dados realizados e parâmetros macroeconômicos de 11/07/2022); incorporação dos efeitos da Lei Complementar nº 194, de 2022, sobre as projeções do ICMS; e a atualização das projeções de tributos federais pela RFB (Nota Técnica SEI nº 31360/2022/ME, de 15 de julho de 2022, da Secretaria do Tesouro Nacional).</t>
  </si>
  <si>
    <t>há necessidade de redução de R$ 153.044 no valor total do FCDF, que recairá nas suas demais despesas de custeio.</t>
  </si>
  <si>
    <t>acréscimo de R$ 41,7 milhões no âmbito do TCU decorrente de não ter prosperado a instituição do Adicional de Especialização e Qualificação previsto no relatório do 1º Bimestre (PL 7.926/2014); redução de R$ 16,0 milhões no STJ remanejados para despesas de pessoal e pensões decorrentes de legislação especial e/ou decisão judicial órgão; acréscimo de R$ 16,0 milhões na DPU para Apoio à Prestação de Assistência Jurídica ao Cidadão e Prestação de Assistência Jurídica ao Cidadão; e redução de R$ 277,4 milhões tendo em vista necessidade de retificação de valores relativos a pleitos eleitorais. Em que pese não impactar o montante de despesas de custeio e capital, foi encaminhado Projeto de Lei, no valor de R$ 0,9 milhão, que remaneja recursos de despesas de custeio e capital para a ação "4269 - Pleitos Eleitorais", que, não obstante não alterar o valor total da despesa com Legislativo/Judiciário/MPU/DPU (Custeio e Capital), tem impacto sobre o Teto de Gastos, tendo em vista que a despesa com pleitos eleitorais está excetuada dos limites previstos no art. 107 do ADCT.</t>
  </si>
  <si>
    <t>variação a menor no valor de sentenças devido ao ajuste das programações orçamentárias destinadas ao pagamento de precatórios, conforme remanejamentos solicitados pelo Conselho de Justiça Federal mediante o Ofício n. 0358512/CJF, de 12 de julho de 2022, decorrente da atualização da correção monetária dos valores, com expectativa para pagamento a ocorrer no mês de julho, bem como à redução na projeção da reserva destinada à correção monetária dos precatórios federais e nas 20 projeções das despesas com sentenças judiciais no âmbito das empresas estatais dependentes até o fim do exercício.</t>
  </si>
  <si>
    <t>a revisão da necessidade de financiamento de 2022 deste grupo de despesas é resultado sobretudo de: i) revisão, pelo Banco Central, da necessidade de recursos da União para a cobertura de sinistros no Proagro no valor de R$372 milhões devido ao reajuste das alíquotas aprovado pelo Conselho Monetário Nacional, para vigorar no ano agrícola 2022/2023; ii) da atualização do cenário de taxas de juros, com base na grade de parâmetros de julho/2022, com impacto nas ações de equalizações de taxas de juros do Plano Safra, reduzindo em R$ 441 milhões o valor total; e iii) incremento de R$ 200 milhões na ação 0267 Proex Equalização para atender demanda do setor exportador. Além disso, observou-se aumento nas programações de Concessão de Crédito-Instalação às Famílias Assentadas e no PNAFM, nos valores de R$ 85,2 milhões e R$ 28,6 milhões, respectivamente. Também houve variação negativa no valor de R$ 52,5 milhões decorrente de retornos de despesas realizadas em 2020 relativas ao Programa Emergencial de Acesso a Crédito - PEAC Maquininhas (MP nº 1.002/2020), retornos excetuados do cômputo do Teto de Gastos por serem decorrentes de crédito extraordinário pregresso.</t>
  </si>
  <si>
    <t>variação no mesmo valor da receita correspondente.</t>
  </si>
  <si>
    <t>o aumento se deve principalmente à revisão do calendário de desembolsos previstos pelo FNDE. Além disso, foram incorporados à estimativa os valores realizados da receita (março a maio/2022 para a CEF e para o BB) e da despesa (maio e junho/2022) mais recentes (Nota Técnica SEI nº 31651/2022/ME, da Secretaria do Tesouro Nacional).</t>
  </si>
  <si>
    <t>Saúde: aumento de R$ 465,2 milhões na ação “20AL - Incentivo Financeiro aos Estados, Distrito Federal e Municípios para a Vigilância em Saúde” para custear o novo piso salarial dos Agentes de Combate às Endemias; aumento de R$ 1.779,3 milhões na ação “219A - Promoção da Atenção Básica em Saúde” para custear o novo piso salarial dos Agentes Comunitários de Saúde. Defesa: aumento de R$ 120,0 milhões na ação “20XV - Operação do Sistema de Controle do Espaço Aéreo Brasileiro - SISCEAB” para atividades de controle do espaço aéreo; aumento de R$ 30,0 milhões na ação “21BZ - Prestação de Auxílios à Navegação” para garantir a segurança do tráfego aquaviário; e aumento de R$ 60,5 milhões na ação “212O - Movimentação de Militares” para movimentação de militares do exército. Auxílio Inclusão às Pessoas com Deficiência: redução devido à baixa demanda pelo Auxílio Inclusão, contabilizada a execução inferior à esperada nos meses anteriores e a revisão de expectativas quanto à adesão futura.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</si>
</sst>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0.000000000000"/>
    <numFmt numFmtId="167" formatCode="0.0"/>
    <numFmt numFmtId="168" formatCode="0.0%"/>
    <numFmt numFmtId="169" formatCode="#,##0.0_);\(#,##0.0\)"/>
    <numFmt numFmtId="170" formatCode="_-* #,##0.0_-;\-* #,##0.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4"/>
      <name val="Calibri"/>
      <family val="2"/>
    </font>
    <font>
      <b/>
      <u/>
      <sz val="12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sz val="9"/>
      <name val="Arial"/>
      <family val="2"/>
    </font>
    <font>
      <sz val="8.5"/>
      <name val="Arial"/>
      <family val="2"/>
    </font>
    <font>
      <sz val="7.5"/>
      <name val="Arial"/>
      <family val="2"/>
    </font>
    <font>
      <b/>
      <u/>
      <sz val="12"/>
      <color indexed="8"/>
      <name val="Calibri"/>
      <family val="2"/>
    </font>
    <font>
      <sz val="10"/>
      <name val="Calibri"/>
      <family val="2"/>
    </font>
    <font>
      <b/>
      <u/>
      <sz val="12"/>
      <color indexed="9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9"/>
      </right>
      <top style="double">
        <color indexed="9"/>
      </top>
      <bottom style="double">
        <color indexed="9"/>
      </bottom>
      <diagonal/>
    </border>
    <border>
      <left style="thin">
        <color indexed="9"/>
      </left>
      <right style="thin">
        <color indexed="9"/>
      </right>
      <top style="double">
        <color theme="0"/>
      </top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medium">
        <color indexed="9"/>
      </left>
      <right/>
      <top style="double">
        <color indexed="9"/>
      </top>
      <bottom style="double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/>
      <top style="double">
        <color indexed="9"/>
      </top>
      <bottom style="double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" fontId="2" fillId="0" borderId="0" xfId="2" applyFont="1" applyAlignment="1">
      <alignment vertical="center"/>
    </xf>
    <xf numFmtId="165" fontId="4" fillId="0" borderId="0" xfId="3" applyNumberFormat="1" applyFont="1" applyBorder="1" applyAlignment="1" applyProtection="1">
      <alignment horizontal="centerContinuous" vertical="center"/>
      <protection locked="0"/>
    </xf>
    <xf numFmtId="4" fontId="5" fillId="0" borderId="0" xfId="3" applyNumberFormat="1" applyFont="1" applyBorder="1" applyAlignment="1" applyProtection="1">
      <alignment horizontal="right"/>
      <protection locked="0"/>
    </xf>
    <xf numFmtId="165" fontId="6" fillId="3" borderId="1" xfId="3" applyNumberFormat="1" applyFont="1" applyFill="1" applyBorder="1" applyAlignment="1" applyProtection="1">
      <alignment horizontal="center" vertical="center"/>
      <protection locked="0"/>
    </xf>
    <xf numFmtId="165" fontId="6" fillId="3" borderId="2" xfId="3" applyNumberFormat="1" applyFont="1" applyFill="1" applyBorder="1" applyAlignment="1" applyProtection="1">
      <alignment horizontal="center" vertical="center" wrapText="1"/>
      <protection locked="0"/>
    </xf>
    <xf numFmtId="165" fontId="6" fillId="3" borderId="3" xfId="3" applyNumberFormat="1" applyFont="1" applyFill="1" applyBorder="1" applyAlignment="1" applyProtection="1">
      <alignment horizontal="center" vertical="center" wrapText="1"/>
      <protection locked="0"/>
    </xf>
    <xf numFmtId="165" fontId="6" fillId="3" borderId="4" xfId="3" applyNumberFormat="1" applyFont="1" applyFill="1" applyBorder="1" applyAlignment="1" applyProtection="1">
      <alignment horizontal="center" vertical="center" wrapText="1"/>
      <protection locked="0"/>
    </xf>
    <xf numFmtId="165" fontId="7" fillId="0" borderId="0" xfId="3" applyNumberFormat="1" applyFont="1" applyFill="1" applyBorder="1" applyAlignment="1" applyProtection="1">
      <protection locked="0"/>
    </xf>
    <xf numFmtId="165" fontId="7" fillId="0" borderId="0" xfId="3" applyNumberFormat="1" applyFont="1" applyFill="1" applyBorder="1" applyAlignment="1" applyProtection="1">
      <alignment horizontal="left" indent="3"/>
      <protection locked="0"/>
    </xf>
    <xf numFmtId="166" fontId="2" fillId="0" borderId="0" xfId="0" applyNumberFormat="1" applyFont="1" applyAlignment="1">
      <alignment vertical="center"/>
    </xf>
    <xf numFmtId="165" fontId="8" fillId="4" borderId="0" xfId="3" applyNumberFormat="1" applyFont="1" applyFill="1" applyBorder="1" applyAlignment="1" applyProtection="1">
      <protection locked="0"/>
    </xf>
    <xf numFmtId="167" fontId="2" fillId="0" borderId="0" xfId="0" applyNumberFormat="1" applyFont="1" applyAlignment="1">
      <alignment vertical="center"/>
    </xf>
    <xf numFmtId="168" fontId="2" fillId="0" borderId="0" xfId="1" applyNumberFormat="1" applyFont="1" applyAlignment="1">
      <alignment vertical="center"/>
    </xf>
    <xf numFmtId="165" fontId="8" fillId="0" borderId="0" xfId="3" applyNumberFormat="1" applyFont="1" applyFill="1" applyBorder="1" applyAlignment="1" applyProtection="1">
      <protection locked="0"/>
    </xf>
    <xf numFmtId="165" fontId="8" fillId="4" borderId="0" xfId="3" applyNumberFormat="1" applyFont="1" applyFill="1" applyBorder="1" applyAlignment="1" applyProtection="1">
      <alignment vertical="center"/>
      <protection locked="0"/>
    </xf>
    <xf numFmtId="169" fontId="8" fillId="4" borderId="0" xfId="3" applyNumberFormat="1" applyFont="1" applyFill="1" applyBorder="1" applyAlignment="1" applyProtection="1">
      <alignment horizontal="right"/>
      <protection locked="0"/>
    </xf>
    <xf numFmtId="165" fontId="8" fillId="0" borderId="0" xfId="3" applyNumberFormat="1" applyFont="1" applyFill="1" applyBorder="1" applyAlignment="1" applyProtection="1">
      <alignment vertical="center"/>
      <protection locked="0"/>
    </xf>
    <xf numFmtId="169" fontId="8" fillId="0" borderId="0" xfId="3" applyNumberFormat="1" applyFont="1" applyFill="1" applyBorder="1" applyAlignment="1" applyProtection="1">
      <alignment horizontal="right"/>
      <protection locked="0"/>
    </xf>
    <xf numFmtId="165" fontId="8" fillId="5" borderId="0" xfId="3" applyNumberFormat="1" applyFont="1" applyFill="1" applyBorder="1" applyAlignment="1" applyProtection="1">
      <alignment vertical="center"/>
      <protection locked="0"/>
    </xf>
    <xf numFmtId="169" fontId="8" fillId="5" borderId="0" xfId="3" applyNumberFormat="1" applyFont="1" applyFill="1" applyBorder="1" applyAlignment="1" applyProtection="1">
      <alignment horizontal="right"/>
      <protection locked="0"/>
    </xf>
    <xf numFmtId="0" fontId="2" fillId="5" borderId="0" xfId="0" applyFont="1" applyFill="1" applyAlignment="1">
      <alignment vertical="center"/>
    </xf>
    <xf numFmtId="4" fontId="2" fillId="5" borderId="0" xfId="2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165" fontId="10" fillId="0" borderId="6" xfId="3" applyNumberFormat="1" applyFont="1" applyBorder="1" applyAlignment="1" applyProtection="1">
      <alignment horizontal="centerContinuous"/>
      <protection locked="0"/>
    </xf>
    <xf numFmtId="165" fontId="2" fillId="0" borderId="6" xfId="3" applyNumberFormat="1" applyFont="1" applyBorder="1" applyAlignment="1" applyProtection="1">
      <alignment horizontal="right"/>
      <protection locked="0"/>
    </xf>
    <xf numFmtId="4" fontId="2" fillId="0" borderId="6" xfId="3" applyNumberFormat="1" applyFont="1" applyBorder="1" applyAlignment="1" applyProtection="1">
      <alignment horizontal="right"/>
      <protection locked="0"/>
    </xf>
    <xf numFmtId="0" fontId="2" fillId="0" borderId="0" xfId="0" applyFont="1"/>
    <xf numFmtId="165" fontId="11" fillId="3" borderId="2" xfId="3" applyNumberFormat="1" applyFont="1" applyFill="1" applyBorder="1" applyAlignment="1" applyProtection="1">
      <alignment horizontal="center" vertical="center" wrapText="1"/>
      <protection locked="0"/>
    </xf>
    <xf numFmtId="165" fontId="11" fillId="3" borderId="7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165" fontId="2" fillId="0" borderId="0" xfId="3" applyNumberFormat="1" applyFont="1" applyProtection="1">
      <protection locked="0"/>
    </xf>
    <xf numFmtId="165" fontId="12" fillId="6" borderId="0" xfId="3" applyNumberFormat="1" applyFont="1" applyFill="1" applyBorder="1" applyAlignment="1" applyProtection="1">
      <alignment vertical="center"/>
      <protection locked="0"/>
    </xf>
    <xf numFmtId="169" fontId="12" fillId="6" borderId="0" xfId="3" applyNumberFormat="1" applyFont="1" applyFill="1" applyBorder="1" applyAlignment="1" applyProtection="1">
      <alignment horizontal="right" vertical="center"/>
      <protection locked="0"/>
    </xf>
    <xf numFmtId="165" fontId="2" fillId="0" borderId="0" xfId="0" applyNumberFormat="1" applyFont="1"/>
    <xf numFmtId="165" fontId="12" fillId="0" borderId="0" xfId="3" applyNumberFormat="1" applyFont="1" applyFill="1" applyBorder="1" applyProtection="1">
      <protection locked="0"/>
    </xf>
    <xf numFmtId="169" fontId="12" fillId="0" borderId="0" xfId="3" applyNumberFormat="1" applyFont="1" applyFill="1" applyBorder="1" applyAlignment="1" applyProtection="1">
      <alignment horizontal="right"/>
      <protection locked="0"/>
    </xf>
    <xf numFmtId="165" fontId="12" fillId="0" borderId="0" xfId="3" quotePrefix="1" applyNumberFormat="1" applyFont="1" applyFill="1" applyBorder="1" applyAlignment="1" applyProtection="1">
      <alignment horizontal="left" vertical="top" wrapText="1"/>
      <protection locked="0"/>
    </xf>
    <xf numFmtId="169" fontId="12" fillId="0" borderId="0" xfId="3" applyNumberFormat="1" applyFont="1" applyFill="1" applyBorder="1" applyAlignment="1" applyProtection="1">
      <alignment horizontal="right" vertical="top" wrapText="1"/>
      <protection locked="0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165" fontId="13" fillId="0" borderId="0" xfId="3" applyNumberFormat="1" applyFont="1" applyBorder="1" applyAlignment="1" applyProtection="1">
      <alignment horizontal="left" indent="2"/>
      <protection locked="0"/>
    </xf>
    <xf numFmtId="169" fontId="13" fillId="0" borderId="0" xfId="3" applyNumberFormat="1" applyFont="1" applyFill="1" applyBorder="1" applyAlignment="1" applyProtection="1">
      <alignment horizontal="right"/>
      <protection locked="0"/>
    </xf>
    <xf numFmtId="165" fontId="13" fillId="0" borderId="0" xfId="3" applyNumberFormat="1" applyFont="1" applyFill="1" applyBorder="1" applyAlignment="1" applyProtection="1">
      <alignment horizontal="left" indent="2"/>
      <protection locked="0"/>
    </xf>
    <xf numFmtId="165" fontId="12" fillId="0" borderId="0" xfId="3" quotePrefix="1" applyNumberFormat="1" applyFont="1" applyBorder="1" applyAlignment="1" applyProtection="1">
      <alignment horizontal="left" indent="1"/>
      <protection locked="0"/>
    </xf>
    <xf numFmtId="165" fontId="13" fillId="0" borderId="0" xfId="3" applyNumberFormat="1" applyFont="1" applyFill="1" applyBorder="1" applyAlignment="1" applyProtection="1">
      <alignment horizontal="left" indent="1"/>
      <protection locked="0"/>
    </xf>
    <xf numFmtId="4" fontId="13" fillId="0" borderId="0" xfId="3" applyNumberFormat="1" applyFont="1" applyFill="1" applyBorder="1" applyAlignment="1" applyProtection="1">
      <alignment horizontal="left" indent="1"/>
      <protection locked="0"/>
    </xf>
    <xf numFmtId="0" fontId="2" fillId="0" borderId="0" xfId="0" applyFont="1" applyAlignment="1">
      <alignment horizontal="left" indent="1"/>
    </xf>
    <xf numFmtId="165" fontId="13" fillId="0" borderId="0" xfId="3" applyNumberFormat="1" applyFont="1" applyBorder="1" applyAlignment="1" applyProtection="1">
      <alignment horizontal="left" indent="1"/>
      <protection locked="0"/>
    </xf>
    <xf numFmtId="169" fontId="13" fillId="0" borderId="0" xfId="3" applyNumberFormat="1" applyFont="1" applyBorder="1" applyAlignment="1" applyProtection="1">
      <alignment horizontal="right"/>
      <protection locked="0"/>
    </xf>
    <xf numFmtId="165" fontId="12" fillId="6" borderId="0" xfId="3" applyNumberFormat="1" applyFont="1" applyFill="1" applyBorder="1" applyAlignment="1" applyProtection="1">
      <alignment vertical="center" wrapText="1"/>
      <protection locked="0"/>
    </xf>
    <xf numFmtId="165" fontId="2" fillId="0" borderId="0" xfId="0" quotePrefix="1" applyNumberFormat="1" applyFont="1" applyAlignment="1" applyProtection="1">
      <alignment horizontal="left" indent="2"/>
      <protection locked="0"/>
    </xf>
    <xf numFmtId="169" fontId="13" fillId="0" borderId="0" xfId="3" quotePrefix="1" applyNumberFormat="1" applyFont="1" applyFill="1" applyBorder="1" applyAlignment="1" applyProtection="1">
      <alignment horizontal="right"/>
    </xf>
    <xf numFmtId="165" fontId="2" fillId="0" borderId="0" xfId="0" applyNumberFormat="1" applyFont="1" applyProtection="1">
      <protection locked="0"/>
    </xf>
    <xf numFmtId="165" fontId="2" fillId="0" borderId="0" xfId="0" applyNumberFormat="1" applyFont="1" applyAlignment="1" applyProtection="1">
      <alignment horizontal="left" indent="2"/>
      <protection locked="0"/>
    </xf>
    <xf numFmtId="165" fontId="2" fillId="0" borderId="0" xfId="3" applyNumberFormat="1" applyFont="1" applyBorder="1" applyAlignment="1" applyProtection="1">
      <alignment horizontal="left"/>
      <protection locked="0"/>
    </xf>
    <xf numFmtId="165" fontId="10" fillId="0" borderId="0" xfId="3" applyNumberFormat="1" applyFont="1" applyBorder="1" applyAlignment="1" applyProtection="1">
      <alignment horizontal="left"/>
      <protection locked="0"/>
    </xf>
    <xf numFmtId="169" fontId="13" fillId="0" borderId="0" xfId="3" applyNumberFormat="1" applyFont="1" applyFill="1" applyBorder="1" applyAlignment="1" applyProtection="1">
      <alignment horizontal="right"/>
    </xf>
    <xf numFmtId="0" fontId="2" fillId="0" borderId="6" xfId="0" applyFont="1" applyBorder="1"/>
    <xf numFmtId="165" fontId="2" fillId="0" borderId="6" xfId="0" applyNumberFormat="1" applyFont="1" applyBorder="1"/>
    <xf numFmtId="165" fontId="10" fillId="0" borderId="9" xfId="0" applyNumberFormat="1" applyFont="1" applyBorder="1"/>
    <xf numFmtId="170" fontId="10" fillId="0" borderId="10" xfId="2" applyNumberFormat="1" applyFont="1" applyBorder="1"/>
    <xf numFmtId="0" fontId="10" fillId="0" borderId="12" xfId="0" applyFont="1" applyBorder="1"/>
    <xf numFmtId="4" fontId="10" fillId="0" borderId="13" xfId="2" applyFont="1" applyBorder="1"/>
    <xf numFmtId="43" fontId="2" fillId="0" borderId="0" xfId="2" applyNumberFormat="1" applyFont="1"/>
    <xf numFmtId="0" fontId="10" fillId="0" borderId="0" xfId="0" applyFont="1"/>
    <xf numFmtId="0" fontId="15" fillId="0" borderId="0" xfId="0" applyFont="1" applyAlignment="1">
      <alignment horizontal="left" indent="6"/>
    </xf>
    <xf numFmtId="0" fontId="2" fillId="0" borderId="0" xfId="0" applyFont="1" applyAlignment="1">
      <alignment horizontal="left" wrapText="1" indent="9"/>
    </xf>
    <xf numFmtId="0" fontId="2" fillId="0" borderId="0" xfId="0" applyFont="1" applyAlignment="1">
      <alignment horizontal="left" indent="6"/>
    </xf>
    <xf numFmtId="0" fontId="16" fillId="2" borderId="0" xfId="0" applyFont="1" applyFill="1"/>
    <xf numFmtId="0" fontId="2" fillId="2" borderId="0" xfId="0" applyFont="1" applyFill="1"/>
    <xf numFmtId="0" fontId="10" fillId="0" borderId="0" xfId="0" applyFont="1" applyAlignment="1">
      <alignment horizontal="center" vertical="center"/>
    </xf>
    <xf numFmtId="165" fontId="10" fillId="0" borderId="0" xfId="3" applyNumberFormat="1" applyFont="1" applyBorder="1" applyAlignment="1" applyProtection="1">
      <alignment horizontal="centerContinuous"/>
      <protection locked="0"/>
    </xf>
    <xf numFmtId="165" fontId="2" fillId="0" borderId="0" xfId="3" applyNumberFormat="1" applyFont="1" applyBorder="1" applyAlignment="1" applyProtection="1">
      <alignment horizontal="right"/>
      <protection locked="0"/>
    </xf>
    <xf numFmtId="4" fontId="2" fillId="0" borderId="0" xfId="3" applyNumberFormat="1" applyFont="1" applyBorder="1" applyAlignment="1" applyProtection="1">
      <alignment horizontal="right"/>
      <protection locked="0"/>
    </xf>
    <xf numFmtId="165" fontId="12" fillId="0" borderId="0" xfId="3" applyNumberFormat="1" applyFont="1" applyBorder="1" applyAlignment="1" applyProtection="1">
      <alignment horizontal="left"/>
      <protection locked="0"/>
    </xf>
    <xf numFmtId="165" fontId="10" fillId="0" borderId="0" xfId="0" applyNumberFormat="1" applyFont="1"/>
    <xf numFmtId="165" fontId="3" fillId="0" borderId="0" xfId="0" applyNumberFormat="1" applyFont="1" applyProtection="1">
      <protection locked="0"/>
    </xf>
    <xf numFmtId="165" fontId="3" fillId="5" borderId="0" xfId="0" applyNumberFormat="1" applyFont="1" applyFill="1" applyProtection="1">
      <protection locked="0"/>
    </xf>
    <xf numFmtId="165" fontId="10" fillId="5" borderId="0" xfId="0" applyNumberFormat="1" applyFont="1" applyFill="1"/>
    <xf numFmtId="0" fontId="10" fillId="5" borderId="0" xfId="0" applyFont="1" applyFill="1"/>
    <xf numFmtId="165" fontId="18" fillId="0" borderId="0" xfId="0" applyNumberFormat="1" applyFont="1" applyProtection="1">
      <protection locked="0"/>
    </xf>
    <xf numFmtId="165" fontId="19" fillId="0" borderId="0" xfId="0" applyNumberFormat="1" applyFont="1" applyProtection="1">
      <protection locked="0"/>
    </xf>
    <xf numFmtId="165" fontId="20" fillId="0" borderId="0" xfId="0" applyNumberFormat="1" applyFont="1" applyAlignment="1" applyProtection="1">
      <alignment horizontal="left" indent="2"/>
      <protection locked="0"/>
    </xf>
    <xf numFmtId="165" fontId="12" fillId="7" borderId="0" xfId="3" applyNumberFormat="1" applyFont="1" applyFill="1" applyBorder="1" applyProtection="1">
      <protection locked="0"/>
    </xf>
    <xf numFmtId="0" fontId="15" fillId="0" borderId="0" xfId="0" applyFont="1"/>
    <xf numFmtId="165" fontId="21" fillId="6" borderId="0" xfId="3" applyNumberFormat="1" applyFont="1" applyFill="1" applyBorder="1" applyAlignment="1" applyProtection="1">
      <alignment horizontal="left" vertical="center"/>
      <protection locked="0"/>
    </xf>
    <xf numFmtId="165" fontId="15" fillId="0" borderId="0" xfId="0" applyNumberFormat="1" applyFont="1"/>
    <xf numFmtId="165" fontId="12" fillId="0" borderId="6" xfId="3" applyNumberFormat="1" applyFont="1" applyBorder="1" applyAlignment="1" applyProtection="1">
      <alignment horizontal="left"/>
      <protection locked="0"/>
    </xf>
    <xf numFmtId="169" fontId="12" fillId="0" borderId="6" xfId="3" applyNumberFormat="1" applyFont="1" applyFill="1" applyBorder="1" applyAlignment="1" applyProtection="1">
      <alignment horizontal="right"/>
      <protection locked="0"/>
    </xf>
    <xf numFmtId="0" fontId="22" fillId="0" borderId="0" xfId="0" applyFont="1"/>
    <xf numFmtId="4" fontId="13" fillId="0" borderId="0" xfId="3" applyNumberFormat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0" fontId="2" fillId="0" borderId="0" xfId="1" applyNumberFormat="1" applyFont="1" applyAlignment="1">
      <alignment horizontal="left"/>
    </xf>
    <xf numFmtId="10" fontId="2" fillId="0" borderId="0" xfId="1" applyNumberFormat="1" applyFont="1" applyAlignment="1">
      <alignment horizontal="left" vertical="top" wrapText="1"/>
    </xf>
    <xf numFmtId="4" fontId="12" fillId="0" borderId="0" xfId="3" applyNumberFormat="1" applyFont="1" applyFill="1" applyBorder="1" applyAlignment="1" applyProtection="1">
      <alignment horizontal="left"/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5" fontId="23" fillId="3" borderId="1" xfId="3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3" fontId="13" fillId="0" borderId="0" xfId="4" applyFont="1" applyFill="1" applyBorder="1" applyAlignment="1" applyProtection="1">
      <alignment horizontal="right"/>
      <protection locked="0"/>
    </xf>
    <xf numFmtId="43" fontId="21" fillId="6" borderId="0" xfId="4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Porcentagem" xfId="1" builtinId="5"/>
    <cellStyle name="Separador de milhares_NFGC_ASTEC 4" xfId="3" xr:uid="{A3BCCA6E-6563-4C8F-8A47-FA75EF78D544}"/>
    <cellStyle name="Vírgula" xfId="4" builtinId="3"/>
    <cellStyle name="Vírgula 7" xfId="2" xr:uid="{529074A0-16D7-458B-BF56-30D2E2B6A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FIN\COFIN-GEPLA\GEPLA_2022\Avalia&#231;&#227;o%20POF\Relatorio\3&#176;_Bim_Jul\Versoes_Minuta\Quadros%20de%20apoio_Relat&#243;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_sum_executivo"/>
      <sheetName val="Parâmetros"/>
      <sheetName val="Receita"/>
      <sheetName val="Efeitos_Nao_Adm"/>
      <sheetName val="Despesa"/>
      <sheetName val="Despesa_obrig_cont_fluxo"/>
      <sheetName val="Detalhamento_obrig_cont_fluxo"/>
      <sheetName val="Previdência detalhada"/>
      <sheetName val="Deficit_RGPS"/>
      <sheetName val="Base Total "/>
      <sheetName val="Distribuição"/>
      <sheetName val="Emendas Impositivas"/>
      <sheetName val="Evolução_variação_limites"/>
      <sheetName val="Anexo_NFGC"/>
      <sheetName val="Demonstrativo_EC_95_Relatório"/>
      <sheetName val="Financeira_base"/>
    </sheetNames>
    <sheetDataSet>
      <sheetData sheetId="0"/>
      <sheetData sheetId="1"/>
      <sheetData sheetId="2"/>
      <sheetData sheetId="3"/>
      <sheetData sheetId="4"/>
      <sheetData sheetId="5">
        <row r="43">
          <cell r="J43">
            <v>2370.5426399999997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F8">
            <v>1288901.9756982103</v>
          </cell>
          <cell r="H8">
            <v>1285722.7940361577</v>
          </cell>
          <cell r="J8">
            <v>1332207.9068745582</v>
          </cell>
          <cell r="L8">
            <v>1342622.2310495437</v>
          </cell>
          <cell r="N8">
            <v>1288901.9757206833</v>
          </cell>
          <cell r="R8">
            <v>1288901.9757206833</v>
          </cell>
          <cell r="T8">
            <v>1288901.9757206833</v>
          </cell>
        </row>
        <row r="9">
          <cell r="F9">
            <v>60882.711119</v>
          </cell>
          <cell r="H9">
            <v>60807.171731498696</v>
          </cell>
          <cell r="J9">
            <v>57753.598505177397</v>
          </cell>
          <cell r="L9">
            <v>55646.54731967704</v>
          </cell>
          <cell r="N9">
            <v>60882.711141503591</v>
          </cell>
          <cell r="R9">
            <v>60882.711141503591</v>
          </cell>
          <cell r="T9">
            <v>60882.711141503591</v>
          </cell>
        </row>
        <row r="10">
          <cell r="F10">
            <v>83677.898115999997</v>
          </cell>
          <cell r="H10">
            <v>55459.262772345806</v>
          </cell>
          <cell r="J10">
            <v>59299.448244117077</v>
          </cell>
          <cell r="L10">
            <v>61762.80718225133</v>
          </cell>
          <cell r="N10">
            <v>83677.898117025485</v>
          </cell>
          <cell r="R10">
            <v>83677.898117025485</v>
          </cell>
          <cell r="T10">
            <v>83677.898117025485</v>
          </cell>
        </row>
        <row r="11">
          <cell r="F11">
            <v>546712.71362120996</v>
          </cell>
          <cell r="H11">
            <v>595564.57104497461</v>
          </cell>
          <cell r="J11">
            <v>630930.80040747591</v>
          </cell>
          <cell r="L11">
            <v>649165.86878169177</v>
          </cell>
          <cell r="N11">
            <v>546712.71362120996</v>
          </cell>
          <cell r="R11">
            <v>546712.71362120996</v>
          </cell>
          <cell r="T11">
            <v>546712.71362120996</v>
          </cell>
        </row>
        <row r="12">
          <cell r="F12">
            <v>51804.992936000002</v>
          </cell>
          <cell r="H12">
            <v>56271.10376977612</v>
          </cell>
          <cell r="J12">
            <v>63280.448807172754</v>
          </cell>
          <cell r="L12">
            <v>62552.136978696435</v>
          </cell>
          <cell r="N12">
            <v>51804.992935598333</v>
          </cell>
          <cell r="R12">
            <v>51804.992935598333</v>
          </cell>
          <cell r="T12">
            <v>51804.992935598333</v>
          </cell>
        </row>
        <row r="13">
          <cell r="F13">
            <v>313948.11138000002</v>
          </cell>
          <cell r="H13">
            <v>278683.38376867212</v>
          </cell>
          <cell r="J13">
            <v>266530.45803523425</v>
          </cell>
          <cell r="L13">
            <v>257328.68199703089</v>
          </cell>
          <cell r="N13">
            <v>313948.11137996498</v>
          </cell>
          <cell r="R13">
            <v>313948.11137996498</v>
          </cell>
          <cell r="T13">
            <v>313948.11137996498</v>
          </cell>
        </row>
        <row r="14">
          <cell r="F14">
            <v>86391.960779000001</v>
          </cell>
          <cell r="H14">
            <v>79696.944748727256</v>
          </cell>
          <cell r="J14">
            <v>80510.92824000759</v>
          </cell>
          <cell r="L14">
            <v>78373.652049312994</v>
          </cell>
          <cell r="N14">
            <v>86391.960779102999</v>
          </cell>
          <cell r="R14">
            <v>86391.960779102999</v>
          </cell>
          <cell r="T14">
            <v>86391.960779102999</v>
          </cell>
        </row>
        <row r="15">
          <cell r="F15">
            <v>111081.57260300001</v>
          </cell>
          <cell r="H15">
            <v>127085.92773880782</v>
          </cell>
          <cell r="J15">
            <v>143358.20318794559</v>
          </cell>
          <cell r="L15">
            <v>147238.85616239085</v>
          </cell>
          <cell r="N15">
            <v>111081.57260333616</v>
          </cell>
          <cell r="R15">
            <v>111081.57260333616</v>
          </cell>
          <cell r="T15">
            <v>111081.57260333616</v>
          </cell>
        </row>
        <row r="16">
          <cell r="F16">
            <v>0</v>
          </cell>
          <cell r="H16">
            <v>0.50030680599634847</v>
          </cell>
          <cell r="J16">
            <v>0.4002454447970788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</row>
        <row r="17">
          <cell r="F17">
            <v>1903.2212339999999</v>
          </cell>
          <cell r="H17">
            <v>3060.6377470534021</v>
          </cell>
          <cell r="J17">
            <v>3565.5117622271873</v>
          </cell>
          <cell r="L17">
            <v>1939.3534370173527</v>
          </cell>
          <cell r="N17">
            <v>1903.2212347517591</v>
          </cell>
          <cell r="R17">
            <v>1903.2212347517591</v>
          </cell>
          <cell r="T17">
            <v>1903.2212347517591</v>
          </cell>
        </row>
        <row r="18">
          <cell r="F18">
            <v>32498.79391</v>
          </cell>
          <cell r="H18">
            <v>29093.290407495871</v>
          </cell>
          <cell r="J18">
            <v>26978.109439755732</v>
          </cell>
          <cell r="L18">
            <v>28614.327141474874</v>
          </cell>
          <cell r="N18">
            <v>32498.793908189899</v>
          </cell>
          <cell r="R18">
            <v>32498.793908189899</v>
          </cell>
          <cell r="T18">
            <v>32498.793908189899</v>
          </cell>
        </row>
        <row r="20">
          <cell r="F20">
            <v>-1.8282302100000001</v>
          </cell>
          <cell r="H20">
            <v>-116.0295575</v>
          </cell>
          <cell r="J20">
            <v>-63.60950304</v>
          </cell>
          <cell r="L20">
            <v>-64.217841159999992</v>
          </cell>
          <cell r="N20">
            <v>-1.8282302100000001</v>
          </cell>
          <cell r="R20">
            <v>-1.8282302100000001</v>
          </cell>
          <cell r="T20">
            <v>-1.8282302100000001</v>
          </cell>
        </row>
        <row r="21">
          <cell r="F21">
            <v>499352.60304972524</v>
          </cell>
          <cell r="H21">
            <v>527286.20202958328</v>
          </cell>
          <cell r="J21">
            <v>531455.76917351084</v>
          </cell>
          <cell r="L21">
            <v>536717.79129945999</v>
          </cell>
          <cell r="N21">
            <v>499352.60304972524</v>
          </cell>
          <cell r="R21">
            <v>499352.60304972524</v>
          </cell>
          <cell r="T21">
            <v>499352.60304972524</v>
          </cell>
        </row>
        <row r="25">
          <cell r="F25">
            <v>242267.47210510931</v>
          </cell>
          <cell r="H25">
            <v>305120.20144001383</v>
          </cell>
          <cell r="J25">
            <v>303528.44539800001</v>
          </cell>
          <cell r="L25">
            <v>346866.93290200079</v>
          </cell>
          <cell r="N25">
            <v>242267.47210510931</v>
          </cell>
          <cell r="R25">
            <v>242267.47210510931</v>
          </cell>
          <cell r="T25">
            <v>242267.47210510931</v>
          </cell>
        </row>
        <row r="26">
          <cell r="F26">
            <v>5137.1889950000004</v>
          </cell>
          <cell r="H26">
            <v>16343.737738</v>
          </cell>
          <cell r="J26">
            <v>17783.854224999999</v>
          </cell>
          <cell r="L26">
            <v>44659.254241528703</v>
          </cell>
          <cell r="N26">
            <v>5137.1889950000004</v>
          </cell>
          <cell r="R26">
            <v>5137.1889950000004</v>
          </cell>
          <cell r="T26">
            <v>5137.1889950000004</v>
          </cell>
        </row>
        <row r="27"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  <cell r="R27">
            <v>0</v>
          </cell>
          <cell r="T27">
            <v>0</v>
          </cell>
        </row>
        <row r="28">
          <cell r="F28">
            <v>18592.092416</v>
          </cell>
          <cell r="H28">
            <v>17259.145381999999</v>
          </cell>
          <cell r="J28">
            <v>17322.703079999999</v>
          </cell>
          <cell r="L28">
            <v>17317.409446000001</v>
          </cell>
          <cell r="N28">
            <v>18592.092416</v>
          </cell>
          <cell r="R28">
            <v>18592.092416</v>
          </cell>
          <cell r="T28">
            <v>18592.092416</v>
          </cell>
        </row>
        <row r="29">
          <cell r="F29">
            <v>25728.5994843222</v>
          </cell>
          <cell r="H29">
            <v>27510.569780999998</v>
          </cell>
          <cell r="J29">
            <v>27622.679983000002</v>
          </cell>
          <cell r="L29">
            <v>28019.517370000001</v>
          </cell>
          <cell r="N29">
            <v>25728.5994843222</v>
          </cell>
          <cell r="R29">
            <v>25728.5994843222</v>
          </cell>
          <cell r="T29">
            <v>25728.5994843222</v>
          </cell>
        </row>
        <row r="30">
          <cell r="F30">
            <v>95870.442940787107</v>
          </cell>
          <cell r="H30">
            <v>134508.509261</v>
          </cell>
          <cell r="J30">
            <v>129023.070169</v>
          </cell>
          <cell r="L30">
            <v>127433.422303</v>
          </cell>
          <cell r="N30">
            <v>95870.442940787107</v>
          </cell>
          <cell r="R30">
            <v>95870.442940787107</v>
          </cell>
          <cell r="T30">
            <v>95870.442940787107</v>
          </cell>
        </row>
        <row r="31">
          <cell r="F31">
            <v>26284.938576</v>
          </cell>
          <cell r="H31">
            <v>39225.751969013792</v>
          </cell>
          <cell r="J31">
            <v>35982.937320999998</v>
          </cell>
          <cell r="L31">
            <v>54815.728897472101</v>
          </cell>
          <cell r="N31">
            <v>26284.938576</v>
          </cell>
          <cell r="R31">
            <v>26284.938576</v>
          </cell>
          <cell r="T31">
            <v>26284.938576</v>
          </cell>
        </row>
        <row r="32">
          <cell r="F32">
            <v>0</v>
          </cell>
          <cell r="H32">
            <v>0</v>
          </cell>
          <cell r="I32">
            <v>0</v>
          </cell>
          <cell r="L32">
            <v>0</v>
          </cell>
          <cell r="N32">
            <v>0</v>
          </cell>
          <cell r="R32">
            <v>0</v>
          </cell>
          <cell r="T32">
            <v>0</v>
          </cell>
        </row>
        <row r="33">
          <cell r="F33">
            <v>18152.615951</v>
          </cell>
          <cell r="H33">
            <v>18081.114793000001</v>
          </cell>
          <cell r="J33">
            <v>17710.296055999999</v>
          </cell>
          <cell r="L33">
            <v>18433.268317000002</v>
          </cell>
          <cell r="N33">
            <v>18152.615951</v>
          </cell>
          <cell r="R33">
            <v>18152.615951</v>
          </cell>
          <cell r="T33">
            <v>18152.615951</v>
          </cell>
        </row>
        <row r="36">
          <cell r="F36">
            <v>52501.593742000012</v>
          </cell>
          <cell r="H36">
            <v>52191.372515999996</v>
          </cell>
          <cell r="J36">
            <v>58082.904564000004</v>
          </cell>
          <cell r="L36">
            <v>56188.332326999989</v>
          </cell>
          <cell r="N36">
            <v>52501.593742000012</v>
          </cell>
          <cell r="R36">
            <v>52501.593742000012</v>
          </cell>
          <cell r="T36">
            <v>52501.593742000012</v>
          </cell>
        </row>
        <row r="39">
          <cell r="F39">
            <v>386401.35805171361</v>
          </cell>
          <cell r="H39">
            <v>431927.26517804957</v>
          </cell>
          <cell r="J39">
            <v>444711.00663734134</v>
          </cell>
          <cell r="L39">
            <v>451770.31738676573</v>
          </cell>
          <cell r="N39">
            <v>386401.35805871349</v>
          </cell>
          <cell r="R39">
            <v>386401.35805871349</v>
          </cell>
          <cell r="T39">
            <v>386401.35805871349</v>
          </cell>
        </row>
        <row r="40">
          <cell r="F40">
            <v>543.406745</v>
          </cell>
          <cell r="H40">
            <v>846.25511443746711</v>
          </cell>
          <cell r="J40">
            <v>954.15434199330389</v>
          </cell>
          <cell r="L40">
            <v>711.59443188002342</v>
          </cell>
          <cell r="N40">
            <v>543.406745</v>
          </cell>
          <cell r="R40">
            <v>543.406745</v>
          </cell>
          <cell r="T40">
            <v>543.406745</v>
          </cell>
        </row>
        <row r="41">
          <cell r="F41">
            <v>58770.098489999997</v>
          </cell>
          <cell r="H41">
            <v>83933.060191069992</v>
          </cell>
          <cell r="J41">
            <v>79401.875176069996</v>
          </cell>
          <cell r="L41">
            <v>77755.936619070009</v>
          </cell>
          <cell r="N41">
            <v>58770.098491999997</v>
          </cell>
          <cell r="R41">
            <v>58770.098491999997</v>
          </cell>
          <cell r="T41">
            <v>58770.098491999997</v>
          </cell>
        </row>
        <row r="42">
          <cell r="F42">
            <v>15437.159690593318</v>
          </cell>
          <cell r="H42">
            <v>16506.3418686</v>
          </cell>
          <cell r="J42">
            <v>16573.607989800003</v>
          </cell>
          <cell r="L42">
            <v>16811.710422</v>
          </cell>
          <cell r="N42">
            <v>15437.159690593318</v>
          </cell>
          <cell r="R42">
            <v>15437.159690593318</v>
          </cell>
          <cell r="T42">
            <v>15437.159690593318</v>
          </cell>
        </row>
        <row r="44">
          <cell r="F44">
            <v>300117.93928600004</v>
          </cell>
          <cell r="H44">
            <v>309919.93929124321</v>
          </cell>
          <cell r="J44">
            <v>327963.5822104587</v>
          </cell>
          <cell r="L44">
            <v>337442.21032512462</v>
          </cell>
          <cell r="N44">
            <v>300117.93929000001</v>
          </cell>
          <cell r="R44">
            <v>300117.93929000001</v>
          </cell>
          <cell r="T44">
            <v>300117.93929000001</v>
          </cell>
        </row>
        <row r="45">
          <cell r="F45">
            <v>8941.7155921202211</v>
          </cell>
          <cell r="H45">
            <v>9783.3160227588123</v>
          </cell>
          <cell r="J45">
            <v>8876.9397530793976</v>
          </cell>
          <cell r="L45">
            <v>8096.9012815511032</v>
          </cell>
          <cell r="N45">
            <v>8941.7155921202211</v>
          </cell>
          <cell r="R45">
            <v>8941.7155921202211</v>
          </cell>
          <cell r="T45">
            <v>8941.7155921202211</v>
          </cell>
        </row>
        <row r="46">
          <cell r="F46">
            <v>18911.663505</v>
          </cell>
          <cell r="H46">
            <v>21726.194662000002</v>
          </cell>
          <cell r="J46">
            <v>22903.959707999998</v>
          </cell>
          <cell r="L46">
            <v>23524.894277000003</v>
          </cell>
          <cell r="N46">
            <v>18911.663505</v>
          </cell>
          <cell r="R46">
            <v>18911.663505</v>
          </cell>
          <cell r="T46">
            <v>18911.663505</v>
          </cell>
        </row>
        <row r="47">
          <cell r="F47">
            <v>-9969.9479128797793</v>
          </cell>
          <cell r="H47">
            <v>-11942.878639241189</v>
          </cell>
          <cell r="J47">
            <v>-14027.019954920601</v>
          </cell>
          <cell r="L47">
            <v>-15427.9929954489</v>
          </cell>
          <cell r="N47">
            <v>-9969.9479128797793</v>
          </cell>
          <cell r="R47">
            <v>-9969.9479128797793</v>
          </cell>
          <cell r="T47">
            <v>-9969.9479128797793</v>
          </cell>
        </row>
        <row r="48">
          <cell r="F48">
            <v>2591.0382479999994</v>
          </cell>
          <cell r="H48">
            <v>10938.35268994</v>
          </cell>
          <cell r="J48">
            <v>10940.847165939998</v>
          </cell>
          <cell r="L48">
            <v>10951.964307139999</v>
          </cell>
          <cell r="N48">
            <v>2591.0382489999997</v>
          </cell>
          <cell r="R48">
            <v>2591.0382489999997</v>
          </cell>
          <cell r="T48">
            <v>2591.0382489999997</v>
          </cell>
        </row>
        <row r="49">
          <cell r="F49">
            <v>1644118.8645711213</v>
          </cell>
          <cell r="H49">
            <v>1686085.9027702054</v>
          </cell>
          <cell r="J49">
            <v>1722417.5053056874</v>
          </cell>
          <cell r="L49">
            <v>1774372.4200230788</v>
          </cell>
          <cell r="N49">
            <v>1644118.8645865945</v>
          </cell>
          <cell r="R49">
            <v>1644118.8645865945</v>
          </cell>
          <cell r="T49">
            <v>1644118.8645865945</v>
          </cell>
          <cell r="V49">
            <v>51954.914717391366</v>
          </cell>
        </row>
        <row r="50">
          <cell r="F50">
            <v>1720373.9037484718</v>
          </cell>
          <cell r="H50">
            <v>1752991.4859565028</v>
          </cell>
          <cell r="J50">
            <v>1787907.5648496037</v>
          </cell>
          <cell r="L50">
            <v>1833726.3802580247</v>
          </cell>
          <cell r="N50">
            <v>1723470.0593104721</v>
          </cell>
          <cell r="R50">
            <v>1723470.0593104721</v>
          </cell>
          <cell r="T50">
            <v>1723470.0593104721</v>
          </cell>
        </row>
        <row r="51">
          <cell r="F51">
            <v>777717.34199999995</v>
          </cell>
          <cell r="H51">
            <v>778063.51642113004</v>
          </cell>
          <cell r="J51">
            <v>788693.26409999991</v>
          </cell>
          <cell r="L51">
            <v>789647.67182999989</v>
          </cell>
          <cell r="N51">
            <v>777717.34199999995</v>
          </cell>
          <cell r="R51">
            <v>777717.34199999995</v>
          </cell>
          <cell r="T51">
            <v>777717.34199999995</v>
          </cell>
        </row>
        <row r="52">
          <cell r="F52">
            <v>336102.49535081221</v>
          </cell>
          <cell r="H52">
            <v>338550.74923881225</v>
          </cell>
          <cell r="J52">
            <v>341339.90996580216</v>
          </cell>
          <cell r="L52">
            <v>339586.2144448022</v>
          </cell>
          <cell r="N52">
            <v>336102.49462981219</v>
          </cell>
          <cell r="R52">
            <v>336102.49462981219</v>
          </cell>
          <cell r="T52">
            <v>336102.49462981219</v>
          </cell>
        </row>
        <row r="53">
          <cell r="F53">
            <v>252510.29656165955</v>
          </cell>
          <cell r="H53">
            <v>281975.54886456049</v>
          </cell>
          <cell r="J53">
            <v>279494.88923080172</v>
          </cell>
          <cell r="L53">
            <v>324669.40274022246</v>
          </cell>
          <cell r="N53">
            <v>252510.33953165956</v>
          </cell>
          <cell r="R53">
            <v>252510.33953165956</v>
          </cell>
          <cell r="T53">
            <v>252510.33953165956</v>
          </cell>
        </row>
        <row r="87">
          <cell r="F87">
            <v>223163.86520899998</v>
          </cell>
          <cell r="H87">
            <v>223140.58733099999</v>
          </cell>
          <cell r="J87">
            <v>223206.385152</v>
          </cell>
          <cell r="L87">
            <v>225576.927792</v>
          </cell>
          <cell r="N87">
            <v>223163.76009499998</v>
          </cell>
          <cell r="R87">
            <v>223163.76009499998</v>
          </cell>
          <cell r="T87">
            <v>223163.76009499998</v>
          </cell>
        </row>
        <row r="88">
          <cell r="F88">
            <v>0.3</v>
          </cell>
          <cell r="H88">
            <v>0.3</v>
          </cell>
          <cell r="J88">
            <v>0.3</v>
          </cell>
          <cell r="L88">
            <v>1212.4481519999999</v>
          </cell>
          <cell r="N88">
            <v>0.3</v>
          </cell>
          <cell r="R88">
            <v>0.3</v>
          </cell>
          <cell r="T88">
            <v>0.3</v>
          </cell>
        </row>
        <row r="89">
          <cell r="F89">
            <v>130879.60462699999</v>
          </cell>
          <cell r="H89">
            <v>131260.784101</v>
          </cell>
          <cell r="J89">
            <v>155172.81640099999</v>
          </cell>
          <cell r="L89">
            <v>153033.71529899997</v>
          </cell>
          <cell r="N89">
            <v>133975.8230540003</v>
          </cell>
          <cell r="R89">
            <v>133975.8230540003</v>
          </cell>
          <cell r="T89">
            <v>133975.8230540003</v>
          </cell>
        </row>
        <row r="119">
          <cell r="F119">
            <v>-170473.71501148632</v>
          </cell>
          <cell r="H119">
            <v>-170473.71501148632</v>
          </cell>
          <cell r="J119">
            <v>-170473.71501148632</v>
          </cell>
          <cell r="L119">
            <v>-170473.71501148632</v>
          </cell>
          <cell r="N119">
            <v>-170473.71501148632</v>
          </cell>
          <cell r="R119">
            <v>-170473.71501148632</v>
          </cell>
          <cell r="T119">
            <v>-170473.71501148632</v>
          </cell>
        </row>
        <row r="120">
          <cell r="F120">
            <v>0</v>
          </cell>
          <cell r="H120">
            <v>0</v>
          </cell>
          <cell r="J120">
            <v>6724.4189214300004</v>
          </cell>
          <cell r="L120">
            <v>47961.804365349999</v>
          </cell>
          <cell r="N120">
            <v>0</v>
          </cell>
          <cell r="R120">
            <v>0</v>
          </cell>
          <cell r="T120">
            <v>0</v>
          </cell>
        </row>
        <row r="130">
          <cell r="F130">
            <v>1679572.8084700268</v>
          </cell>
          <cell r="H130">
            <v>1680992.7898339501</v>
          </cell>
          <cell r="I130">
            <v>17.424405797186495</v>
          </cell>
          <cell r="L130">
            <v>1680992.7898339536</v>
          </cell>
          <cell r="N130">
            <v>1679572.8084700268</v>
          </cell>
          <cell r="R130">
            <v>1679572.8084700268</v>
          </cell>
          <cell r="T130">
            <v>1679572.8084700268</v>
          </cell>
        </row>
        <row r="132">
          <cell r="F132">
            <v>1673333.6518768601</v>
          </cell>
          <cell r="H132">
            <v>1679699.5045624017</v>
          </cell>
          <cell r="I132">
            <v>17.41100019097609</v>
          </cell>
          <cell r="L132">
            <v>1690991.6495480556</v>
          </cell>
          <cell r="N132">
            <v>1676359.4670595923</v>
          </cell>
          <cell r="R132">
            <v>1676359.4670595923</v>
          </cell>
          <cell r="T132">
            <v>1676359.4670595923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C02-6F42-4C23-B9A5-1A895EBD9BAF}">
  <sheetPr>
    <pageSetUpPr fitToPage="1"/>
  </sheetPr>
  <dimension ref="A1:N73"/>
  <sheetViews>
    <sheetView showGridLines="0" zoomScale="75" zoomScaleNormal="75" workbookViewId="0">
      <selection activeCell="E26" sqref="E26"/>
    </sheetView>
  </sheetViews>
  <sheetFormatPr defaultRowHeight="15" customHeight="1" x14ac:dyDescent="0.2"/>
  <cols>
    <col min="1" max="1" width="94.28515625" style="2" customWidth="1"/>
    <col min="2" max="2" width="15.140625" style="2" customWidth="1"/>
    <col min="3" max="3" width="15.140625" style="2" hidden="1" customWidth="1"/>
    <col min="4" max="5" width="14.7109375" style="2" customWidth="1"/>
    <col min="6" max="6" width="12.85546875" style="2" hidden="1" customWidth="1"/>
    <col min="7" max="8" width="19.7109375" style="2" hidden="1" customWidth="1"/>
    <col min="9" max="9" width="19" style="2" bestFit="1" customWidth="1"/>
    <col min="10" max="10" width="12.28515625" style="2" customWidth="1"/>
    <col min="11" max="11" width="22" style="2" bestFit="1" customWidth="1"/>
    <col min="12" max="12" width="24.85546875" style="2" customWidth="1"/>
    <col min="13" max="13" width="16.85546875" style="2" customWidth="1"/>
    <col min="14" max="14" width="19.140625" style="3" customWidth="1"/>
    <col min="15" max="15" width="9.140625" style="2"/>
    <col min="16" max="16" width="14.28515625" style="2" customWidth="1"/>
    <col min="17" max="16384" width="9.140625" style="2"/>
  </cols>
  <sheetData>
    <row r="1" spans="1:14" ht="15" customHeight="1" x14ac:dyDescent="0.2">
      <c r="A1" s="1" t="s">
        <v>0</v>
      </c>
      <c r="M1" s="3"/>
      <c r="N1" s="2"/>
    </row>
    <row r="2" spans="1:14" customFormat="1" ht="15" customHeight="1" x14ac:dyDescent="0.2"/>
    <row r="3" spans="1:14" ht="15" customHeight="1" thickBot="1" x14ac:dyDescent="0.3">
      <c r="A3" s="4"/>
      <c r="B3" s="4"/>
      <c r="C3" s="4"/>
      <c r="D3" s="4"/>
      <c r="E3" s="4"/>
      <c r="F3" s="4"/>
      <c r="G3" s="4"/>
      <c r="H3" s="4"/>
      <c r="I3" s="5" t="s">
        <v>1</v>
      </c>
      <c r="M3" s="3"/>
      <c r="N3" s="2"/>
    </row>
    <row r="4" spans="1:14" ht="93" customHeight="1" thickTop="1" thickBot="1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9" t="s">
        <v>10</v>
      </c>
      <c r="K4" s="3"/>
      <c r="M4" s="3"/>
      <c r="N4" s="2"/>
    </row>
    <row r="5" spans="1:14" ht="15" customHeight="1" thickTop="1" x14ac:dyDescent="0.25">
      <c r="A5" s="10"/>
      <c r="B5" s="10"/>
      <c r="C5" s="10"/>
      <c r="D5" s="10"/>
      <c r="E5" s="10"/>
      <c r="F5" s="10"/>
      <c r="G5" s="10"/>
      <c r="H5" s="10"/>
      <c r="K5" s="3"/>
      <c r="M5" s="3"/>
      <c r="N5" s="2"/>
    </row>
    <row r="6" spans="1:14" ht="15" customHeight="1" x14ac:dyDescent="0.25">
      <c r="A6" s="10" t="s">
        <v>11</v>
      </c>
      <c r="B6" s="10">
        <f t="shared" ref="B6:C6" si="0">SUM(B8:B10)</f>
        <v>2030520.2226228348</v>
      </c>
      <c r="C6" s="10">
        <f t="shared" si="0"/>
        <v>2118013.1679482548</v>
      </c>
      <c r="D6" s="10">
        <f t="shared" ref="D6:H6" si="1">SUM(D8:D10)</f>
        <v>2167128.5119430288</v>
      </c>
      <c r="E6" s="10">
        <f t="shared" si="1"/>
        <v>2226142.7374098445</v>
      </c>
      <c r="F6" s="10">
        <f t="shared" si="1"/>
        <v>2030520.2226453079</v>
      </c>
      <c r="G6" s="10">
        <f t="shared" si="1"/>
        <v>2030520.2226453079</v>
      </c>
      <c r="H6" s="10">
        <f t="shared" si="1"/>
        <v>2030520.2226453079</v>
      </c>
      <c r="I6" s="10">
        <f>E6-D6</f>
        <v>59014.225466815755</v>
      </c>
      <c r="K6" s="3"/>
      <c r="M6" s="3"/>
      <c r="N6" s="2"/>
    </row>
    <row r="7" spans="1:14" ht="1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K7" s="3"/>
      <c r="M7" s="3"/>
      <c r="N7" s="2"/>
    </row>
    <row r="8" spans="1:14" ht="15" customHeight="1" x14ac:dyDescent="0.25">
      <c r="A8" s="11" t="s">
        <v>12</v>
      </c>
      <c r="B8" s="10">
        <f>[2]Financeira_base!F8+[2]Financeira_base!F20</f>
        <v>1288900.1474680002</v>
      </c>
      <c r="C8" s="10">
        <f>[2]Financeira_base!H8+[2]Financeira_base!H20</f>
        <v>1285606.7644786576</v>
      </c>
      <c r="D8" s="10">
        <f>[2]Financeira_base!J8+[2]Financeira_base!J20</f>
        <v>1332144.2973715181</v>
      </c>
      <c r="E8" s="10">
        <f>[2]Financeira_base!L8+[2]Financeira_base!L20</f>
        <v>1342558.0132083837</v>
      </c>
      <c r="F8" s="10">
        <f>[2]Financeira_base!N8+[2]Financeira_base!N20</f>
        <v>1288900.1474904732</v>
      </c>
      <c r="G8" s="10">
        <f>[2]Financeira_base!R8+[2]Financeira_base!R20</f>
        <v>1288900.1474904732</v>
      </c>
      <c r="H8" s="10">
        <f>[2]Financeira_base!T8+[2]Financeira_base!T20</f>
        <v>1288900.1474904732</v>
      </c>
      <c r="I8" s="10">
        <f t="shared" ref="I8:I28" si="2">E8-D8</f>
        <v>10413.715836865595</v>
      </c>
      <c r="K8" s="3"/>
      <c r="M8" s="3"/>
      <c r="N8" s="2"/>
    </row>
    <row r="9" spans="1:14" ht="15" customHeight="1" x14ac:dyDescent="0.25">
      <c r="A9" s="11" t="s">
        <v>13</v>
      </c>
      <c r="B9" s="10">
        <f>[2]Financeira_base!F21</f>
        <v>499352.60304972524</v>
      </c>
      <c r="C9" s="10">
        <f>[2]Financeira_base!H21</f>
        <v>527286.20202958328</v>
      </c>
      <c r="D9" s="10">
        <f>[2]Financeira_base!J21</f>
        <v>531455.76917351084</v>
      </c>
      <c r="E9" s="10">
        <f>[2]Financeira_base!L21</f>
        <v>536717.79129945999</v>
      </c>
      <c r="F9" s="10">
        <f>[2]Financeira_base!N21</f>
        <v>499352.60304972524</v>
      </c>
      <c r="G9" s="10">
        <f>[2]Financeira_base!R21</f>
        <v>499352.60304972524</v>
      </c>
      <c r="H9" s="10">
        <f>[2]Financeira_base!T21</f>
        <v>499352.60304972524</v>
      </c>
      <c r="I9" s="10">
        <f t="shared" si="2"/>
        <v>5262.0221259491518</v>
      </c>
      <c r="K9" s="3"/>
      <c r="M9" s="3"/>
      <c r="N9" s="2"/>
    </row>
    <row r="10" spans="1:14" ht="15" customHeight="1" x14ac:dyDescent="0.25">
      <c r="A10" s="11" t="s">
        <v>14</v>
      </c>
      <c r="B10" s="10">
        <f>[2]Financeira_base!F25</f>
        <v>242267.47210510931</v>
      </c>
      <c r="C10" s="10">
        <f>[2]Financeira_base!H25</f>
        <v>305120.20144001383</v>
      </c>
      <c r="D10" s="10">
        <f>[2]Financeira_base!J25</f>
        <v>303528.44539800001</v>
      </c>
      <c r="E10" s="10">
        <f>[2]Financeira_base!L25</f>
        <v>346866.93290200079</v>
      </c>
      <c r="F10" s="10">
        <f>[2]Financeira_base!N25</f>
        <v>242267.47210510931</v>
      </c>
      <c r="G10" s="10">
        <f>[2]Financeira_base!R25</f>
        <v>242267.47210510931</v>
      </c>
      <c r="H10" s="10">
        <f>[2]Financeira_base!T25</f>
        <v>242267.47210510931</v>
      </c>
      <c r="I10" s="10">
        <f t="shared" si="2"/>
        <v>43338.487504000776</v>
      </c>
      <c r="K10" s="3"/>
      <c r="M10" s="3"/>
      <c r="N10" s="2"/>
    </row>
    <row r="11" spans="1:14" ht="1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M11" s="3"/>
      <c r="N11" s="2"/>
    </row>
    <row r="12" spans="1:14" ht="15" customHeight="1" x14ac:dyDescent="0.25">
      <c r="A12" s="10" t="s">
        <v>15</v>
      </c>
      <c r="B12" s="10">
        <f>[2]Financeira_base!F39</f>
        <v>386401.35805171361</v>
      </c>
      <c r="C12" s="10">
        <f>[2]Financeira_base!H39</f>
        <v>431927.26517804957</v>
      </c>
      <c r="D12" s="10">
        <f>[2]Financeira_base!J39</f>
        <v>444711.00663734134</v>
      </c>
      <c r="E12" s="10">
        <f>[2]Financeira_base!L39</f>
        <v>451770.31738676573</v>
      </c>
      <c r="F12" s="10">
        <f>[2]Financeira_base!N39</f>
        <v>386401.35805871349</v>
      </c>
      <c r="G12" s="10">
        <f>[2]Financeira_base!R39</f>
        <v>386401.35805871349</v>
      </c>
      <c r="H12" s="10">
        <f>[2]Financeira_base!T39</f>
        <v>386401.35805871349</v>
      </c>
      <c r="I12" s="10">
        <f t="shared" si="2"/>
        <v>7059.3107494243886</v>
      </c>
      <c r="K12" s="12"/>
      <c r="M12" s="3"/>
      <c r="N12" s="2"/>
    </row>
    <row r="13" spans="1:14" ht="1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M13" s="3"/>
      <c r="N13" s="2"/>
    </row>
    <row r="14" spans="1:14" ht="15" customHeight="1" x14ac:dyDescent="0.25">
      <c r="A14" s="13" t="s">
        <v>16</v>
      </c>
      <c r="B14" s="13">
        <f t="shared" ref="B14:H14" si="3">B6-B12</f>
        <v>1644118.8645711213</v>
      </c>
      <c r="C14" s="13">
        <f t="shared" si="3"/>
        <v>1686085.9027702054</v>
      </c>
      <c r="D14" s="13">
        <f t="shared" si="3"/>
        <v>1722417.5053056874</v>
      </c>
      <c r="E14" s="13">
        <f t="shared" si="3"/>
        <v>1774372.4200230788</v>
      </c>
      <c r="F14" s="13">
        <f t="shared" si="3"/>
        <v>1644118.8645865945</v>
      </c>
      <c r="G14" s="13">
        <f t="shared" si="3"/>
        <v>1644118.8645865945</v>
      </c>
      <c r="H14" s="13">
        <f t="shared" si="3"/>
        <v>1644118.8645865945</v>
      </c>
      <c r="I14" s="13">
        <f t="shared" si="2"/>
        <v>51954.914717391366</v>
      </c>
      <c r="M14" s="3"/>
      <c r="N14" s="2"/>
    </row>
    <row r="15" spans="1:14" ht="1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M15" s="3"/>
      <c r="N15" s="2"/>
    </row>
    <row r="16" spans="1:14" ht="15" customHeight="1" x14ac:dyDescent="0.25">
      <c r="A16" s="10" t="s">
        <v>17</v>
      </c>
      <c r="B16" s="10">
        <f>[2]Financeira_base!F50</f>
        <v>1720373.9037484718</v>
      </c>
      <c r="C16" s="10">
        <f>[2]Financeira_base!H50</f>
        <v>1752991.4859565028</v>
      </c>
      <c r="D16" s="10">
        <f>[2]Financeira_base!J50</f>
        <v>1787907.5648496037</v>
      </c>
      <c r="E16" s="10">
        <f>[2]Financeira_base!L50</f>
        <v>1833726.3802580247</v>
      </c>
      <c r="F16" s="10">
        <f>[2]Financeira_base!N50</f>
        <v>1723470.0593104721</v>
      </c>
      <c r="G16" s="10">
        <f>[2]Financeira_base!R50</f>
        <v>1723470.0593104721</v>
      </c>
      <c r="H16" s="10">
        <f>[2]Financeira_base!T50</f>
        <v>1723470.0593104721</v>
      </c>
      <c r="I16" s="10">
        <f t="shared" si="2"/>
        <v>45818.815408420982</v>
      </c>
      <c r="K16" s="14"/>
      <c r="M16" s="3"/>
      <c r="N16" s="2"/>
    </row>
    <row r="17" spans="1:14" ht="15" customHeight="1" x14ac:dyDescent="0.25">
      <c r="A17" s="11" t="s">
        <v>18</v>
      </c>
      <c r="B17" s="10">
        <f>[2]Financeira_base!F51+[2]Financeira_base!F52+[2]Financeira_base!F53+[2]Financeira_base!F87</f>
        <v>1589493.9991214718</v>
      </c>
      <c r="C17" s="10">
        <f>[2]Financeira_base!H51+[2]Financeira_base!H52+[2]Financeira_base!H53+[2]Financeira_base!H87</f>
        <v>1621730.4018555027</v>
      </c>
      <c r="D17" s="10">
        <f>[2]Financeira_base!J51+[2]Financeira_base!J52+[2]Financeira_base!J53+[2]Financeira_base!J87</f>
        <v>1632734.4484486037</v>
      </c>
      <c r="E17" s="10">
        <f>[2]Financeira_base!L51+[2]Financeira_base!L52+[2]Financeira_base!L53+[2]Financeira_base!L87</f>
        <v>1679480.2168070246</v>
      </c>
      <c r="F17" s="10">
        <f>[2]Financeira_base!N51+[2]Financeira_base!N52+[2]Financeira_base!N53+[2]Financeira_base!N87</f>
        <v>1589493.9362564718</v>
      </c>
      <c r="G17" s="10">
        <f>[2]Financeira_base!R51+[2]Financeira_base!R52+[2]Financeira_base!R53+[2]Financeira_base!R87</f>
        <v>1589493.9362564718</v>
      </c>
      <c r="H17" s="10">
        <f>[2]Financeira_base!T51+[2]Financeira_base!T52+[2]Financeira_base!T53+[2]Financeira_base!T87</f>
        <v>1589493.9362564718</v>
      </c>
      <c r="I17" s="10">
        <f t="shared" si="2"/>
        <v>46745.768358420813</v>
      </c>
      <c r="M17" s="3"/>
      <c r="N17" s="2"/>
    </row>
    <row r="18" spans="1:14" ht="15" customHeight="1" x14ac:dyDescent="0.25">
      <c r="A18" s="11" t="s">
        <v>19</v>
      </c>
      <c r="B18" s="10">
        <f>[2]Financeira_base!F88+[2]Financeira_base!F89</f>
        <v>130879.904627</v>
      </c>
      <c r="C18" s="10">
        <f>[2]Financeira_base!H88+[2]Financeira_base!H89</f>
        <v>131261.08410099999</v>
      </c>
      <c r="D18" s="10">
        <f>[2]Financeira_base!J88+[2]Financeira_base!J89</f>
        <v>155173.11640099998</v>
      </c>
      <c r="E18" s="10">
        <f>[2]Financeira_base!L88+[2]Financeira_base!L89</f>
        <v>154246.16345099997</v>
      </c>
      <c r="F18" s="10">
        <f>[2]Financeira_base!N88+[2]Financeira_base!N89</f>
        <v>133976.12305400029</v>
      </c>
      <c r="G18" s="10">
        <f>[2]Financeira_base!R88+[2]Financeira_base!R89</f>
        <v>133976.12305400029</v>
      </c>
      <c r="H18" s="10">
        <f>[2]Financeira_base!T88+[2]Financeira_base!T89</f>
        <v>133976.12305400029</v>
      </c>
      <c r="I18" s="10">
        <f t="shared" si="2"/>
        <v>-926.95295000000624</v>
      </c>
      <c r="J18" s="15"/>
      <c r="M18" s="3"/>
      <c r="N18" s="2"/>
    </row>
    <row r="19" spans="1:14" ht="1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M19" s="3"/>
      <c r="N19" s="2"/>
    </row>
    <row r="20" spans="1:14" ht="15" customHeight="1" x14ac:dyDescent="0.25">
      <c r="A20" s="17" t="s">
        <v>20</v>
      </c>
      <c r="B20" s="18">
        <f t="shared" ref="B20:H20" si="4">B14-B16</f>
        <v>-76255.039177350467</v>
      </c>
      <c r="C20" s="18">
        <f t="shared" si="4"/>
        <v>-66905.583186297445</v>
      </c>
      <c r="D20" s="18">
        <f t="shared" si="4"/>
        <v>-65490.059543916257</v>
      </c>
      <c r="E20" s="18">
        <f t="shared" si="4"/>
        <v>-59353.960234945873</v>
      </c>
      <c r="F20" s="18">
        <f t="shared" si="4"/>
        <v>-79351.19472387759</v>
      </c>
      <c r="G20" s="18">
        <f t="shared" si="4"/>
        <v>-79351.19472387759</v>
      </c>
      <c r="H20" s="18">
        <f t="shared" si="4"/>
        <v>-79351.19472387759</v>
      </c>
      <c r="I20" s="18">
        <f t="shared" si="2"/>
        <v>6136.0993089703843</v>
      </c>
      <c r="M20" s="3"/>
      <c r="N20" s="2"/>
    </row>
    <row r="21" spans="1:14" ht="15" hidden="1" customHeight="1" x14ac:dyDescent="0.25">
      <c r="A21" s="19"/>
      <c r="B21" s="20"/>
      <c r="C21" s="20"/>
      <c r="D21" s="20"/>
      <c r="E21" s="20"/>
      <c r="F21" s="20"/>
      <c r="G21" s="20"/>
      <c r="H21" s="20"/>
      <c r="I21" s="20">
        <f t="shared" si="2"/>
        <v>0</v>
      </c>
      <c r="M21" s="3"/>
      <c r="N21" s="2"/>
    </row>
    <row r="22" spans="1:14" ht="15" hidden="1" customHeight="1" x14ac:dyDescent="0.25">
      <c r="A22" s="17" t="s">
        <v>21</v>
      </c>
      <c r="B22" s="18">
        <f>[2]Financeira_base!AD120</f>
        <v>0</v>
      </c>
      <c r="C22" s="18">
        <f>[2]Financeira_base!AF120</f>
        <v>0</v>
      </c>
      <c r="D22" s="18">
        <f>[2]Financeira_base!AG120</f>
        <v>0</v>
      </c>
      <c r="E22" s="18">
        <f>[2]Financeira_base!AI120</f>
        <v>0</v>
      </c>
      <c r="F22" s="18">
        <f>[2]Financeira_base!AK120</f>
        <v>0</v>
      </c>
      <c r="G22" s="18">
        <f>[2]Financeira_base!AM120</f>
        <v>0</v>
      </c>
      <c r="H22" s="18">
        <f>[2]Financeira_base!AO120</f>
        <v>0</v>
      </c>
      <c r="I22" s="18">
        <f t="shared" si="2"/>
        <v>0</v>
      </c>
      <c r="M22" s="3"/>
      <c r="N22" s="2"/>
    </row>
    <row r="23" spans="1:14" ht="1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M23" s="3"/>
      <c r="N23" s="2"/>
    </row>
    <row r="24" spans="1:14" ht="15" customHeight="1" x14ac:dyDescent="0.25">
      <c r="A24" s="17" t="s">
        <v>22</v>
      </c>
      <c r="B24" s="18">
        <f>[2]Financeira_base!F119</f>
        <v>-170473.71501148632</v>
      </c>
      <c r="C24" s="18">
        <f>[2]Financeira_base!H119</f>
        <v>-170473.71501148632</v>
      </c>
      <c r="D24" s="18">
        <f>[2]Financeira_base!J119</f>
        <v>-170473.71501148632</v>
      </c>
      <c r="E24" s="18">
        <f>[2]Financeira_base!L119</f>
        <v>-170473.71501148632</v>
      </c>
      <c r="F24" s="18">
        <f>[2]Financeira_base!N119</f>
        <v>-170473.71501148632</v>
      </c>
      <c r="G24" s="18">
        <f>[2]Financeira_base!R119</f>
        <v>-170473.71501148632</v>
      </c>
      <c r="H24" s="18">
        <f>[2]Financeira_base!T119</f>
        <v>-170473.71501148632</v>
      </c>
      <c r="I24" s="18">
        <f t="shared" si="2"/>
        <v>0</v>
      </c>
      <c r="M24" s="3"/>
      <c r="N24" s="2"/>
    </row>
    <row r="25" spans="1:14" ht="1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M25" s="3"/>
      <c r="N25" s="2"/>
    </row>
    <row r="26" spans="1:14" ht="15.75" x14ac:dyDescent="0.25">
      <c r="A26" s="17" t="s">
        <v>23</v>
      </c>
      <c r="B26" s="18">
        <f>[2]Financeira_base!F120</f>
        <v>0</v>
      </c>
      <c r="C26" s="18">
        <f>[2]Financeira_base!H120</f>
        <v>0</v>
      </c>
      <c r="D26" s="18">
        <f>[2]Financeira_base!J120</f>
        <v>6724.4189214300004</v>
      </c>
      <c r="E26" s="18">
        <f>[2]Financeira_base!L120</f>
        <v>47961.804365349999</v>
      </c>
      <c r="F26" s="18">
        <f>[2]Financeira_base!N120</f>
        <v>0</v>
      </c>
      <c r="G26" s="18">
        <f>[2]Financeira_base!R120</f>
        <v>0</v>
      </c>
      <c r="H26" s="18">
        <f>[2]Financeira_base!T120</f>
        <v>0</v>
      </c>
      <c r="I26" s="18">
        <f t="shared" si="2"/>
        <v>41237.38544392</v>
      </c>
      <c r="M26" s="3"/>
      <c r="N26" s="2"/>
    </row>
    <row r="27" spans="1:14" ht="15.75" x14ac:dyDescent="0.25">
      <c r="A27" s="16"/>
      <c r="B27" s="16"/>
      <c r="C27" s="16"/>
      <c r="D27" s="16"/>
      <c r="E27" s="16"/>
      <c r="F27" s="16"/>
      <c r="G27" s="16"/>
      <c r="H27" s="16"/>
      <c r="I27" s="16"/>
      <c r="M27" s="3"/>
      <c r="N27" s="2"/>
    </row>
    <row r="28" spans="1:14" ht="15.75" x14ac:dyDescent="0.25">
      <c r="A28" s="17" t="s">
        <v>24</v>
      </c>
      <c r="B28" s="18">
        <f>B20-(B24)+B26</f>
        <v>94218.675834135851</v>
      </c>
      <c r="C28" s="18">
        <f>C20-(C24)+C26</f>
        <v>103568.13182518887</v>
      </c>
      <c r="D28" s="18">
        <f>D20-(D24)+D26</f>
        <v>111708.07438900006</v>
      </c>
      <c r="E28" s="18">
        <f t="shared" ref="E28:H28" si="5">E20-(E24)+E26</f>
        <v>159081.55914189044</v>
      </c>
      <c r="F28" s="18">
        <f t="shared" si="5"/>
        <v>91122.520287608728</v>
      </c>
      <c r="G28" s="18">
        <f t="shared" si="5"/>
        <v>91122.520287608728</v>
      </c>
      <c r="H28" s="18">
        <f t="shared" si="5"/>
        <v>91122.520287608728</v>
      </c>
      <c r="I28" s="18">
        <f t="shared" si="2"/>
        <v>47373.484752890377</v>
      </c>
      <c r="M28" s="3"/>
      <c r="N28" s="2"/>
    </row>
    <row r="29" spans="1:14" s="23" customFormat="1" ht="15.75" hidden="1" x14ac:dyDescent="0.25">
      <c r="A29" s="21"/>
      <c r="B29" s="22"/>
      <c r="C29" s="22"/>
      <c r="D29" s="22"/>
      <c r="E29" s="22"/>
      <c r="F29" s="22"/>
      <c r="G29" s="22"/>
      <c r="H29" s="22"/>
      <c r="I29" s="10">
        <f t="shared" ref="I29:I38" si="6">D29-C29</f>
        <v>0</v>
      </c>
      <c r="M29" s="24"/>
    </row>
    <row r="30" spans="1:14" ht="15.75" hidden="1" x14ac:dyDescent="0.25">
      <c r="A30" s="17" t="s">
        <v>25</v>
      </c>
      <c r="B30" s="18">
        <f>[2]Financeira_base!F130</f>
        <v>1679572.8084700268</v>
      </c>
      <c r="C30" s="18">
        <f>[2]Financeira_base!H130</f>
        <v>1680992.7898339501</v>
      </c>
      <c r="D30" s="18">
        <f>[2]Financeira_base!I130</f>
        <v>17.424405797186495</v>
      </c>
      <c r="E30" s="18">
        <f>[2]Financeira_base!L130</f>
        <v>1680992.7898339536</v>
      </c>
      <c r="F30" s="18">
        <f>[2]Financeira_base!N130</f>
        <v>1679572.8084700268</v>
      </c>
      <c r="G30" s="18">
        <f>[2]Financeira_base!R130</f>
        <v>1679572.8084700268</v>
      </c>
      <c r="H30" s="18">
        <f>[2]Financeira_base!T130</f>
        <v>1679572.8084700268</v>
      </c>
      <c r="I30" s="10">
        <f t="shared" si="6"/>
        <v>-1680975.365428153</v>
      </c>
      <c r="M30" s="3"/>
      <c r="N30" s="2"/>
    </row>
    <row r="31" spans="1:14" ht="15.75" hidden="1" x14ac:dyDescent="0.25">
      <c r="A31" s="16"/>
      <c r="B31" s="16"/>
      <c r="C31" s="16"/>
      <c r="D31" s="16"/>
      <c r="E31" s="16"/>
      <c r="F31" s="16"/>
      <c r="G31" s="16"/>
      <c r="H31" s="16"/>
      <c r="I31" s="10">
        <f t="shared" si="6"/>
        <v>0</v>
      </c>
      <c r="M31" s="3"/>
      <c r="N31" s="2"/>
    </row>
    <row r="32" spans="1:14" ht="15.75" hidden="1" x14ac:dyDescent="0.25">
      <c r="A32" s="17" t="s">
        <v>26</v>
      </c>
      <c r="B32" s="18">
        <f>[2]Financeira_base!F132</f>
        <v>1673333.6518768601</v>
      </c>
      <c r="C32" s="18">
        <f>[2]Financeira_base!H132</f>
        <v>1679699.5045624017</v>
      </c>
      <c r="D32" s="18">
        <f>[2]Financeira_base!I132</f>
        <v>17.41100019097609</v>
      </c>
      <c r="E32" s="18">
        <f>[2]Financeira_base!L132</f>
        <v>1690991.6495480556</v>
      </c>
      <c r="F32" s="18">
        <f>[2]Financeira_base!N132</f>
        <v>1676359.4670595923</v>
      </c>
      <c r="G32" s="18">
        <f>[2]Financeira_base!R132</f>
        <v>1676359.4670595923</v>
      </c>
      <c r="H32" s="18">
        <f>[2]Financeira_base!T132</f>
        <v>1676359.4670595923</v>
      </c>
      <c r="I32" s="10">
        <f t="shared" si="6"/>
        <v>-1679682.0935622107</v>
      </c>
      <c r="M32" s="3"/>
      <c r="N32" s="2"/>
    </row>
    <row r="33" spans="1:14" ht="15.75" hidden="1" x14ac:dyDescent="0.25">
      <c r="A33" s="16"/>
      <c r="B33" s="16"/>
      <c r="C33" s="16"/>
      <c r="D33" s="16"/>
      <c r="E33" s="16"/>
      <c r="F33" s="16"/>
      <c r="G33" s="16"/>
      <c r="H33" s="16"/>
      <c r="I33" s="10">
        <f t="shared" si="6"/>
        <v>0</v>
      </c>
      <c r="K33" s="25"/>
      <c r="M33" s="3"/>
      <c r="N33" s="2"/>
    </row>
    <row r="34" spans="1:14" ht="15.75" hidden="1" x14ac:dyDescent="0.25">
      <c r="A34" s="17" t="s">
        <v>27</v>
      </c>
      <c r="B34" s="18">
        <f>B30-B32</f>
        <v>6239.1565931667574</v>
      </c>
      <c r="C34" s="18">
        <f t="shared" ref="C34:D34" si="7">C30-C32</f>
        <v>1293.2852715484332</v>
      </c>
      <c r="D34" s="18">
        <f t="shared" si="7"/>
        <v>1.3405606210405097E-2</v>
      </c>
      <c r="E34" s="18">
        <f>E30-E32</f>
        <v>-9998.859714102</v>
      </c>
      <c r="F34" s="18">
        <f>F30 - F32</f>
        <v>3213.341410434572</v>
      </c>
      <c r="G34" s="18">
        <f>G30 - G32</f>
        <v>3213.341410434572</v>
      </c>
      <c r="H34" s="18">
        <f>H30 - H32</f>
        <v>3213.341410434572</v>
      </c>
      <c r="I34" s="10">
        <f t="shared" si="6"/>
        <v>-1293.2718659422228</v>
      </c>
      <c r="M34" s="3"/>
      <c r="N34" s="2"/>
    </row>
    <row r="35" spans="1:14" ht="15.75" hidden="1" x14ac:dyDescent="0.25">
      <c r="A35" s="21"/>
      <c r="B35" s="22"/>
      <c r="C35" s="22"/>
      <c r="D35" s="22"/>
      <c r="E35" s="22"/>
      <c r="F35" s="22"/>
      <c r="G35" s="22"/>
      <c r="H35" s="22"/>
      <c r="I35" s="10">
        <f t="shared" si="6"/>
        <v>0</v>
      </c>
      <c r="M35" s="3"/>
      <c r="N35" s="2"/>
    </row>
    <row r="36" spans="1:14" ht="15.75" hidden="1" x14ac:dyDescent="0.25">
      <c r="A36" s="17" t="s">
        <v>28</v>
      </c>
      <c r="B36" s="18"/>
      <c r="C36" s="18"/>
      <c r="D36" s="18"/>
      <c r="E36" s="18">
        <v>9496.2999999999993</v>
      </c>
      <c r="F36" s="18">
        <v>9496.2999999999993</v>
      </c>
      <c r="G36" s="18">
        <v>0</v>
      </c>
      <c r="H36" s="18">
        <v>0</v>
      </c>
      <c r="I36" s="10">
        <f t="shared" si="6"/>
        <v>0</v>
      </c>
      <c r="M36" s="3"/>
      <c r="N36" s="2"/>
    </row>
    <row r="37" spans="1:14" s="23" customFormat="1" ht="15.75" hidden="1" x14ac:dyDescent="0.25">
      <c r="A37" s="21"/>
      <c r="B37" s="22"/>
      <c r="C37" s="22"/>
      <c r="D37" s="22"/>
      <c r="E37" s="22"/>
      <c r="F37" s="22"/>
      <c r="G37" s="22"/>
      <c r="H37" s="22"/>
      <c r="I37" s="10">
        <f t="shared" si="6"/>
        <v>0</v>
      </c>
      <c r="M37" s="24"/>
    </row>
    <row r="38" spans="1:14" ht="15.75" hidden="1" x14ac:dyDescent="0.25">
      <c r="A38" s="17" t="s">
        <v>29</v>
      </c>
      <c r="B38" s="18">
        <f>B34-B36</f>
        <v>6239.1565931667574</v>
      </c>
      <c r="C38" s="18"/>
      <c r="D38" s="18"/>
      <c r="E38" s="18">
        <f>E34-E36</f>
        <v>-19495.159714101999</v>
      </c>
      <c r="F38" s="18">
        <f>F34-F36</f>
        <v>-6282.9585895654272</v>
      </c>
      <c r="G38" s="18">
        <f>G34-G36</f>
        <v>3213.341410434572</v>
      </c>
      <c r="H38" s="18">
        <f>H34-H36</f>
        <v>3213.341410434572</v>
      </c>
      <c r="I38" s="10">
        <f t="shared" si="6"/>
        <v>0</v>
      </c>
      <c r="M38" s="3"/>
      <c r="N38" s="2"/>
    </row>
    <row r="39" spans="1:14" ht="15.75" x14ac:dyDescent="0.25">
      <c r="A39" s="21"/>
      <c r="B39" s="22"/>
      <c r="C39" s="22"/>
      <c r="D39" s="22"/>
      <c r="E39" s="22"/>
      <c r="F39" s="22"/>
      <c r="G39" s="22"/>
      <c r="H39" s="22"/>
      <c r="M39" s="3"/>
      <c r="N39" s="2"/>
    </row>
    <row r="40" spans="1:14" ht="15" customHeight="1" x14ac:dyDescent="0.2">
      <c r="A40" s="26" t="s">
        <v>30</v>
      </c>
      <c r="B40" s="26"/>
      <c r="C40" s="26"/>
      <c r="D40" s="26"/>
      <c r="E40" s="26"/>
      <c r="F40" s="26"/>
      <c r="G40" s="26"/>
      <c r="H40" s="26"/>
      <c r="I40" s="26"/>
    </row>
    <row r="42" spans="1:14" ht="24.75" customHeight="1" x14ac:dyDescent="0.2"/>
    <row r="43" spans="1:14" ht="24.75" customHeight="1" x14ac:dyDescent="0.2"/>
    <row r="44" spans="1:14" ht="24.75" customHeight="1" x14ac:dyDescent="0.2"/>
    <row r="45" spans="1:14" ht="24.75" customHeight="1" x14ac:dyDescent="0.2">
      <c r="B45" s="25"/>
      <c r="C45" s="25"/>
      <c r="D45" s="25"/>
      <c r="E45" s="25"/>
      <c r="F45" s="25"/>
      <c r="G45" s="25"/>
      <c r="H45" s="25"/>
    </row>
    <row r="73" spans="2:8" ht="15" customHeight="1" x14ac:dyDescent="0.2">
      <c r="B73" s="27"/>
      <c r="C73" s="27"/>
      <c r="D73" s="27"/>
      <c r="E73" s="27"/>
      <c r="F73" s="27"/>
      <c r="G73" s="27"/>
      <c r="H73" s="27"/>
    </row>
  </sheetData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9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1D14-E193-4DCE-9E29-32CCD44929D4}">
  <sheetPr>
    <pageSetUpPr fitToPage="1"/>
  </sheetPr>
  <dimension ref="A4:Z67"/>
  <sheetViews>
    <sheetView showGridLines="0" zoomScale="91" zoomScaleNormal="91" workbookViewId="0">
      <selection activeCell="E5" sqref="E5"/>
    </sheetView>
  </sheetViews>
  <sheetFormatPr defaultRowHeight="18.75" customHeight="1" x14ac:dyDescent="0.25"/>
  <cols>
    <col min="1" max="1" width="60" style="31" customWidth="1"/>
    <col min="2" max="2" width="19.42578125" style="31" customWidth="1"/>
    <col min="3" max="3" width="19.42578125" style="31" hidden="1" customWidth="1"/>
    <col min="4" max="4" width="19.42578125" style="31" customWidth="1"/>
    <col min="5" max="5" width="19.140625" style="31" customWidth="1"/>
    <col min="6" max="8" width="19.42578125" style="31" hidden="1" customWidth="1"/>
    <col min="9" max="9" width="19.42578125" style="31" customWidth="1"/>
    <col min="10" max="10" width="10.7109375" style="96" customWidth="1"/>
    <col min="11" max="11" width="38.5703125" style="31" customWidth="1"/>
    <col min="12" max="12" width="9.140625" style="31"/>
    <col min="13" max="13" width="29.140625" style="31" customWidth="1"/>
    <col min="14" max="14" width="9.140625" style="31"/>
    <col min="15" max="15" width="9.140625" style="31" customWidth="1"/>
    <col min="16" max="16384" width="9.140625" style="31"/>
  </cols>
  <sheetData>
    <row r="4" spans="1:26" ht="18.75" customHeight="1" thickBot="1" x14ac:dyDescent="0.3">
      <c r="A4" s="28"/>
      <c r="B4" s="29"/>
      <c r="C4" s="29"/>
      <c r="D4" s="29"/>
      <c r="E4" s="29"/>
      <c r="F4" s="29"/>
      <c r="G4" s="29"/>
      <c r="H4" s="29"/>
      <c r="I4" s="30" t="s">
        <v>1</v>
      </c>
    </row>
    <row r="5" spans="1:26" s="34" customFormat="1" ht="74.25" customHeight="1" thickTop="1" thickBot="1" x14ac:dyDescent="0.3">
      <c r="A5" s="6" t="s">
        <v>2</v>
      </c>
      <c r="B5" s="7" t="s">
        <v>3</v>
      </c>
      <c r="C5" s="7" t="s">
        <v>31</v>
      </c>
      <c r="D5" s="32" t="s">
        <v>5</v>
      </c>
      <c r="E5" s="32" t="s">
        <v>6</v>
      </c>
      <c r="F5" s="32" t="s">
        <v>7</v>
      </c>
      <c r="G5" s="32" t="s">
        <v>8</v>
      </c>
      <c r="H5" s="32" t="s">
        <v>9</v>
      </c>
      <c r="I5" s="33" t="s">
        <v>10</v>
      </c>
      <c r="J5" s="97" t="s">
        <v>108</v>
      </c>
      <c r="K5" s="31"/>
      <c r="L5" s="31"/>
      <c r="M5" s="31"/>
      <c r="N5" s="31"/>
      <c r="O5" s="31"/>
    </row>
    <row r="6" spans="1:26" ht="18.75" customHeight="1" thickTop="1" x14ac:dyDescent="0.25">
      <c r="A6" s="10"/>
      <c r="B6" s="35"/>
      <c r="C6" s="35"/>
      <c r="D6" s="35"/>
      <c r="E6" s="35"/>
      <c r="F6" s="35"/>
      <c r="G6" s="35"/>
      <c r="H6" s="35"/>
      <c r="I6" s="35"/>
    </row>
    <row r="7" spans="1:26" ht="15.75" x14ac:dyDescent="0.25">
      <c r="A7" s="36" t="s">
        <v>32</v>
      </c>
      <c r="B7" s="37">
        <f t="shared" ref="B7:H7" si="0">B9+B21+B20</f>
        <v>2030520.2226228348</v>
      </c>
      <c r="C7" s="37">
        <f t="shared" si="0"/>
        <v>2118013.1679482544</v>
      </c>
      <c r="D7" s="37">
        <f t="shared" si="0"/>
        <v>2167128.5119430292</v>
      </c>
      <c r="E7" s="37">
        <f t="shared" si="0"/>
        <v>2226142.7374098445</v>
      </c>
      <c r="F7" s="37">
        <f t="shared" si="0"/>
        <v>2030520.2226453079</v>
      </c>
      <c r="G7" s="37">
        <f t="shared" si="0"/>
        <v>2030520.2226453079</v>
      </c>
      <c r="H7" s="37">
        <f t="shared" si="0"/>
        <v>2030520.2226453079</v>
      </c>
      <c r="I7" s="37">
        <f>E7-D7</f>
        <v>59014.225466815289</v>
      </c>
      <c r="J7" s="98"/>
      <c r="P7" s="38"/>
    </row>
    <row r="8" spans="1:26" ht="18.75" customHeight="1" x14ac:dyDescent="0.25">
      <c r="A8" s="39"/>
      <c r="B8" s="40"/>
      <c r="C8" s="40"/>
      <c r="D8" s="40"/>
      <c r="E8" s="40"/>
      <c r="F8" s="40"/>
      <c r="G8" s="40"/>
      <c r="H8" s="40"/>
      <c r="I8" s="40"/>
    </row>
    <row r="9" spans="1:26" s="43" customFormat="1" ht="21.75" customHeight="1" x14ac:dyDescent="0.2">
      <c r="A9" s="41" t="s">
        <v>33</v>
      </c>
      <c r="B9" s="42">
        <f t="shared" ref="B9:C9" si="1">SUM(B10:B19)</f>
        <v>1288900.1474680002</v>
      </c>
      <c r="C9" s="42">
        <f t="shared" si="1"/>
        <v>1285606.7644786576</v>
      </c>
      <c r="D9" s="42">
        <f t="shared" ref="D9:H9" si="2">SUM(D10:D19)</f>
        <v>1332144.2973715181</v>
      </c>
      <c r="E9" s="42">
        <f t="shared" si="2"/>
        <v>1342558.0132083837</v>
      </c>
      <c r="F9" s="42">
        <f t="shared" si="2"/>
        <v>1288900.1474904732</v>
      </c>
      <c r="G9" s="42">
        <f t="shared" si="2"/>
        <v>1288900.1474904732</v>
      </c>
      <c r="H9" s="42">
        <f t="shared" si="2"/>
        <v>1288900.1474904732</v>
      </c>
      <c r="I9" s="42">
        <f t="shared" ref="I9:I44" si="3">E9-D9</f>
        <v>10413.715836865595</v>
      </c>
      <c r="J9" s="99"/>
      <c r="P9" s="44"/>
    </row>
    <row r="10" spans="1:26" ht="18.75" customHeight="1" x14ac:dyDescent="0.25">
      <c r="A10" s="45" t="s">
        <v>34</v>
      </c>
      <c r="B10" s="46">
        <f>[2]Financeira_base!F9</f>
        <v>60882.711119</v>
      </c>
      <c r="C10" s="46">
        <f>[2]Financeira_base!H9</f>
        <v>60807.171731498696</v>
      </c>
      <c r="D10" s="46">
        <f>[2]Financeira_base!J9</f>
        <v>57753.598505177397</v>
      </c>
      <c r="E10" s="46">
        <f>[2]Financeira_base!L9</f>
        <v>55646.54731967704</v>
      </c>
      <c r="F10" s="46">
        <f>[2]Financeira_base!N9</f>
        <v>60882.711141503591</v>
      </c>
      <c r="G10" s="46">
        <f>[2]Financeira_base!R9</f>
        <v>60882.711141503591</v>
      </c>
      <c r="H10" s="46">
        <f>[2]Financeira_base!T9</f>
        <v>60882.711141503591</v>
      </c>
      <c r="I10" s="46">
        <f t="shared" si="3"/>
        <v>-2107.051185500357</v>
      </c>
      <c r="J10" s="95" t="s">
        <v>109</v>
      </c>
      <c r="P10" s="38"/>
    </row>
    <row r="11" spans="1:26" ht="18.75" customHeight="1" x14ac:dyDescent="0.25">
      <c r="A11" s="45" t="s">
        <v>35</v>
      </c>
      <c r="B11" s="46">
        <f>[2]Financeira_base!F10</f>
        <v>83677.898115999997</v>
      </c>
      <c r="C11" s="46">
        <f>[2]Financeira_base!H10</f>
        <v>55459.262772345806</v>
      </c>
      <c r="D11" s="46">
        <f>[2]Financeira_base!J10</f>
        <v>59299.448244117077</v>
      </c>
      <c r="E11" s="46">
        <f>[2]Financeira_base!L10</f>
        <v>61762.80718225133</v>
      </c>
      <c r="F11" s="46">
        <f>[2]Financeira_base!N10</f>
        <v>83677.898117025485</v>
      </c>
      <c r="G11" s="46">
        <f>[2]Financeira_base!R10</f>
        <v>83677.898117025485</v>
      </c>
      <c r="H11" s="46">
        <f>[2]Financeira_base!T10</f>
        <v>83677.898117025485</v>
      </c>
      <c r="I11" s="46">
        <f t="shared" si="3"/>
        <v>2463.3589381342535</v>
      </c>
      <c r="J11" s="95" t="s">
        <v>110</v>
      </c>
      <c r="P11" s="38"/>
    </row>
    <row r="12" spans="1:26" ht="18.75" customHeight="1" x14ac:dyDescent="0.25">
      <c r="A12" s="45" t="s">
        <v>36</v>
      </c>
      <c r="B12" s="46">
        <f>[2]Financeira_base!F11+[2]Financeira_base!F20</f>
        <v>546710.88539099996</v>
      </c>
      <c r="C12" s="46">
        <f>[2]Financeira_base!H11+[2]Financeira_base!H20</f>
        <v>595448.54148747458</v>
      </c>
      <c r="D12" s="46">
        <f>[2]Financeira_base!J11+[2]Financeira_base!J20</f>
        <v>630867.19090443593</v>
      </c>
      <c r="E12" s="46">
        <f>[2]Financeira_base!L11+[2]Financeira_base!L20</f>
        <v>649101.65094053175</v>
      </c>
      <c r="F12" s="46">
        <f>[2]Financeira_base!N11+[2]Financeira_base!N20</f>
        <v>546710.88539099996</v>
      </c>
      <c r="G12" s="46">
        <f>[2]Financeira_base!R11+[2]Financeira_base!R20</f>
        <v>546710.88539099996</v>
      </c>
      <c r="H12" s="46">
        <f>[2]Financeira_base!T11+[2]Financeira_base!T20</f>
        <v>546710.88539099996</v>
      </c>
      <c r="I12" s="46">
        <f t="shared" si="3"/>
        <v>18234.460036095814</v>
      </c>
      <c r="J12" t="s">
        <v>112</v>
      </c>
      <c r="P12" s="38"/>
    </row>
    <row r="13" spans="1:26" ht="18.75" customHeight="1" x14ac:dyDescent="0.25">
      <c r="A13" s="45" t="s">
        <v>37</v>
      </c>
      <c r="B13" s="46">
        <f>[2]Financeira_base!F12</f>
        <v>51804.992936000002</v>
      </c>
      <c r="C13" s="46">
        <f>[2]Financeira_base!H12</f>
        <v>56271.10376977612</v>
      </c>
      <c r="D13" s="46">
        <f>[2]Financeira_base!J12</f>
        <v>63280.448807172754</v>
      </c>
      <c r="E13" s="46">
        <f>[2]Financeira_base!L12</f>
        <v>62552.136978696435</v>
      </c>
      <c r="F13" s="46">
        <f>[2]Financeira_base!N12</f>
        <v>51804.992935598333</v>
      </c>
      <c r="G13" s="46">
        <f>[2]Financeira_base!R12</f>
        <v>51804.992935598333</v>
      </c>
      <c r="H13" s="46">
        <f>[2]Financeira_base!T12</f>
        <v>51804.992935598333</v>
      </c>
      <c r="I13" s="46">
        <f t="shared" si="3"/>
        <v>-728.31182847631862</v>
      </c>
      <c r="J13" s="95"/>
      <c r="P13" s="38"/>
      <c r="Z13" s="38"/>
    </row>
    <row r="14" spans="1:26" ht="18.75" customHeight="1" x14ac:dyDescent="0.25">
      <c r="A14" s="45" t="s">
        <v>38</v>
      </c>
      <c r="B14" s="46">
        <f>[2]Financeira_base!F13</f>
        <v>313948.11138000002</v>
      </c>
      <c r="C14" s="46">
        <f>[2]Financeira_base!H13</f>
        <v>278683.38376867212</v>
      </c>
      <c r="D14" s="46">
        <f>[2]Financeira_base!J13</f>
        <v>266530.45803523425</v>
      </c>
      <c r="E14" s="46">
        <f>[2]Financeira_base!L13</f>
        <v>257328.68199703089</v>
      </c>
      <c r="F14" s="46">
        <f>[2]Financeira_base!N13</f>
        <v>313948.11137996498</v>
      </c>
      <c r="G14" s="46">
        <f>[2]Financeira_base!R13</f>
        <v>313948.11137996498</v>
      </c>
      <c r="H14" s="46">
        <f>[2]Financeira_base!T13</f>
        <v>313948.11137996498</v>
      </c>
      <c r="I14" s="46">
        <f t="shared" si="3"/>
        <v>-9201.7760382033593</v>
      </c>
      <c r="J14" t="s">
        <v>111</v>
      </c>
      <c r="P14" s="38"/>
    </row>
    <row r="15" spans="1:26" ht="18.75" customHeight="1" x14ac:dyDescent="0.25">
      <c r="A15" s="45" t="s">
        <v>39</v>
      </c>
      <c r="B15" s="46">
        <f>[2]Financeira_base!F14</f>
        <v>86391.960779000001</v>
      </c>
      <c r="C15" s="46">
        <f>[2]Financeira_base!H14</f>
        <v>79696.944748727256</v>
      </c>
      <c r="D15" s="46">
        <f>[2]Financeira_base!J14</f>
        <v>80510.92824000759</v>
      </c>
      <c r="E15" s="46">
        <f>[2]Financeira_base!L14</f>
        <v>78373.652049312994</v>
      </c>
      <c r="F15" s="46">
        <f>[2]Financeira_base!N14</f>
        <v>86391.960779102999</v>
      </c>
      <c r="G15" s="46">
        <f>[2]Financeira_base!R14</f>
        <v>86391.960779102999</v>
      </c>
      <c r="H15" s="46">
        <f>[2]Financeira_base!T14</f>
        <v>86391.960779102999</v>
      </c>
      <c r="I15" s="46">
        <f t="shared" si="3"/>
        <v>-2137.2761906945962</v>
      </c>
      <c r="J15" t="s">
        <v>111</v>
      </c>
      <c r="P15" s="38"/>
    </row>
    <row r="16" spans="1:26" ht="18.75" customHeight="1" x14ac:dyDescent="0.25">
      <c r="A16" s="45" t="s">
        <v>40</v>
      </c>
      <c r="B16" s="46">
        <f>[2]Financeira_base!F15</f>
        <v>111081.57260300001</v>
      </c>
      <c r="C16" s="46">
        <f>[2]Financeira_base!H15</f>
        <v>127085.92773880782</v>
      </c>
      <c r="D16" s="46">
        <f>[2]Financeira_base!J15</f>
        <v>143358.20318794559</v>
      </c>
      <c r="E16" s="46">
        <f>[2]Financeira_base!L15</f>
        <v>147238.85616239085</v>
      </c>
      <c r="F16" s="46">
        <f>[2]Financeira_base!N15</f>
        <v>111081.57260333616</v>
      </c>
      <c r="G16" s="46">
        <f>[2]Financeira_base!R15</f>
        <v>111081.57260333616</v>
      </c>
      <c r="H16" s="46">
        <f>[2]Financeira_base!T15</f>
        <v>111081.57260333616</v>
      </c>
      <c r="I16" s="46">
        <f t="shared" si="3"/>
        <v>3880.6529744452564</v>
      </c>
      <c r="J16" t="s">
        <v>113</v>
      </c>
      <c r="P16" s="38"/>
    </row>
    <row r="17" spans="1:16" ht="18.75" customHeight="1" x14ac:dyDescent="0.25">
      <c r="A17" s="45" t="s">
        <v>41</v>
      </c>
      <c r="B17" s="46">
        <f>[2]Financeira_base!F16</f>
        <v>0</v>
      </c>
      <c r="C17" s="46">
        <f>[2]Financeira_base!H16</f>
        <v>0.50030680599634847</v>
      </c>
      <c r="D17" s="46">
        <f>[2]Financeira_base!J16</f>
        <v>0.4002454447970788</v>
      </c>
      <c r="E17" s="46">
        <f>[2]Financeira_base!L16</f>
        <v>0</v>
      </c>
      <c r="F17" s="46">
        <f>[2]Financeira_base!N16</f>
        <v>0</v>
      </c>
      <c r="G17" s="46">
        <f>[2]Financeira_base!R16</f>
        <v>0</v>
      </c>
      <c r="H17" s="46">
        <f>[2]Financeira_base!T16</f>
        <v>0</v>
      </c>
      <c r="I17" s="46">
        <f t="shared" si="3"/>
        <v>-0.4002454447970788</v>
      </c>
      <c r="J17" s="95"/>
      <c r="P17" s="38"/>
    </row>
    <row r="18" spans="1:16" ht="18.75" customHeight="1" x14ac:dyDescent="0.25">
      <c r="A18" s="45" t="s">
        <v>42</v>
      </c>
      <c r="B18" s="46">
        <f>[2]Financeira_base!F17</f>
        <v>1903.2212339999999</v>
      </c>
      <c r="C18" s="46">
        <f>[2]Financeira_base!H17</f>
        <v>3060.6377470534021</v>
      </c>
      <c r="D18" s="46">
        <f>[2]Financeira_base!J17</f>
        <v>3565.5117622271873</v>
      </c>
      <c r="E18" s="46">
        <f>[2]Financeira_base!L17</f>
        <v>1939.3534370173527</v>
      </c>
      <c r="F18" s="46">
        <f>[2]Financeira_base!N17</f>
        <v>1903.2212347517591</v>
      </c>
      <c r="G18" s="46">
        <f>[2]Financeira_base!R17</f>
        <v>1903.2212347517591</v>
      </c>
      <c r="H18" s="46">
        <f>[2]Financeira_base!T17</f>
        <v>1903.2212347517591</v>
      </c>
      <c r="I18" s="46">
        <f t="shared" si="3"/>
        <v>-1626.1583252098346</v>
      </c>
      <c r="J18" t="s">
        <v>114</v>
      </c>
      <c r="P18" s="38"/>
    </row>
    <row r="19" spans="1:16" ht="18.75" customHeight="1" x14ac:dyDescent="0.25">
      <c r="A19" s="47" t="s">
        <v>43</v>
      </c>
      <c r="B19" s="46">
        <f>[2]Financeira_base!F18</f>
        <v>32498.79391</v>
      </c>
      <c r="C19" s="46">
        <f>[2]Financeira_base!H18</f>
        <v>29093.290407495871</v>
      </c>
      <c r="D19" s="46">
        <f>[2]Financeira_base!J18</f>
        <v>26978.109439755732</v>
      </c>
      <c r="E19" s="46">
        <f>[2]Financeira_base!L18</f>
        <v>28614.327141474874</v>
      </c>
      <c r="F19" s="46">
        <f>[2]Financeira_base!N18</f>
        <v>32498.793908189899</v>
      </c>
      <c r="G19" s="46">
        <f>[2]Financeira_base!R18</f>
        <v>32498.793908189899</v>
      </c>
      <c r="H19" s="46">
        <f>[2]Financeira_base!T18</f>
        <v>32498.793908189899</v>
      </c>
      <c r="I19" s="46">
        <f t="shared" si="3"/>
        <v>1636.2177017191425</v>
      </c>
      <c r="J19" s="95"/>
      <c r="P19" s="38"/>
    </row>
    <row r="20" spans="1:16" ht="18.75" customHeight="1" x14ac:dyDescent="0.25">
      <c r="A20" s="48" t="s">
        <v>13</v>
      </c>
      <c r="B20" s="40">
        <f>[2]Financeira_base!F21</f>
        <v>499352.60304972524</v>
      </c>
      <c r="C20" s="40">
        <f>[2]Financeira_base!H21</f>
        <v>527286.20202958328</v>
      </c>
      <c r="D20" s="40">
        <f>[2]Financeira_base!J21</f>
        <v>531455.76917351084</v>
      </c>
      <c r="E20" s="40">
        <f>[2]Financeira_base!L21</f>
        <v>536717.79129945999</v>
      </c>
      <c r="F20" s="40">
        <f>[2]Financeira_base!N21</f>
        <v>499352.60304972524</v>
      </c>
      <c r="G20" s="40">
        <f>[2]Financeira_base!R21</f>
        <v>499352.60304972524</v>
      </c>
      <c r="H20" s="40">
        <f>[2]Financeira_base!T21</f>
        <v>499352.60304972524</v>
      </c>
      <c r="I20" s="40">
        <f t="shared" si="3"/>
        <v>5262.0221259491518</v>
      </c>
      <c r="J20" t="s">
        <v>115</v>
      </c>
      <c r="P20" s="38"/>
    </row>
    <row r="21" spans="1:16" ht="18.75" customHeight="1" x14ac:dyDescent="0.25">
      <c r="A21" s="48" t="s">
        <v>44</v>
      </c>
      <c r="B21" s="40">
        <f t="shared" ref="B21:H21" si="4">SUM(B22:B28,B29,B32)</f>
        <v>242267.47210510931</v>
      </c>
      <c r="C21" s="40">
        <f t="shared" si="4"/>
        <v>305120.20144001383</v>
      </c>
      <c r="D21" s="40">
        <f t="shared" si="4"/>
        <v>303528.44539800001</v>
      </c>
      <c r="E21" s="40">
        <f t="shared" si="4"/>
        <v>346866.93290200079</v>
      </c>
      <c r="F21" s="40">
        <f t="shared" si="4"/>
        <v>242267.47210510931</v>
      </c>
      <c r="G21" s="40">
        <f t="shared" si="4"/>
        <v>242267.47210510931</v>
      </c>
      <c r="H21" s="40">
        <f t="shared" si="4"/>
        <v>242267.47210510931</v>
      </c>
      <c r="I21" s="40">
        <f t="shared" si="3"/>
        <v>43338.487504000776</v>
      </c>
      <c r="J21" s="98"/>
      <c r="P21" s="38"/>
    </row>
    <row r="22" spans="1:16" ht="18.75" customHeight="1" x14ac:dyDescent="0.25">
      <c r="A22" s="49" t="s">
        <v>45</v>
      </c>
      <c r="B22" s="46">
        <f>[2]Financeira_base!F26</f>
        <v>5137.1889950000004</v>
      </c>
      <c r="C22" s="46">
        <f>[2]Financeira_base!H26</f>
        <v>16343.737738</v>
      </c>
      <c r="D22" s="46">
        <f>[2]Financeira_base!J26</f>
        <v>17783.854224999999</v>
      </c>
      <c r="E22" s="46">
        <f>[2]Financeira_base!L26</f>
        <v>44659.254241528703</v>
      </c>
      <c r="F22" s="46">
        <f>[2]Financeira_base!N26</f>
        <v>5137.1889950000004</v>
      </c>
      <c r="G22" s="46">
        <f>[2]Financeira_base!R26</f>
        <v>5137.1889950000004</v>
      </c>
      <c r="H22" s="46">
        <f>[2]Financeira_base!T26</f>
        <v>5137.1889950000004</v>
      </c>
      <c r="I22" s="46">
        <f t="shared" si="3"/>
        <v>26875.400016528703</v>
      </c>
      <c r="J22" t="s">
        <v>116</v>
      </c>
      <c r="P22" s="38"/>
    </row>
    <row r="23" spans="1:16" ht="18.75" customHeight="1" x14ac:dyDescent="0.25">
      <c r="A23" s="49" t="s">
        <v>46</v>
      </c>
      <c r="B23" s="46">
        <f>[2]Financeira_base!F27</f>
        <v>0</v>
      </c>
      <c r="C23" s="46">
        <f>[2]Financeira_base!H27</f>
        <v>0</v>
      </c>
      <c r="D23" s="46">
        <f>[2]Financeira_base!J27</f>
        <v>0</v>
      </c>
      <c r="E23" s="46">
        <f>[2]Financeira_base!L27</f>
        <v>0</v>
      </c>
      <c r="F23" s="46">
        <f>[2]Financeira_base!N27</f>
        <v>0</v>
      </c>
      <c r="G23" s="46">
        <f>[2]Financeira_base!R27</f>
        <v>0</v>
      </c>
      <c r="H23" s="46">
        <f>[2]Financeira_base!T27</f>
        <v>0</v>
      </c>
      <c r="I23" s="46">
        <f t="shared" si="3"/>
        <v>0</v>
      </c>
      <c r="J23" s="95"/>
      <c r="P23" s="38"/>
    </row>
    <row r="24" spans="1:16" ht="18.75" customHeight="1" x14ac:dyDescent="0.25">
      <c r="A24" s="49" t="s">
        <v>47</v>
      </c>
      <c r="B24" s="46">
        <f>[2]Financeira_base!F28</f>
        <v>18592.092416</v>
      </c>
      <c r="C24" s="46">
        <f>[2]Financeira_base!H28</f>
        <v>17259.145381999999</v>
      </c>
      <c r="D24" s="46">
        <f>[2]Financeira_base!J28</f>
        <v>17322.703079999999</v>
      </c>
      <c r="E24" s="46">
        <f>[2]Financeira_base!L28</f>
        <v>17317.409446000001</v>
      </c>
      <c r="F24" s="46">
        <f>[2]Financeira_base!N28</f>
        <v>18592.092416</v>
      </c>
      <c r="G24" s="46">
        <f>[2]Financeira_base!R28</f>
        <v>18592.092416</v>
      </c>
      <c r="H24" s="46">
        <f>[2]Financeira_base!T28</f>
        <v>18592.092416</v>
      </c>
      <c r="I24" s="46">
        <f t="shared" si="3"/>
        <v>-5.2936339999978372</v>
      </c>
      <c r="J24" t="s">
        <v>117</v>
      </c>
      <c r="P24" s="38"/>
    </row>
    <row r="25" spans="1:16" ht="18.75" customHeight="1" x14ac:dyDescent="0.25">
      <c r="A25" s="50" t="s">
        <v>48</v>
      </c>
      <c r="B25" s="46">
        <f>[2]Financeira_base!F29</f>
        <v>25728.5994843222</v>
      </c>
      <c r="C25" s="46">
        <f>[2]Financeira_base!H29</f>
        <v>27510.569780999998</v>
      </c>
      <c r="D25" s="46">
        <f>[2]Financeira_base!J29</f>
        <v>27622.679983000002</v>
      </c>
      <c r="E25" s="46">
        <f>[2]Financeira_base!L29</f>
        <v>28019.517370000001</v>
      </c>
      <c r="F25" s="46">
        <f>[2]Financeira_base!N29</f>
        <v>25728.5994843222</v>
      </c>
      <c r="G25" s="46">
        <f>[2]Financeira_base!R29</f>
        <v>25728.5994843222</v>
      </c>
      <c r="H25" s="46">
        <f>[2]Financeira_base!T29</f>
        <v>25728.5994843222</v>
      </c>
      <c r="I25" s="46">
        <f t="shared" si="3"/>
        <v>396.83738699999958</v>
      </c>
      <c r="J25" t="s">
        <v>118</v>
      </c>
      <c r="P25" s="38"/>
    </row>
    <row r="26" spans="1:16" ht="18.75" customHeight="1" x14ac:dyDescent="0.25">
      <c r="A26" s="50" t="s">
        <v>49</v>
      </c>
      <c r="B26" s="46">
        <f>[2]Financeira_base!F30</f>
        <v>95870.442940787107</v>
      </c>
      <c r="C26" s="46">
        <f>[2]Financeira_base!H30</f>
        <v>134508.509261</v>
      </c>
      <c r="D26" s="46">
        <f>[2]Financeira_base!J30</f>
        <v>129023.070169</v>
      </c>
      <c r="E26" s="46">
        <f>[2]Financeira_base!L30</f>
        <v>127433.422303</v>
      </c>
      <c r="F26" s="46">
        <f>[2]Financeira_base!N30</f>
        <v>95870.442940787107</v>
      </c>
      <c r="G26" s="46">
        <f>[2]Financeira_base!R30</f>
        <v>95870.442940787107</v>
      </c>
      <c r="H26" s="46">
        <f>[2]Financeira_base!T30</f>
        <v>95870.442940787107</v>
      </c>
      <c r="I26" s="46">
        <f t="shared" si="3"/>
        <v>-1589.6478659999993</v>
      </c>
      <c r="J26" t="s">
        <v>119</v>
      </c>
      <c r="P26" s="38"/>
    </row>
    <row r="27" spans="1:16" ht="18.75" customHeight="1" x14ac:dyDescent="0.25">
      <c r="A27" s="49" t="s">
        <v>50</v>
      </c>
      <c r="B27" s="46">
        <f>[2]Financeira_base!F31</f>
        <v>26284.938576</v>
      </c>
      <c r="C27" s="46">
        <f>[2]Financeira_base!H31</f>
        <v>39225.751969013792</v>
      </c>
      <c r="D27" s="46">
        <f>[2]Financeira_base!J31</f>
        <v>35982.937320999998</v>
      </c>
      <c r="E27" s="46">
        <f>[2]Financeira_base!L31</f>
        <v>54815.728897472101</v>
      </c>
      <c r="F27" s="46">
        <f>[2]Financeira_base!N31</f>
        <v>26284.938576</v>
      </c>
      <c r="G27" s="46">
        <f>[2]Financeira_base!R31</f>
        <v>26284.938576</v>
      </c>
      <c r="H27" s="46">
        <f>[2]Financeira_base!T31</f>
        <v>26284.938576</v>
      </c>
      <c r="I27" s="46">
        <f t="shared" si="3"/>
        <v>18832.791576472104</v>
      </c>
      <c r="J27" t="s">
        <v>120</v>
      </c>
      <c r="P27" s="38"/>
    </row>
    <row r="28" spans="1:16" ht="18.75" hidden="1" customHeight="1" x14ac:dyDescent="0.25">
      <c r="A28" s="49" t="s">
        <v>51</v>
      </c>
      <c r="B28" s="46">
        <f>[2]Financeira_base!F32</f>
        <v>0</v>
      </c>
      <c r="C28" s="46">
        <f>[2]Financeira_base!H32</f>
        <v>0</v>
      </c>
      <c r="D28" s="46">
        <f>[2]Financeira_base!I32</f>
        <v>0</v>
      </c>
      <c r="E28" s="46">
        <f>[2]Financeira_base!L32</f>
        <v>0</v>
      </c>
      <c r="F28" s="46">
        <f>[2]Financeira_base!N32</f>
        <v>0</v>
      </c>
      <c r="G28" s="46">
        <f>[2]Financeira_base!R32</f>
        <v>0</v>
      </c>
      <c r="H28" s="46">
        <f>[2]Financeira_base!T32</f>
        <v>0</v>
      </c>
      <c r="I28" s="46">
        <f t="shared" si="3"/>
        <v>0</v>
      </c>
      <c r="J28" s="95"/>
      <c r="P28" s="38"/>
    </row>
    <row r="29" spans="1:16" ht="18.75" customHeight="1" x14ac:dyDescent="0.25">
      <c r="A29" s="49" t="s">
        <v>52</v>
      </c>
      <c r="B29" s="46">
        <f>[2]Financeira_base!F33</f>
        <v>18152.615951</v>
      </c>
      <c r="C29" s="46">
        <f>[2]Financeira_base!H33</f>
        <v>18081.114793000001</v>
      </c>
      <c r="D29" s="46">
        <f>[2]Financeira_base!J33</f>
        <v>17710.296055999999</v>
      </c>
      <c r="E29" s="46">
        <f>[2]Financeira_base!L33</f>
        <v>18433.268317000002</v>
      </c>
      <c r="F29" s="46">
        <f>[2]Financeira_base!N33</f>
        <v>18152.615951</v>
      </c>
      <c r="G29" s="46">
        <f>[2]Financeira_base!R33</f>
        <v>18152.615951</v>
      </c>
      <c r="H29" s="46">
        <f>[2]Financeira_base!T33</f>
        <v>18152.615951</v>
      </c>
      <c r="I29" s="46">
        <f t="shared" si="3"/>
        <v>722.97226100000262</v>
      </c>
      <c r="J29" t="s">
        <v>121</v>
      </c>
      <c r="P29" s="38"/>
    </row>
    <row r="30" spans="1:16" ht="18.75" hidden="1" customHeight="1" x14ac:dyDescent="0.25">
      <c r="A30" s="51"/>
      <c r="B30" s="46">
        <f>[2]Financeira_base!AD34</f>
        <v>0</v>
      </c>
      <c r="C30" s="46">
        <f>[2]Financeira_base!AF34</f>
        <v>0</v>
      </c>
      <c r="D30" s="46">
        <f>[2]Financeira_base!AG34</f>
        <v>0</v>
      </c>
      <c r="E30" s="46">
        <f>[2]Financeira_base!AI34</f>
        <v>0</v>
      </c>
      <c r="F30" s="46">
        <f>[2]Financeira_base!AK34</f>
        <v>0</v>
      </c>
      <c r="G30" s="46">
        <f>[2]Financeira_base!AM34</f>
        <v>0</v>
      </c>
      <c r="H30" s="46">
        <f>[2]Financeira_base!AO34</f>
        <v>0</v>
      </c>
      <c r="I30" s="46">
        <f t="shared" si="3"/>
        <v>0</v>
      </c>
    </row>
    <row r="31" spans="1:16" ht="18.75" hidden="1" customHeight="1" x14ac:dyDescent="0.25">
      <c r="A31" s="51"/>
      <c r="B31" s="46">
        <f>[2]Financeira_base!AD35</f>
        <v>0</v>
      </c>
      <c r="C31" s="46">
        <f>[2]Financeira_base!AF35</f>
        <v>0</v>
      </c>
      <c r="D31" s="46">
        <f>[2]Financeira_base!AG35</f>
        <v>0</v>
      </c>
      <c r="E31" s="46">
        <f>[2]Financeira_base!AI35</f>
        <v>0</v>
      </c>
      <c r="F31" s="46">
        <f>[2]Financeira_base!AK35</f>
        <v>0</v>
      </c>
      <c r="G31" s="46">
        <f>[2]Financeira_base!AM35</f>
        <v>0</v>
      </c>
      <c r="H31" s="46">
        <f>[2]Financeira_base!AO35</f>
        <v>0</v>
      </c>
      <c r="I31" s="46">
        <f t="shared" si="3"/>
        <v>0</v>
      </c>
    </row>
    <row r="32" spans="1:16" ht="18.75" customHeight="1" x14ac:dyDescent="0.25">
      <c r="A32" s="49" t="s">
        <v>53</v>
      </c>
      <c r="B32" s="46">
        <f>[2]Financeira_base!F36</f>
        <v>52501.593742000012</v>
      </c>
      <c r="C32" s="46">
        <f>[2]Financeira_base!H36</f>
        <v>52191.372515999996</v>
      </c>
      <c r="D32" s="46">
        <f>[2]Financeira_base!J36</f>
        <v>58082.904564000004</v>
      </c>
      <c r="E32" s="46">
        <f>[2]Financeira_base!L36</f>
        <v>56188.332326999989</v>
      </c>
      <c r="F32" s="46">
        <f>[2]Financeira_base!N36</f>
        <v>52501.593742000012</v>
      </c>
      <c r="G32" s="46">
        <f>[2]Financeira_base!R36</f>
        <v>52501.593742000012</v>
      </c>
      <c r="H32" s="46">
        <f>[2]Financeira_base!T36</f>
        <v>52501.593742000012</v>
      </c>
      <c r="I32" s="46">
        <f t="shared" si="3"/>
        <v>-1894.5722370000149</v>
      </c>
      <c r="J32" t="s">
        <v>121</v>
      </c>
      <c r="K32" s="38"/>
      <c r="P32" s="38"/>
    </row>
    <row r="33" spans="1:16" ht="6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100"/>
      <c r="P33" s="38"/>
    </row>
    <row r="34" spans="1:16" ht="15.75" x14ac:dyDescent="0.25">
      <c r="A34" s="54" t="s">
        <v>54</v>
      </c>
      <c r="B34" s="37">
        <f t="shared" ref="B34:H34" si="5">SUM(B35:B39,B42)</f>
        <v>386401.35805171361</v>
      </c>
      <c r="C34" s="37">
        <f t="shared" si="5"/>
        <v>431927.26517804957</v>
      </c>
      <c r="D34" s="37">
        <f t="shared" si="5"/>
        <v>444711.00663734134</v>
      </c>
      <c r="E34" s="37">
        <f t="shared" si="5"/>
        <v>451770.31738676573</v>
      </c>
      <c r="F34" s="37">
        <f t="shared" si="5"/>
        <v>386401.35805871349</v>
      </c>
      <c r="G34" s="37">
        <f t="shared" si="5"/>
        <v>386401.35805871349</v>
      </c>
      <c r="H34" s="37">
        <f t="shared" si="5"/>
        <v>386401.35805871349</v>
      </c>
      <c r="I34" s="37">
        <f t="shared" si="3"/>
        <v>7059.3107494243886</v>
      </c>
      <c r="J34" s="98"/>
      <c r="P34" s="38"/>
    </row>
    <row r="35" spans="1:16" ht="18.75" customHeight="1" x14ac:dyDescent="0.25">
      <c r="A35" s="55" t="s">
        <v>55</v>
      </c>
      <c r="B35" s="56">
        <f>[2]Financeira_base!F40</f>
        <v>543.406745</v>
      </c>
      <c r="C35" s="56">
        <f>[2]Financeira_base!H40</f>
        <v>846.25511443746711</v>
      </c>
      <c r="D35" s="56">
        <f>[2]Financeira_base!J40</f>
        <v>954.15434199330389</v>
      </c>
      <c r="E35" s="56">
        <f>[2]Financeira_base!L40</f>
        <v>711.59443188002342</v>
      </c>
      <c r="F35" s="56">
        <f>[2]Financeira_base!N40</f>
        <v>543.406745</v>
      </c>
      <c r="G35" s="56">
        <f>[2]Financeira_base!R40</f>
        <v>543.406745</v>
      </c>
      <c r="H35" s="56">
        <f>[2]Financeira_base!T40</f>
        <v>543.406745</v>
      </c>
      <c r="I35" s="56">
        <f t="shared" si="3"/>
        <v>-242.55991011328047</v>
      </c>
      <c r="J35" s="101"/>
      <c r="P35" s="38"/>
    </row>
    <row r="36" spans="1:16" ht="18.75" customHeight="1" x14ac:dyDescent="0.25">
      <c r="A36" s="58" t="s">
        <v>56</v>
      </c>
      <c r="B36" s="56">
        <f>[2]Financeira_base!F41</f>
        <v>58770.098489999997</v>
      </c>
      <c r="C36" s="56">
        <f>[2]Financeira_base!H41</f>
        <v>83933.060191069992</v>
      </c>
      <c r="D36" s="56">
        <f>[2]Financeira_base!J41</f>
        <v>79401.875176069996</v>
      </c>
      <c r="E36" s="56">
        <f>[2]Financeira_base!L41</f>
        <v>77755.936619070009</v>
      </c>
      <c r="F36" s="56">
        <f>[2]Financeira_base!N41</f>
        <v>58770.098491999997</v>
      </c>
      <c r="G36" s="56">
        <f>[2]Financeira_base!R41</f>
        <v>58770.098491999997</v>
      </c>
      <c r="H36" s="56">
        <f>[2]Financeira_base!T41</f>
        <v>58770.098491999997</v>
      </c>
      <c r="I36" s="56">
        <f t="shared" si="3"/>
        <v>-1645.9385569999868</v>
      </c>
      <c r="J36" s="101"/>
      <c r="P36" s="38"/>
    </row>
    <row r="37" spans="1:16" ht="18.75" customHeight="1" x14ac:dyDescent="0.25">
      <c r="A37" s="58" t="s">
        <v>57</v>
      </c>
      <c r="B37" s="56">
        <f>[2]Financeira_base!F42</f>
        <v>15437.159690593318</v>
      </c>
      <c r="C37" s="56">
        <f>[2]Financeira_base!H42</f>
        <v>16506.3418686</v>
      </c>
      <c r="D37" s="56">
        <f>[2]Financeira_base!J42</f>
        <v>16573.607989800003</v>
      </c>
      <c r="E37" s="56">
        <f>[2]Financeira_base!L42</f>
        <v>16811.710422</v>
      </c>
      <c r="F37" s="56">
        <f>[2]Financeira_base!N42</f>
        <v>15437.159690593318</v>
      </c>
      <c r="G37" s="56">
        <f>[2]Financeira_base!R42</f>
        <v>15437.159690593318</v>
      </c>
      <c r="H37" s="56">
        <f>[2]Financeira_base!T42</f>
        <v>15437.159690593318</v>
      </c>
      <c r="I37" s="56">
        <f t="shared" si="3"/>
        <v>238.10243219999757</v>
      </c>
      <c r="J37" s="101"/>
      <c r="P37" s="38"/>
    </row>
    <row r="38" spans="1:16" ht="18.75" customHeight="1" x14ac:dyDescent="0.25">
      <c r="A38" s="45" t="s">
        <v>58</v>
      </c>
      <c r="B38" s="56">
        <f>[2]Financeira_base!F44</f>
        <v>300117.93928600004</v>
      </c>
      <c r="C38" s="56">
        <f>[2]Financeira_base!H44</f>
        <v>309919.93929124321</v>
      </c>
      <c r="D38" s="56">
        <f>[2]Financeira_base!J44</f>
        <v>327963.5822104587</v>
      </c>
      <c r="E38" s="56">
        <f>[2]Financeira_base!L44</f>
        <v>337442.21032512462</v>
      </c>
      <c r="F38" s="56">
        <f>[2]Financeira_base!N44</f>
        <v>300117.93929000001</v>
      </c>
      <c r="G38" s="56">
        <f>[2]Financeira_base!R44</f>
        <v>300117.93929000001</v>
      </c>
      <c r="H38" s="56">
        <f>[2]Financeira_base!T44</f>
        <v>300117.93929000001</v>
      </c>
      <c r="I38" s="56">
        <f t="shared" si="3"/>
        <v>9478.6281146659167</v>
      </c>
      <c r="J38" s="59"/>
      <c r="P38" s="38"/>
    </row>
    <row r="39" spans="1:16" ht="18.75" customHeight="1" x14ac:dyDescent="0.25">
      <c r="A39" s="58" t="s">
        <v>59</v>
      </c>
      <c r="B39" s="56">
        <f>[2]Financeira_base!F45</f>
        <v>8941.7155921202211</v>
      </c>
      <c r="C39" s="56">
        <f>[2]Financeira_base!H45</f>
        <v>9783.3160227588123</v>
      </c>
      <c r="D39" s="56">
        <f>[2]Financeira_base!J45</f>
        <v>8876.9397530793976</v>
      </c>
      <c r="E39" s="56">
        <f>[2]Financeira_base!L45</f>
        <v>8096.9012815511032</v>
      </c>
      <c r="F39" s="56">
        <f>[2]Financeira_base!N45</f>
        <v>8941.7155921202211</v>
      </c>
      <c r="G39" s="56">
        <f>[2]Financeira_base!R45</f>
        <v>8941.7155921202211</v>
      </c>
      <c r="H39" s="56">
        <f>[2]Financeira_base!T45</f>
        <v>8941.7155921202211</v>
      </c>
      <c r="I39" s="56">
        <f t="shared" si="3"/>
        <v>-780.03847152829439</v>
      </c>
      <c r="J39" s="60"/>
      <c r="P39" s="38"/>
    </row>
    <row r="40" spans="1:16" ht="18.75" customHeight="1" x14ac:dyDescent="0.25">
      <c r="A40" s="58" t="s">
        <v>60</v>
      </c>
      <c r="B40" s="56">
        <f>[2]Financeira_base!F46</f>
        <v>18911.663505</v>
      </c>
      <c r="C40" s="56">
        <f>[2]Financeira_base!H46</f>
        <v>21726.194662000002</v>
      </c>
      <c r="D40" s="56">
        <f>[2]Financeira_base!J46</f>
        <v>22903.959707999998</v>
      </c>
      <c r="E40" s="56">
        <f>[2]Financeira_base!L46</f>
        <v>23524.894277000003</v>
      </c>
      <c r="F40" s="56">
        <f>[2]Financeira_base!N46</f>
        <v>18911.663505</v>
      </c>
      <c r="G40" s="56">
        <f>[2]Financeira_base!R46</f>
        <v>18911.663505</v>
      </c>
      <c r="H40" s="56">
        <f>[2]Financeira_base!T46</f>
        <v>18911.663505</v>
      </c>
      <c r="I40" s="56">
        <f t="shared" si="3"/>
        <v>620.93456900000456</v>
      </c>
      <c r="J40" s="60"/>
      <c r="P40" s="38"/>
    </row>
    <row r="41" spans="1:16" ht="18.75" customHeight="1" x14ac:dyDescent="0.25">
      <c r="A41" s="58" t="s">
        <v>61</v>
      </c>
      <c r="B41" s="56">
        <f>[2]Financeira_base!F47</f>
        <v>-9969.9479128797793</v>
      </c>
      <c r="C41" s="56">
        <f>[2]Financeira_base!H47</f>
        <v>-11942.878639241189</v>
      </c>
      <c r="D41" s="56">
        <f>[2]Financeira_base!J47</f>
        <v>-14027.019954920601</v>
      </c>
      <c r="E41" s="56">
        <f>[2]Financeira_base!L47</f>
        <v>-15427.9929954489</v>
      </c>
      <c r="F41" s="56">
        <f>[2]Financeira_base!N47</f>
        <v>-9969.9479128797793</v>
      </c>
      <c r="G41" s="56">
        <f>[2]Financeira_base!R47</f>
        <v>-9969.9479128797793</v>
      </c>
      <c r="H41" s="56">
        <f>[2]Financeira_base!T47</f>
        <v>-9969.9479128797793</v>
      </c>
      <c r="I41" s="56">
        <f t="shared" si="3"/>
        <v>-1400.973040528299</v>
      </c>
      <c r="J41" s="59"/>
      <c r="P41" s="38"/>
    </row>
    <row r="42" spans="1:16" ht="18.75" customHeight="1" x14ac:dyDescent="0.25">
      <c r="A42" s="58" t="s">
        <v>62</v>
      </c>
      <c r="B42" s="56">
        <f>[2]Financeira_base!F48</f>
        <v>2591.0382479999994</v>
      </c>
      <c r="C42" s="56">
        <f>[2]Financeira_base!H48</f>
        <v>10938.35268994</v>
      </c>
      <c r="D42" s="56">
        <f>[2]Financeira_base!J48</f>
        <v>10940.847165939998</v>
      </c>
      <c r="E42" s="56">
        <f>[2]Financeira_base!L48</f>
        <v>10951.964307139999</v>
      </c>
      <c r="F42" s="56">
        <f>[2]Financeira_base!N48</f>
        <v>2591.0382489999997</v>
      </c>
      <c r="G42" s="56">
        <f>[2]Financeira_base!R48</f>
        <v>2591.0382489999997</v>
      </c>
      <c r="H42" s="56">
        <f>[2]Financeira_base!T48</f>
        <v>2591.0382489999997</v>
      </c>
      <c r="I42" s="56">
        <f t="shared" si="3"/>
        <v>11.117141200000333</v>
      </c>
      <c r="J42" s="101"/>
      <c r="P42" s="38"/>
    </row>
    <row r="43" spans="1:16" ht="3" customHeight="1" x14ac:dyDescent="0.25">
      <c r="A43" s="57"/>
      <c r="B43" s="61"/>
      <c r="C43" s="61"/>
      <c r="D43" s="61"/>
      <c r="E43" s="61"/>
      <c r="F43" s="61"/>
      <c r="G43" s="61"/>
      <c r="H43" s="61"/>
      <c r="I43" s="61">
        <f t="shared" si="3"/>
        <v>0</v>
      </c>
      <c r="J43" s="101"/>
      <c r="P43" s="38"/>
    </row>
    <row r="44" spans="1:16" ht="18.75" customHeight="1" x14ac:dyDescent="0.25">
      <c r="A44" s="36" t="s">
        <v>63</v>
      </c>
      <c r="B44" s="37">
        <f t="shared" ref="B44:H44" si="6">B7-B34</f>
        <v>1644118.8645711213</v>
      </c>
      <c r="C44" s="37">
        <f t="shared" si="6"/>
        <v>1686085.9027702049</v>
      </c>
      <c r="D44" s="37">
        <f t="shared" si="6"/>
        <v>1722417.5053056879</v>
      </c>
      <c r="E44" s="37">
        <f t="shared" si="6"/>
        <v>1774372.4200230788</v>
      </c>
      <c r="F44" s="37">
        <f t="shared" si="6"/>
        <v>1644118.8645865945</v>
      </c>
      <c r="G44" s="37">
        <f t="shared" si="6"/>
        <v>1644118.8645865945</v>
      </c>
      <c r="H44" s="37">
        <f t="shared" si="6"/>
        <v>1644118.8645865945</v>
      </c>
      <c r="I44" s="37">
        <f t="shared" si="3"/>
        <v>51954.9147173909</v>
      </c>
      <c r="J44" s="98"/>
      <c r="P44" s="38"/>
    </row>
    <row r="45" spans="1:16" ht="18.75" customHeight="1" x14ac:dyDescent="0.25">
      <c r="A45" s="62"/>
      <c r="B45" s="62"/>
      <c r="C45" s="62"/>
      <c r="D45" s="62"/>
      <c r="E45" s="62"/>
      <c r="F45" s="62"/>
      <c r="G45" s="62"/>
      <c r="H45" s="62"/>
      <c r="I45" s="63"/>
      <c r="J45" s="101"/>
    </row>
    <row r="46" spans="1:16" ht="18.75" customHeight="1" x14ac:dyDescent="0.25">
      <c r="A46" s="31" t="s">
        <v>64</v>
      </c>
    </row>
    <row r="47" spans="1:16" ht="18.75" customHeight="1" x14ac:dyDescent="0.25">
      <c r="A47" s="31" t="s">
        <v>65</v>
      </c>
    </row>
    <row r="49" spans="1:9" ht="18.75" customHeight="1" thickBot="1" x14ac:dyDescent="0.3"/>
    <row r="50" spans="1:9" ht="18.75" customHeight="1" x14ac:dyDescent="0.25">
      <c r="A50" s="103" t="s">
        <v>66</v>
      </c>
      <c r="B50" s="64">
        <f>B44-[2]Financeira_base!F49</f>
        <v>0</v>
      </c>
      <c r="C50" s="64">
        <f>C44-[2]Financeira_base!H49</f>
        <v>0</v>
      </c>
      <c r="D50" s="64">
        <f>D44-[2]Financeira_base!J49</f>
        <v>0</v>
      </c>
      <c r="E50" s="64">
        <f>E44-[2]Financeira_base!L49</f>
        <v>0</v>
      </c>
      <c r="F50" s="64">
        <f>F44-[2]Financeira_base!N49</f>
        <v>0</v>
      </c>
      <c r="G50" s="64">
        <f>G44-[2]Financeira_base!R49</f>
        <v>0</v>
      </c>
      <c r="H50" s="64">
        <f>H44-[2]Financeira_base!T49</f>
        <v>0</v>
      </c>
      <c r="I50" s="65">
        <f>I44-[2]Financeira_base!V49</f>
        <v>-4.6566128730773926E-10</v>
      </c>
    </row>
    <row r="51" spans="1:9" ht="18.75" customHeight="1" thickBot="1" x14ac:dyDescent="0.3">
      <c r="A51" s="104"/>
      <c r="B51" s="66"/>
      <c r="C51" s="66"/>
      <c r="D51" s="66"/>
      <c r="E51" s="66"/>
      <c r="F51" s="66"/>
      <c r="G51" s="66"/>
      <c r="H51" s="66"/>
      <c r="I51" s="67"/>
    </row>
    <row r="53" spans="1:9" ht="18.75" customHeight="1" x14ac:dyDescent="0.25">
      <c r="B53" s="68"/>
      <c r="C53" s="68"/>
      <c r="D53" s="68"/>
      <c r="E53" s="68"/>
      <c r="F53" s="68"/>
      <c r="G53" s="68"/>
      <c r="H53" s="68"/>
      <c r="I53" s="68"/>
    </row>
    <row r="56" spans="1:9" ht="18.75" customHeight="1" x14ac:dyDescent="0.25">
      <c r="A56" s="69"/>
    </row>
    <row r="57" spans="1:9" ht="18.75" customHeight="1" x14ac:dyDescent="0.25">
      <c r="A57" s="69"/>
    </row>
    <row r="58" spans="1:9" ht="18.75" customHeight="1" x14ac:dyDescent="0.25">
      <c r="A58" s="70"/>
    </row>
    <row r="59" spans="1:9" ht="15.75" x14ac:dyDescent="0.25">
      <c r="A59" s="71"/>
    </row>
    <row r="60" spans="1:9" ht="15.75" x14ac:dyDescent="0.25">
      <c r="A60" s="71"/>
    </row>
    <row r="61" spans="1:9" ht="18.75" customHeight="1" x14ac:dyDescent="0.25">
      <c r="A61" s="71"/>
    </row>
    <row r="62" spans="1:9" ht="18.75" customHeight="1" x14ac:dyDescent="0.25">
      <c r="A62" s="71"/>
    </row>
    <row r="63" spans="1:9" ht="18.75" customHeight="1" x14ac:dyDescent="0.25">
      <c r="A63" s="71"/>
    </row>
    <row r="64" spans="1:9" ht="18.75" customHeight="1" x14ac:dyDescent="0.25">
      <c r="A64" s="71"/>
    </row>
    <row r="65" spans="1:1" ht="18.75" customHeight="1" x14ac:dyDescent="0.25">
      <c r="A65" s="71"/>
    </row>
    <row r="66" spans="1:1" ht="18.75" customHeight="1" x14ac:dyDescent="0.25">
      <c r="A66" s="72"/>
    </row>
    <row r="67" spans="1:1" ht="18.75" customHeight="1" x14ac:dyDescent="0.25">
      <c r="A67" s="70"/>
    </row>
  </sheetData>
  <mergeCells count="1">
    <mergeCell ref="A50:A51"/>
  </mergeCells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84" orientation="portrait" horizontalDpi="300" verticalDpi="300" r:id="rId1"/>
  <headerFooter alignWithMargins="0">
    <oddHeader>&amp;C&amp;"Arial,Negrito"&amp;12CENÁRIO PARÂMETROS SPE&amp;R&amp;D
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E1B9-B25F-4359-BD3B-C1E544E1DBD2}">
  <sheetPr>
    <pageSetUpPr fitToPage="1"/>
  </sheetPr>
  <dimension ref="A1:J46"/>
  <sheetViews>
    <sheetView showGridLines="0" tabSelected="1" zoomScale="82" zoomScaleNormal="82" workbookViewId="0">
      <selection activeCell="A9" sqref="A9:XFD9"/>
    </sheetView>
  </sheetViews>
  <sheetFormatPr defaultRowHeight="15" customHeight="1" x14ac:dyDescent="0.25"/>
  <cols>
    <col min="1" max="1" width="63.42578125" style="31" customWidth="1"/>
    <col min="2" max="2" width="16.7109375" style="31" customWidth="1"/>
    <col min="3" max="3" width="16.7109375" style="31" hidden="1" customWidth="1"/>
    <col min="4" max="5" width="16.7109375" style="31" customWidth="1"/>
    <col min="6" max="8" width="16.7109375" style="31" hidden="1" customWidth="1"/>
    <col min="9" max="9" width="14.42578125" style="31" bestFit="1" customWidth="1"/>
    <col min="10" max="10" width="10.5703125" style="31" bestFit="1" customWidth="1"/>
    <col min="11" max="16384" width="9.140625" style="31"/>
  </cols>
  <sheetData>
    <row r="1" spans="1:10" ht="15" customHeight="1" x14ac:dyDescent="0.3">
      <c r="A1" s="73" t="s">
        <v>67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ht="15" customHeight="1" x14ac:dyDescent="0.25">
      <c r="A2" s="75"/>
    </row>
    <row r="3" spans="1:10" ht="16.5" thickBot="1" x14ac:dyDescent="0.3">
      <c r="A3" s="76"/>
      <c r="B3" s="77"/>
      <c r="C3" s="77"/>
      <c r="D3" s="77"/>
      <c r="E3" s="77"/>
      <c r="F3" s="77"/>
      <c r="G3" s="77"/>
      <c r="H3" s="77"/>
      <c r="I3" s="78" t="s">
        <v>1</v>
      </c>
    </row>
    <row r="4" spans="1:10" s="34" customFormat="1" ht="64.5" thickTop="1" thickBot="1" x14ac:dyDescent="0.25">
      <c r="A4" s="102" t="s">
        <v>68</v>
      </c>
      <c r="B4" s="7" t="s">
        <v>3</v>
      </c>
      <c r="C4" s="7" t="s">
        <v>69</v>
      </c>
      <c r="D4" s="32" t="s">
        <v>5</v>
      </c>
      <c r="E4" s="32" t="s">
        <v>6</v>
      </c>
      <c r="F4" s="32" t="s">
        <v>7</v>
      </c>
      <c r="G4" s="32" t="s">
        <v>8</v>
      </c>
      <c r="H4" s="32" t="s">
        <v>9</v>
      </c>
      <c r="I4" s="32" t="s">
        <v>70</v>
      </c>
      <c r="J4" s="34" t="s">
        <v>108</v>
      </c>
    </row>
    <row r="5" spans="1:10" s="69" customFormat="1" ht="16.5" thickTop="1" x14ac:dyDescent="0.25">
      <c r="A5" s="79"/>
      <c r="B5" s="40"/>
      <c r="C5" s="40"/>
      <c r="D5" s="40"/>
      <c r="E5" s="40"/>
      <c r="F5" s="40"/>
      <c r="G5" s="40"/>
      <c r="H5" s="40"/>
      <c r="I5" s="40"/>
      <c r="J5" s="80"/>
    </row>
    <row r="6" spans="1:10" s="69" customFormat="1" ht="15.75" x14ac:dyDescent="0.25">
      <c r="A6" s="79"/>
      <c r="B6" s="40"/>
      <c r="C6" s="40"/>
      <c r="D6" s="40"/>
      <c r="E6" s="40"/>
      <c r="F6" s="40"/>
      <c r="G6" s="40"/>
      <c r="H6" s="40"/>
      <c r="I6" s="40"/>
      <c r="J6" s="80"/>
    </row>
    <row r="7" spans="1:10" s="69" customFormat="1" ht="15.75" x14ac:dyDescent="0.25">
      <c r="A7" s="81" t="s">
        <v>71</v>
      </c>
      <c r="B7" s="105">
        <v>777717.34199999995</v>
      </c>
      <c r="C7" s="105">
        <v>778063.51642113004</v>
      </c>
      <c r="D7" s="105">
        <v>788693.26409999991</v>
      </c>
      <c r="E7" s="105">
        <v>789647.67182999989</v>
      </c>
      <c r="F7" s="105">
        <v>777717.34199999995</v>
      </c>
      <c r="G7" s="105">
        <v>777717.34199999995</v>
      </c>
      <c r="H7" s="105">
        <v>777717.34199999995</v>
      </c>
      <c r="I7" s="105">
        <v>954.40772999997716</v>
      </c>
      <c r="J7" t="s">
        <v>122</v>
      </c>
    </row>
    <row r="8" spans="1:10" s="84" customFormat="1" ht="15.75" x14ac:dyDescent="0.25">
      <c r="A8" s="82" t="s">
        <v>72</v>
      </c>
      <c r="B8" s="105">
        <v>336102.49535081221</v>
      </c>
      <c r="C8" s="105">
        <v>338550.74923881225</v>
      </c>
      <c r="D8" s="105">
        <v>341339.90996580216</v>
      </c>
      <c r="E8" s="105">
        <v>339586.2144448022</v>
      </c>
      <c r="F8" s="105">
        <v>336102.49462981219</v>
      </c>
      <c r="G8" s="105">
        <v>336102.49462981219</v>
      </c>
      <c r="H8" s="105">
        <v>336102.49462981219</v>
      </c>
      <c r="I8" s="105">
        <v>-1753.6955209999578</v>
      </c>
      <c r="J8" t="s">
        <v>123</v>
      </c>
    </row>
    <row r="9" spans="1:10" s="69" customFormat="1" ht="15.75" x14ac:dyDescent="0.25">
      <c r="A9" s="81" t="s">
        <v>73</v>
      </c>
      <c r="B9" s="105">
        <v>65822.521438000011</v>
      </c>
      <c r="C9" s="105">
        <v>64376.6510652824</v>
      </c>
      <c r="D9" s="105">
        <v>65377.056970159996</v>
      </c>
      <c r="E9" s="105">
        <v>65874.69817376</v>
      </c>
      <c r="F9" s="105">
        <v>65822.521438000011</v>
      </c>
      <c r="G9" s="105">
        <v>65822.521438000011</v>
      </c>
      <c r="H9" s="105">
        <v>65822.521438000011</v>
      </c>
      <c r="I9" s="105">
        <v>497.64120360000379</v>
      </c>
      <c r="J9" t="s">
        <v>124</v>
      </c>
    </row>
    <row r="10" spans="1:10" s="84" customFormat="1" ht="15.75" x14ac:dyDescent="0.25">
      <c r="A10" s="81" t="s">
        <v>74</v>
      </c>
      <c r="B10" s="105">
        <v>174.093797</v>
      </c>
      <c r="C10" s="105">
        <v>174.093797</v>
      </c>
      <c r="D10" s="105">
        <v>174.093797</v>
      </c>
      <c r="E10" s="105">
        <v>174.093797</v>
      </c>
      <c r="F10" s="105">
        <v>174.093797</v>
      </c>
      <c r="G10" s="105">
        <v>174.093797</v>
      </c>
      <c r="H10" s="105">
        <v>174.093797</v>
      </c>
      <c r="I10" s="105">
        <v>0</v>
      </c>
      <c r="J10" s="83"/>
    </row>
    <row r="11" spans="1:10" s="84" customFormat="1" ht="15.75" x14ac:dyDescent="0.25">
      <c r="A11" s="81" t="s">
        <v>75</v>
      </c>
      <c r="B11" s="105">
        <v>0</v>
      </c>
      <c r="C11" s="105">
        <v>0</v>
      </c>
      <c r="D11" s="105">
        <v>0</v>
      </c>
      <c r="E11" s="105">
        <v>10162</v>
      </c>
      <c r="F11" s="105">
        <v>0</v>
      </c>
      <c r="G11" s="105">
        <v>0</v>
      </c>
      <c r="H11" s="105">
        <v>0</v>
      </c>
      <c r="I11" s="105">
        <v>10162</v>
      </c>
      <c r="J11" t="s">
        <v>125</v>
      </c>
    </row>
    <row r="12" spans="1:10" s="84" customFormat="1" ht="15.75" x14ac:dyDescent="0.25">
      <c r="A12" s="81" t="s">
        <v>76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83"/>
    </row>
    <row r="13" spans="1:10" s="84" customFormat="1" ht="15.75" x14ac:dyDescent="0.25">
      <c r="A13" s="81" t="s">
        <v>77</v>
      </c>
      <c r="B13" s="105">
        <v>803.07874800000002</v>
      </c>
      <c r="C13" s="105">
        <v>803.07874800000002</v>
      </c>
      <c r="D13" s="105">
        <v>773.07874800000002</v>
      </c>
      <c r="E13" s="105">
        <v>773.08159999999998</v>
      </c>
      <c r="F13" s="105">
        <v>803.07874800000002</v>
      </c>
      <c r="G13" s="105">
        <v>803.07874800000002</v>
      </c>
      <c r="H13" s="105">
        <v>803.07874800000002</v>
      </c>
      <c r="I13" s="105">
        <v>2.851999999961663E-3</v>
      </c>
      <c r="J13" t="s">
        <v>126</v>
      </c>
    </row>
    <row r="14" spans="1:10" s="84" customFormat="1" ht="15.75" x14ac:dyDescent="0.25">
      <c r="A14" s="81" t="s">
        <v>78</v>
      </c>
      <c r="B14" s="105">
        <v>76168.434958999991</v>
      </c>
      <c r="C14" s="105">
        <v>76025.734694252591</v>
      </c>
      <c r="D14" s="105">
        <v>76957.988756999999</v>
      </c>
      <c r="E14" s="105">
        <v>77961.388789966324</v>
      </c>
      <c r="F14" s="105">
        <v>76168.477928999986</v>
      </c>
      <c r="G14" s="105">
        <v>76168.477928999986</v>
      </c>
      <c r="H14" s="105">
        <v>76168.477928999986</v>
      </c>
      <c r="I14" s="105">
        <v>1003.4000329663249</v>
      </c>
      <c r="J14" t="s">
        <v>127</v>
      </c>
    </row>
    <row r="15" spans="1:10" s="84" customFormat="1" ht="15.75" x14ac:dyDescent="0.25">
      <c r="A15" s="81" t="s">
        <v>79</v>
      </c>
      <c r="B15" s="105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83"/>
    </row>
    <row r="16" spans="1:10" s="84" customFormat="1" ht="15.75" x14ac:dyDescent="0.25">
      <c r="A16" s="81" t="s">
        <v>80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83"/>
    </row>
    <row r="17" spans="1:10" s="84" customFormat="1" ht="15.75" x14ac:dyDescent="0.25">
      <c r="A17" s="81" t="s">
        <v>81</v>
      </c>
      <c r="B17" s="105">
        <v>0</v>
      </c>
      <c r="C17" s="105">
        <v>23837.710497339998</v>
      </c>
      <c r="D17" s="105">
        <v>23818.043290580001</v>
      </c>
      <c r="E17" s="105">
        <v>58705.971586129999</v>
      </c>
      <c r="F17" s="105">
        <v>0</v>
      </c>
      <c r="G17" s="105">
        <v>0</v>
      </c>
      <c r="H17" s="105">
        <v>0</v>
      </c>
      <c r="I17" s="105">
        <v>34887.928295549995</v>
      </c>
      <c r="J17" t="s">
        <v>128</v>
      </c>
    </row>
    <row r="18" spans="1:10" s="84" customFormat="1" ht="15.75" x14ac:dyDescent="0.25">
      <c r="A18" s="81" t="s">
        <v>82</v>
      </c>
      <c r="B18" s="105">
        <v>3192.1071339999999</v>
      </c>
      <c r="C18" s="105">
        <v>3247.600557376878</v>
      </c>
      <c r="D18" s="105">
        <v>3096.0899999999997</v>
      </c>
      <c r="E18" s="105">
        <v>3096.0899999999997</v>
      </c>
      <c r="F18" s="105">
        <v>3192.1071339999999</v>
      </c>
      <c r="G18" s="105">
        <v>3192.1071339999999</v>
      </c>
      <c r="H18" s="105">
        <v>3192.1071339999999</v>
      </c>
      <c r="I18" s="105">
        <v>0</v>
      </c>
      <c r="J18" s="83"/>
    </row>
    <row r="19" spans="1:10" s="84" customFormat="1" ht="15.75" x14ac:dyDescent="0.25">
      <c r="A19" s="81" t="s">
        <v>83</v>
      </c>
      <c r="B19" s="105">
        <v>0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83"/>
    </row>
    <row r="20" spans="1:10" s="84" customFormat="1" ht="15.75" x14ac:dyDescent="0.25">
      <c r="A20" s="85" t="s">
        <v>84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83"/>
    </row>
    <row r="21" spans="1:10" s="84" customFormat="1" ht="15.75" x14ac:dyDescent="0.25">
      <c r="A21" s="85" t="s">
        <v>85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83"/>
    </row>
    <row r="22" spans="1:10" s="84" customFormat="1" ht="15.75" x14ac:dyDescent="0.25">
      <c r="A22" s="81" t="s">
        <v>86</v>
      </c>
      <c r="B22" s="105">
        <v>1088</v>
      </c>
      <c r="C22" s="105">
        <v>1088</v>
      </c>
      <c r="D22" s="105">
        <v>1088</v>
      </c>
      <c r="E22" s="105">
        <v>1088</v>
      </c>
      <c r="F22" s="105">
        <v>1088</v>
      </c>
      <c r="G22" s="105">
        <v>1088</v>
      </c>
      <c r="H22" s="105">
        <v>1088</v>
      </c>
      <c r="I22" s="105">
        <v>0</v>
      </c>
      <c r="J22" s="83"/>
    </row>
    <row r="23" spans="1:10" s="84" customFormat="1" ht="15.75" x14ac:dyDescent="0.25">
      <c r="A23" s="81" t="s">
        <v>87</v>
      </c>
      <c r="B23" s="105">
        <v>30082.944155000001</v>
      </c>
      <c r="C23" s="105">
        <v>32526.890330869999</v>
      </c>
      <c r="D23" s="105">
        <v>33704.71967726</v>
      </c>
      <c r="E23" s="105">
        <v>33389.21427787</v>
      </c>
      <c r="F23" s="105">
        <v>30082.944155000001</v>
      </c>
      <c r="G23" s="105">
        <v>30082.944155000001</v>
      </c>
      <c r="H23" s="105">
        <v>30082.944155000001</v>
      </c>
      <c r="I23" s="105">
        <v>-315.50539939000009</v>
      </c>
      <c r="J23" t="s">
        <v>129</v>
      </c>
    </row>
    <row r="24" spans="1:10" s="84" customFormat="1" ht="15.75" x14ac:dyDescent="0.25">
      <c r="A24" s="81" t="s">
        <v>88</v>
      </c>
      <c r="B24" s="105">
        <v>2271.5726099999993</v>
      </c>
      <c r="C24" s="105">
        <v>2277.490597</v>
      </c>
      <c r="D24" s="105">
        <v>2308.490597</v>
      </c>
      <c r="E24" s="105">
        <v>2308.3375529999994</v>
      </c>
      <c r="F24" s="105">
        <v>2271.5726099999993</v>
      </c>
      <c r="G24" s="105">
        <v>2271.5726099999993</v>
      </c>
      <c r="H24" s="105">
        <v>2271.5726099999993</v>
      </c>
      <c r="I24" s="105">
        <v>-0.15304400000059104</v>
      </c>
      <c r="J24" t="s">
        <v>130</v>
      </c>
    </row>
    <row r="25" spans="1:10" s="84" customFormat="1" ht="15.75" x14ac:dyDescent="0.25">
      <c r="A25" s="81" t="s">
        <v>89</v>
      </c>
      <c r="B25" s="105">
        <v>0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83"/>
    </row>
    <row r="26" spans="1:10" s="84" customFormat="1" ht="15.75" x14ac:dyDescent="0.25">
      <c r="A26" s="81" t="s">
        <v>90</v>
      </c>
      <c r="B26" s="105">
        <v>17993.648703999999</v>
      </c>
      <c r="C26" s="105">
        <v>18225.377805999997</v>
      </c>
      <c r="D26" s="105">
        <v>18225.377805999997</v>
      </c>
      <c r="E26" s="105">
        <v>17989.600804999998</v>
      </c>
      <c r="F26" s="105">
        <v>17993.648703999999</v>
      </c>
      <c r="G26" s="105">
        <v>17993.648703999999</v>
      </c>
      <c r="H26" s="105">
        <v>17993.648703999999</v>
      </c>
      <c r="I26" s="105">
        <v>-235.77700099999856</v>
      </c>
      <c r="J26" t="s">
        <v>131</v>
      </c>
    </row>
    <row r="27" spans="1:10" s="84" customFormat="1" ht="15.75" x14ac:dyDescent="0.25">
      <c r="A27" s="86" t="s">
        <v>91</v>
      </c>
      <c r="B27" s="105">
        <v>0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83"/>
    </row>
    <row r="28" spans="1:10" s="84" customFormat="1" ht="15.75" x14ac:dyDescent="0.25">
      <c r="A28" s="87" t="s">
        <v>92</v>
      </c>
      <c r="B28" s="105">
        <v>0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83"/>
    </row>
    <row r="29" spans="1:10" s="84" customFormat="1" ht="15.75" x14ac:dyDescent="0.25">
      <c r="A29" s="87" t="s">
        <v>85</v>
      </c>
      <c r="B29" s="105">
        <v>0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83"/>
    </row>
    <row r="30" spans="1:10" s="84" customFormat="1" ht="15.75" x14ac:dyDescent="0.25">
      <c r="A30" s="86" t="s">
        <v>93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83"/>
    </row>
    <row r="31" spans="1:10" s="84" customFormat="1" ht="15.75" x14ac:dyDescent="0.25">
      <c r="A31" s="81" t="s">
        <v>94</v>
      </c>
      <c r="B31" s="105">
        <v>4000</v>
      </c>
      <c r="C31" s="105">
        <v>4000</v>
      </c>
      <c r="D31" s="105">
        <v>4000</v>
      </c>
      <c r="E31" s="105">
        <v>4000</v>
      </c>
      <c r="F31" s="105">
        <v>4000</v>
      </c>
      <c r="G31" s="105">
        <v>4000</v>
      </c>
      <c r="H31" s="105">
        <v>4000</v>
      </c>
      <c r="I31" s="105">
        <v>0</v>
      </c>
      <c r="J31" s="83"/>
    </row>
    <row r="32" spans="1:10" s="84" customFormat="1" ht="15.75" x14ac:dyDescent="0.25">
      <c r="A32" s="81" t="s">
        <v>95</v>
      </c>
      <c r="B32" s="105">
        <v>2401.8593040000001</v>
      </c>
      <c r="C32" s="105">
        <v>0</v>
      </c>
      <c r="D32" s="105">
        <v>0</v>
      </c>
      <c r="E32" s="105">
        <v>0</v>
      </c>
      <c r="F32" s="105">
        <v>2401.8593040000001</v>
      </c>
      <c r="G32" s="105">
        <v>2401.8593040000001</v>
      </c>
      <c r="H32" s="105">
        <v>2401.8593040000001</v>
      </c>
      <c r="I32" s="105">
        <v>0</v>
      </c>
      <c r="J32" s="83"/>
    </row>
    <row r="33" spans="1:10" s="84" customFormat="1" ht="15.75" x14ac:dyDescent="0.25">
      <c r="A33" s="81" t="s">
        <v>96</v>
      </c>
      <c r="B33" s="105">
        <v>26979.334211999998</v>
      </c>
      <c r="C33" s="105">
        <v>29381.193515999999</v>
      </c>
      <c r="D33" s="105">
        <v>19454.928241000001</v>
      </c>
      <c r="E33" s="105">
        <v>19182.582804999998</v>
      </c>
      <c r="F33" s="105">
        <v>26979.334211999998</v>
      </c>
      <c r="G33" s="105">
        <v>26979.334211999998</v>
      </c>
      <c r="H33" s="105">
        <v>26979.334211999998</v>
      </c>
      <c r="I33" s="105">
        <v>-272.34543600000325</v>
      </c>
      <c r="J33" t="s">
        <v>132</v>
      </c>
    </row>
    <row r="34" spans="1:10" s="84" customFormat="1" ht="15.75" x14ac:dyDescent="0.25">
      <c r="A34" s="81" t="s">
        <v>97</v>
      </c>
      <c r="B34" s="105">
        <v>13377.631358659557</v>
      </c>
      <c r="C34" s="105">
        <v>18471.966013661509</v>
      </c>
      <c r="D34" s="105">
        <v>23035.501975169766</v>
      </c>
      <c r="E34" s="105">
        <v>22278.757706546177</v>
      </c>
      <c r="F34" s="105">
        <v>13377.631358659557</v>
      </c>
      <c r="G34" s="105">
        <v>13377.631358659557</v>
      </c>
      <c r="H34" s="105">
        <v>13377.631358659557</v>
      </c>
      <c r="I34" s="105">
        <v>-756.74426862358814</v>
      </c>
      <c r="J34" t="s">
        <v>133</v>
      </c>
    </row>
    <row r="35" spans="1:10" s="84" customFormat="1" ht="15.75" x14ac:dyDescent="0.25">
      <c r="A35" s="81" t="s">
        <v>98</v>
      </c>
      <c r="B35" s="105">
        <v>0</v>
      </c>
      <c r="C35" s="105">
        <v>0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5">
        <v>0</v>
      </c>
      <c r="J35" s="83"/>
    </row>
    <row r="36" spans="1:10" s="84" customFormat="1" ht="15.75" x14ac:dyDescent="0.25">
      <c r="A36" s="81" t="s">
        <v>99</v>
      </c>
      <c r="B36" s="105">
        <v>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83"/>
    </row>
    <row r="37" spans="1:10" s="69" customFormat="1" ht="15.75" x14ac:dyDescent="0.25">
      <c r="A37" s="81" t="s">
        <v>100</v>
      </c>
      <c r="B37" s="105">
        <v>169.89536200000001</v>
      </c>
      <c r="C37" s="105">
        <v>121.67674100000001</v>
      </c>
      <c r="D37" s="105">
        <v>131.979512</v>
      </c>
      <c r="E37" s="105">
        <v>137.919265</v>
      </c>
      <c r="F37" s="105">
        <v>169.89536200000001</v>
      </c>
      <c r="G37" s="105">
        <v>169.89536200000001</v>
      </c>
      <c r="H37" s="105">
        <v>169.89536200000001</v>
      </c>
      <c r="I37" s="105">
        <v>5.9397529999999961</v>
      </c>
      <c r="J37" t="s">
        <v>134</v>
      </c>
    </row>
    <row r="38" spans="1:10" s="69" customFormat="1" ht="15.75" x14ac:dyDescent="0.25">
      <c r="A38" s="81" t="s">
        <v>101</v>
      </c>
      <c r="B38" s="105">
        <v>1380.273768</v>
      </c>
      <c r="C38" s="105">
        <v>1487.955483</v>
      </c>
      <c r="D38" s="105">
        <v>1482.976435</v>
      </c>
      <c r="E38" s="105">
        <v>1483.409269</v>
      </c>
      <c r="F38" s="105">
        <v>1380.273768</v>
      </c>
      <c r="G38" s="105">
        <v>1380.273768</v>
      </c>
      <c r="H38" s="105">
        <v>1380.273768</v>
      </c>
      <c r="I38" s="105">
        <v>0.43283399999995709</v>
      </c>
      <c r="J38" s="80"/>
    </row>
    <row r="39" spans="1:10" s="69" customFormat="1" ht="15.75" x14ac:dyDescent="0.25">
      <c r="A39" s="81" t="s">
        <v>102</v>
      </c>
      <c r="B39" s="105">
        <v>1643.3812350000001</v>
      </c>
      <c r="C39" s="105">
        <v>968.60924077713685</v>
      </c>
      <c r="D39" s="105">
        <v>905.04364763196531</v>
      </c>
      <c r="E39" s="105">
        <v>1102.7373349499801</v>
      </c>
      <c r="F39" s="105">
        <v>1643.3812350000001</v>
      </c>
      <c r="G39" s="105">
        <v>1643.3812350000001</v>
      </c>
      <c r="H39" s="105">
        <v>1643.3812350000001</v>
      </c>
      <c r="I39" s="105">
        <v>197.69368731801478</v>
      </c>
      <c r="J39" t="s">
        <v>135</v>
      </c>
    </row>
    <row r="40" spans="1:10" s="69" customFormat="1" ht="15.75" x14ac:dyDescent="0.25">
      <c r="A40" s="81" t="s">
        <v>103</v>
      </c>
      <c r="B40" s="105">
        <v>4961.5197770000004</v>
      </c>
      <c r="C40" s="105">
        <v>4961.5197770000004</v>
      </c>
      <c r="D40" s="105">
        <v>4961.5197770000004</v>
      </c>
      <c r="E40" s="105">
        <v>4961.5197770000004</v>
      </c>
      <c r="F40" s="105">
        <v>4961.5197770000004</v>
      </c>
      <c r="G40" s="105">
        <v>4961.5197770000004</v>
      </c>
      <c r="H40" s="105">
        <v>4961.5197770000004</v>
      </c>
      <c r="I40" s="105">
        <v>0</v>
      </c>
      <c r="J40" s="80"/>
    </row>
    <row r="41" spans="1:10" s="69" customFormat="1" ht="15.75" x14ac:dyDescent="0.25">
      <c r="A41" s="81" t="s">
        <v>104</v>
      </c>
      <c r="B41" s="105">
        <v>223163.86520899998</v>
      </c>
      <c r="C41" s="105">
        <v>223140.58733099999</v>
      </c>
      <c r="D41" s="105">
        <v>223206.385152</v>
      </c>
      <c r="E41" s="105">
        <v>225576.927792</v>
      </c>
      <c r="F41" s="105">
        <v>223163.76009499998</v>
      </c>
      <c r="G41" s="105">
        <v>223163.76009499998</v>
      </c>
      <c r="H41" s="105">
        <v>223163.76009499998</v>
      </c>
      <c r="I41" s="105">
        <v>2370.5426399999997</v>
      </c>
      <c r="J41" t="s">
        <v>136</v>
      </c>
    </row>
    <row r="42" spans="1:10" ht="15.75" x14ac:dyDescent="0.25">
      <c r="A42" s="88" t="s">
        <v>105</v>
      </c>
      <c r="B42" s="105">
        <v>130879.904627</v>
      </c>
      <c r="C42" s="105">
        <v>131261.08410099999</v>
      </c>
      <c r="D42" s="105">
        <v>155173.11640099998</v>
      </c>
      <c r="E42" s="105">
        <v>154246.16345099997</v>
      </c>
      <c r="F42" s="105">
        <v>133976.12305400029</v>
      </c>
      <c r="G42" s="105">
        <v>133976.12305400029</v>
      </c>
      <c r="H42" s="105">
        <v>133976.12305400029</v>
      </c>
      <c r="I42" s="105">
        <v>-926.95295000000624</v>
      </c>
    </row>
    <row r="43" spans="1:10" s="89" customFormat="1" ht="15.75" x14ac:dyDescent="0.25">
      <c r="A43" s="90" t="s">
        <v>106</v>
      </c>
      <c r="B43" s="106">
        <v>1720373.9037484718</v>
      </c>
      <c r="C43" s="106">
        <v>1752991.4859565026</v>
      </c>
      <c r="D43" s="106">
        <v>1787907.5648496037</v>
      </c>
      <c r="E43" s="106">
        <v>1833726.3802580244</v>
      </c>
      <c r="F43" s="106">
        <v>1723470.0593104719</v>
      </c>
      <c r="G43" s="106">
        <v>1723470.0593104719</v>
      </c>
      <c r="H43" s="106">
        <v>1723470.0593104719</v>
      </c>
      <c r="I43" s="106">
        <v>45818.815408420749</v>
      </c>
      <c r="J43" s="91"/>
    </row>
    <row r="44" spans="1:10" s="69" customFormat="1" ht="3" customHeight="1" x14ac:dyDescent="0.25">
      <c r="A44" s="92"/>
      <c r="B44" s="93"/>
      <c r="C44" s="93"/>
      <c r="D44" s="93"/>
      <c r="E44" s="93"/>
      <c r="F44" s="93"/>
      <c r="G44" s="93"/>
      <c r="H44" s="93"/>
      <c r="I44" s="93"/>
      <c r="J44" s="80"/>
    </row>
    <row r="45" spans="1:10" ht="20.25" customHeight="1" x14ac:dyDescent="0.25">
      <c r="A45" s="94" t="s">
        <v>107</v>
      </c>
    </row>
    <row r="46" spans="1:10" ht="18" customHeight="1" x14ac:dyDescent="0.25">
      <c r="A46" s="94" t="s">
        <v>65</v>
      </c>
    </row>
  </sheetData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60" orientation="portrait" horizontalDpi="300" verticalDpi="300" r:id="rId1"/>
  <headerFooter alignWithMargins="0">
    <oddHeader>&amp;C&amp;"Arial,Negrito"&amp;12CENÁRIO PARÂMETROS SPE&amp;R&amp;D
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Resumo_sum_executivo</vt:lpstr>
      <vt:lpstr>Receita</vt:lpstr>
      <vt:lpstr>Despesa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Reikiti Toguchi</dc:creator>
  <cp:lastModifiedBy>tiago pereira</cp:lastModifiedBy>
  <dcterms:created xsi:type="dcterms:W3CDTF">2022-07-20T19:21:32Z</dcterms:created>
  <dcterms:modified xsi:type="dcterms:W3CDTF">2022-07-22T02:19:47Z</dcterms:modified>
</cp:coreProperties>
</file>