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github\bimestral\data-prep\"/>
    </mc:Choice>
  </mc:AlternateContent>
  <xr:revisionPtr revIDLastSave="0" documentId="8_{C5FCF940-2F5F-404C-A45D-9CFF06A8C753}" xr6:coauthVersionLast="47" xr6:coauthVersionMax="47" xr10:uidLastSave="{00000000-0000-0000-0000-000000000000}"/>
  <bookViews>
    <workbookView xWindow="-120" yWindow="-120" windowWidth="20730" windowHeight="11160" activeTab="2" xr2:uid="{DB749A7D-D527-40BF-95CB-D0AE4C918050}"/>
  </bookViews>
  <sheets>
    <sheet name="Resumo_sum_executivo" sheetId="1" r:id="rId1"/>
    <sheet name="Receita" sheetId="2" r:id="rId2"/>
    <sheet name="Despesa" sheetId="3" r:id="rId3"/>
  </sheets>
  <externalReferences>
    <externalReference r:id="rId4"/>
    <externalReference r:id="rId5"/>
  </externalReferences>
  <definedNames>
    <definedName name="_Key1" hidden="1">#REF!</definedName>
    <definedName name="_Order1" hidden="1">255</definedName>
    <definedName name="_Regression_Int" hidden="1">1</definedName>
    <definedName name="_Sort" hidden="1">#REF!</definedName>
    <definedName name="AccessDatabase" hidden="1">"C:\DECIDE98\UNIÃO 2xls.mdb"</definedName>
    <definedName name="BLPH10" hidden="1">#REF!</definedName>
    <definedName name="BLPH10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5" hidden="1">#REF!</definedName>
    <definedName name="BLPH106" hidden="1">#REF!</definedName>
    <definedName name="BLPH107" hidden="1">#REF!</definedName>
    <definedName name="BLPH108" hidden="1">#REF!</definedName>
    <definedName name="BLPH109" hidden="1">#REF!</definedName>
    <definedName name="BLPH11" hidden="1">#REF!</definedName>
    <definedName name="BLPH111" hidden="1">#REF!</definedName>
    <definedName name="BLPH112" hidden="1">#REF!</definedName>
    <definedName name="BLPH113" hidden="1">#REF!</definedName>
    <definedName name="BLPH114" hidden="1">#REF!</definedName>
    <definedName name="BLPH115" hidden="1">#REF!</definedName>
    <definedName name="BLPH116" hidden="1">#REF!</definedName>
    <definedName name="BLPH117" hidden="1">#REF!</definedName>
    <definedName name="BLPH118" hidden="1">#REF!</definedName>
    <definedName name="BLPH119" hidden="1">#REF!</definedName>
    <definedName name="BLPH12" hidden="1">#REF!</definedName>
    <definedName name="BLPH120" hidden="1">#REF!</definedName>
    <definedName name="BLPH121" hidden="1">#REF!</definedName>
    <definedName name="BLPH122" hidden="1">#REF!</definedName>
    <definedName name="BLPH123" hidden="1">#REF!</definedName>
    <definedName name="BLPH124" hidden="1">#REF!</definedName>
    <definedName name="BLPH125" hidden="1">#REF!</definedName>
    <definedName name="BLPH126" hidden="1">#REF!</definedName>
    <definedName name="BLPH127" hidden="1">#REF!</definedName>
    <definedName name="BLPH128" hidden="1">#REF!</definedName>
    <definedName name="BLPH129" hidden="1">#REF!</definedName>
    <definedName name="BLPH13" hidden="1">#REF!</definedName>
    <definedName name="BLPH130" hidden="1">#REF!</definedName>
    <definedName name="BLPH131" hidden="1">#REF!</definedName>
    <definedName name="BLPH132" hidden="1">#REF!</definedName>
    <definedName name="BLPH133" hidden="1">#REF!</definedName>
    <definedName name="BLPH134" hidden="1">#REF!</definedName>
    <definedName name="BLPH135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localSheetId="0" hidden="1">[1]EURO!#REF!</definedName>
    <definedName name="BLPH144" hidden="1">[1]EURO!#REF!</definedName>
    <definedName name="BLPH144B" localSheetId="0" hidden="1">#REF!</definedName>
    <definedName name="BLPH144B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localSheetId="0" hidden="1">[1]BRASIL!#REF!</definedName>
    <definedName name="BLPH15" hidden="1">[1]BRASIL!#REF!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localSheetId="0" hidden="1">#REF!</definedName>
    <definedName name="BLPH159" hidden="1">#REF!</definedName>
    <definedName name="BLPH15B" localSheetId="0" hidden="1">#REF!</definedName>
    <definedName name="BLPH15B" hidden="1">#REF!</definedName>
    <definedName name="BLPH16" hidden="1">#REF!</definedName>
    <definedName name="BLPH160" localSheetId="0" hidden="1">#REF!</definedName>
    <definedName name="BLPH160" hidden="1">#REF!</definedName>
    <definedName name="BLPH161" localSheetId="0" hidden="1">#REF!</definedName>
    <definedName name="BLPH161" hidden="1">#REF!</definedName>
    <definedName name="BLPH162" localSheetId="0" hidden="1">#REF!</definedName>
    <definedName name="BLPH162" hidden="1">#REF!</definedName>
    <definedName name="BLPH163" localSheetId="0" hidden="1">#REF!</definedName>
    <definedName name="BLPH163" hidden="1">#REF!</definedName>
    <definedName name="BLPH164" localSheetId="0" hidden="1">#REF!</definedName>
    <definedName name="BLPH164" hidden="1">#REF!</definedName>
    <definedName name="BLPH165" localSheetId="0" hidden="1">#REF!</definedName>
    <definedName name="BLPH165" hidden="1">#REF!</definedName>
    <definedName name="BLPH166" localSheetId="0" hidden="1">#REF!</definedName>
    <definedName name="BLPH166" hidden="1">#REF!</definedName>
    <definedName name="BLPH167" localSheetId="0" hidden="1">#REF!</definedName>
    <definedName name="BLPH167" hidden="1">#REF!</definedName>
    <definedName name="BLPH168" localSheetId="0" hidden="1">#REF!</definedName>
    <definedName name="BLPH168" hidden="1">#REF!</definedName>
    <definedName name="BLPH169" localSheetId="0" hidden="1">#REF!</definedName>
    <definedName name="BLPH169" hidden="1">#REF!</definedName>
    <definedName name="BLPH17" hidden="1">#REF!</definedName>
    <definedName name="BLPH170" localSheetId="0" hidden="1">#REF!</definedName>
    <definedName name="BLPH170" hidden="1">#REF!</definedName>
    <definedName name="BLPH171" localSheetId="0" hidden="1">#REF!</definedName>
    <definedName name="BLPH171" hidden="1">#REF!</definedName>
    <definedName name="BLPH172" localSheetId="0" hidden="1">#REF!</definedName>
    <definedName name="BLPH172" hidden="1">#REF!</definedName>
    <definedName name="BLPH173" localSheetId="0" hidden="1">#REF!</definedName>
    <definedName name="BLPH173" hidden="1">#REF!</definedName>
    <definedName name="BLPH174" hidden="1">#REF!</definedName>
    <definedName name="BLPH175" localSheetId="0" hidden="1">#REF!</definedName>
    <definedName name="BLPH175" hidden="1">#REF!</definedName>
    <definedName name="BLPH176" hidden="1">#REF!</definedName>
    <definedName name="BLPH177" hidden="1">#REF!</definedName>
    <definedName name="BLPH178" hidden="1">#REF!</definedName>
    <definedName name="BLPH179" hidden="1">#REF!</definedName>
    <definedName name="BLPH18" hidden="1">#REF!</definedName>
    <definedName name="BLPH180" hidden="1">#REF!</definedName>
    <definedName name="BLPH181" hidden="1">#REF!</definedName>
    <definedName name="BLPH182" hidden="1">#REF!</definedName>
    <definedName name="BLPH183" hidden="1">#REF!</definedName>
    <definedName name="BLPH184" hidden="1">#REF!</definedName>
    <definedName name="BLPH185" hidden="1">#REF!</definedName>
    <definedName name="BLPH186" hidden="1">#REF!</definedName>
    <definedName name="BLPH187" hidden="1">#REF!</definedName>
    <definedName name="BLPH188" hidden="1">#REF!</definedName>
    <definedName name="BLPH189" hidden="1">#REF!</definedName>
    <definedName name="BLPH19" localSheetId="0" hidden="1">[1]BRASIL!#REF!</definedName>
    <definedName name="BLPH19" hidden="1">[1]BRASIL!#REF!</definedName>
    <definedName name="BLPH190" hidden="1">#REF!</definedName>
    <definedName name="BLPH191" hidden="1">#REF!</definedName>
    <definedName name="BLPH192" hidden="1">#REF!</definedName>
    <definedName name="BLPH193" hidden="1">#REF!</definedName>
    <definedName name="BLPH194" hidden="1">#REF!</definedName>
    <definedName name="BLPH195" hidden="1">#REF!</definedName>
    <definedName name="BLPH196" hidden="1">#REF!</definedName>
    <definedName name="BLPH197" hidden="1">#REF!</definedName>
    <definedName name="BLPH198" hidden="1">#REF!</definedName>
    <definedName name="BLPH199" hidden="1">#REF!</definedName>
    <definedName name="BLPH19B" localSheetId="0" hidden="1">#REF!</definedName>
    <definedName name="BLPH19B" hidden="1">#REF!</definedName>
    <definedName name="BLPH20" hidden="1">#REF!</definedName>
    <definedName name="BLPH200" hidden="1">#REF!</definedName>
    <definedName name="BLPH201" hidden="1">#REF!</definedName>
    <definedName name="BLPH202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localSheetId="0" hidden="1">[1]EUA!#REF!</definedName>
    <definedName name="BLPH38" hidden="1">[1]EUA!#REF!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localSheetId="0" hidden="1">[1]EUA!#REF!</definedName>
    <definedName name="BLPH56" hidden="1">[1]EUA!#REF!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localSheetId="0" hidden="1">[1]EUA!#REF!</definedName>
    <definedName name="BLPH66" hidden="1">[1]EUA!#REF!</definedName>
    <definedName name="BLPH67" localSheetId="0" hidden="1">[1]EUA!#REF!</definedName>
    <definedName name="BLPH67" hidden="1">[1]EUA!#REF!</definedName>
    <definedName name="BLPH68" localSheetId="0" hidden="1">[1]EUA!#REF!</definedName>
    <definedName name="BLPH68" hidden="1">[1]EUA!#REF!</definedName>
    <definedName name="BLPH69" hidden="1">#REF!</definedName>
    <definedName name="BLPH7" hidden="1">#REF!</definedName>
    <definedName name="BLPH70" hidden="1">#REF!</definedName>
    <definedName name="BLPH71" localSheetId="0" hidden="1">[1]EUA!#REF!</definedName>
    <definedName name="BLPH71" hidden="1">[1]EUA!#REF!</definedName>
    <definedName name="BLPH72" localSheetId="0" hidden="1">[1]EUA!#REF!</definedName>
    <definedName name="BLPH72" hidden="1">[1]EUA!#REF!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localSheetId="0" hidden="1">[1]BRASIL!#REF!</definedName>
    <definedName name="BLPH8" hidden="1">[1]BRASIL!#REF!</definedName>
    <definedName name="BLPH80" hidden="1">#REF!</definedName>
    <definedName name="BLPH81" localSheetId="0" hidden="1">[1]EUA!#REF!</definedName>
    <definedName name="BLPH81" hidden="1">[1]EUA!#REF!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localSheetId="0" hidden="1">[1]ARG!#REF!</definedName>
    <definedName name="BLPH99" hidden="1">[1]ARG!#REF!</definedName>
    <definedName name="HTML_CodePage" hidden="1">1252</definedName>
    <definedName name="HTML_Control" localSheetId="2" hidden="1">{"'Emissoes'!$B$1:$Q$80"}</definedName>
    <definedName name="HTML_Control" localSheetId="1" hidden="1">{"'Emissoes'!$B$1:$Q$80"}</definedName>
    <definedName name="HTML_Control" hidden="1">{"'Emissoes'!$B$1:$Q$80"}</definedName>
    <definedName name="HTML_Description" hidden="1">""</definedName>
    <definedName name="HTML_Email" hidden="1">""</definedName>
    <definedName name="HTML_Header" hidden="1">"Emissoes"</definedName>
    <definedName name="HTML_LastUpdate" hidden="1">"13/12/2000"</definedName>
    <definedName name="HTML_LineAfter" hidden="1">FALSE</definedName>
    <definedName name="HTML_LineBefore" hidden="1">FALSE</definedName>
    <definedName name="HTML_Name" hidden="1">"lfcgomes"</definedName>
    <definedName name="HTML_OBDlg2" hidden="1">TRUE</definedName>
    <definedName name="HTML_OBDlg4" hidden="1">TRUE</definedName>
    <definedName name="HTML_OS" hidden="1">0</definedName>
    <definedName name="HTML_PathFile" hidden="1">"C:\Ext\sovtemp.htm"</definedName>
    <definedName name="HTML_Title" hidden="1">"soberanos"</definedName>
    <definedName name="ja" localSheetId="0" hidden="1">#REF!</definedName>
    <definedName name="ja" hidden="1">#REF!</definedName>
    <definedName name="Novo" localSheetId="0" hidden="1">#REF!</definedName>
    <definedName name="Novo" hidden="1">#REF!</definedName>
    <definedName name="plan3" localSheetId="2" hidden="1">{#N/A,#N/A,FALSE,"DIESP"}</definedName>
    <definedName name="plan3" localSheetId="1" hidden="1">{#N/A,#N/A,FALSE,"DIESP"}</definedName>
    <definedName name="plan3" hidden="1">{#N/A,#N/A,FALSE,"DIESP"}</definedName>
    <definedName name="wrn.DIESP." localSheetId="2" hidden="1">{#N/A,#N/A,FALSE,"DIESP"}</definedName>
    <definedName name="wrn.DIESP." localSheetId="1" hidden="1">{#N/A,#N/A,FALSE,"DIESP"}</definedName>
    <definedName name="wrn.DIESP." hidden="1">{#N/A,#N/A,FALSE,"DIESP"}</definedName>
    <definedName name="wrn.DIVIG." localSheetId="2" hidden="1">{#N/A,#N/A,FALSE,"DIVIG"}</definedName>
    <definedName name="wrn.DIVIG." localSheetId="1" hidden="1">{#N/A,#N/A,FALSE,"DIVIG"}</definedName>
    <definedName name="wrn.DIVIG." hidden="1">{#N/A,#N/A,FALSE,"DIVIG"}</definedName>
    <definedName name="wrn.IAA." localSheetId="2" hidden="1">{#N/A,#N/A,FALSE,"IAA - Controlados pelo BB"}</definedName>
    <definedName name="wrn.IAA." localSheetId="1" hidden="1">{#N/A,#N/A,FALSE,"IAA - Controlados pelo BB"}</definedName>
    <definedName name="wrn.IAA." hidden="1">{#N/A,#N/A,FALSE,"IAA - Controlados pelo BB"}</definedName>
    <definedName name="wrn.TOTAL." localSheetId="2" hidden="1">{#N/A,#N/A,FALSE,"TOTALIZAÇÃO POR EMPRESA"}</definedName>
    <definedName name="wrn.TOTAL." localSheetId="1" hidden="1">{#N/A,#N/A,FALSE,"TOTALIZAÇÃO POR EMPRESA"}</definedName>
    <definedName name="wrn.TOTAL." hidden="1">{#N/A,#N/A,FALSE,"TOTALIZAÇÃO POR EMPRESA"}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0" i="3" l="1"/>
  <c r="I43" i="3"/>
  <c r="I86" i="3" s="1"/>
  <c r="H43" i="3"/>
  <c r="H86" i="3" s="1"/>
  <c r="G43" i="3"/>
  <c r="G86" i="3" s="1"/>
  <c r="F43" i="3"/>
  <c r="F86" i="3" s="1"/>
  <c r="J86" i="3" s="1"/>
  <c r="E43" i="3"/>
  <c r="E86" i="3" s="1"/>
  <c r="D43" i="3"/>
  <c r="D86" i="3" s="1"/>
  <c r="C43" i="3"/>
  <c r="C86" i="3" s="1"/>
  <c r="I42" i="3"/>
  <c r="I85" i="3" s="1"/>
  <c r="I84" i="3" s="1"/>
  <c r="H42" i="3"/>
  <c r="H85" i="3" s="1"/>
  <c r="H84" i="3" s="1"/>
  <c r="G42" i="3"/>
  <c r="G85" i="3" s="1"/>
  <c r="G84" i="3" s="1"/>
  <c r="F42" i="3"/>
  <c r="F85" i="3" s="1"/>
  <c r="E42" i="3"/>
  <c r="E85" i="3" s="1"/>
  <c r="E84" i="3" s="1"/>
  <c r="D42" i="3"/>
  <c r="D85" i="3" s="1"/>
  <c r="D84" i="3" s="1"/>
  <c r="C42" i="3"/>
  <c r="C85" i="3" s="1"/>
  <c r="C84" i="3" s="1"/>
  <c r="I41" i="3"/>
  <c r="I83" i="3" s="1"/>
  <c r="H41" i="3"/>
  <c r="H83" i="3" s="1"/>
  <c r="G41" i="3"/>
  <c r="G83" i="3" s="1"/>
  <c r="F41" i="3"/>
  <c r="F83" i="3" s="1"/>
  <c r="J83" i="3" s="1"/>
  <c r="E41" i="3"/>
  <c r="E83" i="3" s="1"/>
  <c r="D41" i="3"/>
  <c r="D83" i="3" s="1"/>
  <c r="C41" i="3"/>
  <c r="C83" i="3" s="1"/>
  <c r="I40" i="3"/>
  <c r="I82" i="3" s="1"/>
  <c r="H40" i="3"/>
  <c r="H82" i="3" s="1"/>
  <c r="G40" i="3"/>
  <c r="G82" i="3" s="1"/>
  <c r="F40" i="3"/>
  <c r="F82" i="3" s="1"/>
  <c r="J82" i="3" s="1"/>
  <c r="E40" i="3"/>
  <c r="E82" i="3" s="1"/>
  <c r="D40" i="3"/>
  <c r="D82" i="3" s="1"/>
  <c r="C40" i="3"/>
  <c r="C82" i="3" s="1"/>
  <c r="I39" i="3"/>
  <c r="I81" i="3" s="1"/>
  <c r="H39" i="3"/>
  <c r="H81" i="3" s="1"/>
  <c r="G39" i="3"/>
  <c r="G81" i="3" s="1"/>
  <c r="F39" i="3"/>
  <c r="F81" i="3" s="1"/>
  <c r="J81" i="3" s="1"/>
  <c r="E39" i="3"/>
  <c r="E81" i="3" s="1"/>
  <c r="D39" i="3"/>
  <c r="D81" i="3" s="1"/>
  <c r="C39" i="3"/>
  <c r="C81" i="3" s="1"/>
  <c r="I38" i="3"/>
  <c r="I80" i="3" s="1"/>
  <c r="H38" i="3"/>
  <c r="H80" i="3" s="1"/>
  <c r="G38" i="3"/>
  <c r="G80" i="3" s="1"/>
  <c r="F38" i="3"/>
  <c r="F80" i="3" s="1"/>
  <c r="J80" i="3" s="1"/>
  <c r="E38" i="3"/>
  <c r="E80" i="3" s="1"/>
  <c r="D38" i="3"/>
  <c r="D80" i="3" s="1"/>
  <c r="C38" i="3"/>
  <c r="C80" i="3" s="1"/>
  <c r="I37" i="3"/>
  <c r="H37" i="3"/>
  <c r="G37" i="3"/>
  <c r="F37" i="3"/>
  <c r="J37" i="3" s="1"/>
  <c r="E37" i="3"/>
  <c r="D37" i="3"/>
  <c r="C37" i="3"/>
  <c r="I36" i="3"/>
  <c r="H36" i="3"/>
  <c r="G36" i="3"/>
  <c r="F36" i="3"/>
  <c r="J36" i="3" s="1"/>
  <c r="E36" i="3"/>
  <c r="D36" i="3"/>
  <c r="C36" i="3"/>
  <c r="I35" i="3"/>
  <c r="I79" i="3" s="1"/>
  <c r="H35" i="3"/>
  <c r="H79" i="3" s="1"/>
  <c r="G35" i="3"/>
  <c r="G79" i="3" s="1"/>
  <c r="F35" i="3"/>
  <c r="F79" i="3" s="1"/>
  <c r="J79" i="3" s="1"/>
  <c r="E35" i="3"/>
  <c r="E79" i="3" s="1"/>
  <c r="D35" i="3"/>
  <c r="D79" i="3" s="1"/>
  <c r="C35" i="3"/>
  <c r="C79" i="3" s="1"/>
  <c r="I34" i="3"/>
  <c r="I78" i="3" s="1"/>
  <c r="H34" i="3"/>
  <c r="H78" i="3" s="1"/>
  <c r="G34" i="3"/>
  <c r="G78" i="3" s="1"/>
  <c r="F34" i="3"/>
  <c r="F78" i="3" s="1"/>
  <c r="J78" i="3" s="1"/>
  <c r="E34" i="3"/>
  <c r="E78" i="3" s="1"/>
  <c r="D34" i="3"/>
  <c r="D78" i="3" s="1"/>
  <c r="C34" i="3"/>
  <c r="C78" i="3" s="1"/>
  <c r="I33" i="3"/>
  <c r="I77" i="3" s="1"/>
  <c r="H33" i="3"/>
  <c r="H77" i="3" s="1"/>
  <c r="G33" i="3"/>
  <c r="G77" i="3" s="1"/>
  <c r="F33" i="3"/>
  <c r="F77" i="3" s="1"/>
  <c r="J77" i="3" s="1"/>
  <c r="E33" i="3"/>
  <c r="E77" i="3" s="1"/>
  <c r="D33" i="3"/>
  <c r="D77" i="3" s="1"/>
  <c r="C33" i="3"/>
  <c r="C77" i="3" s="1"/>
  <c r="I32" i="3"/>
  <c r="I76" i="3" s="1"/>
  <c r="H32" i="3"/>
  <c r="H76" i="3" s="1"/>
  <c r="G32" i="3"/>
  <c r="G76" i="3" s="1"/>
  <c r="F32" i="3"/>
  <c r="F76" i="3" s="1"/>
  <c r="J76" i="3" s="1"/>
  <c r="E32" i="3"/>
  <c r="E76" i="3" s="1"/>
  <c r="D32" i="3"/>
  <c r="D76" i="3" s="1"/>
  <c r="C32" i="3"/>
  <c r="C76" i="3" s="1"/>
  <c r="I31" i="3"/>
  <c r="H31" i="3"/>
  <c r="G31" i="3"/>
  <c r="F31" i="3"/>
  <c r="J31" i="3" s="1"/>
  <c r="E31" i="3"/>
  <c r="D31" i="3"/>
  <c r="C31" i="3"/>
  <c r="I30" i="3"/>
  <c r="H30" i="3"/>
  <c r="G30" i="3"/>
  <c r="F30" i="3"/>
  <c r="J30" i="3" s="1"/>
  <c r="E30" i="3"/>
  <c r="D30" i="3"/>
  <c r="C30" i="3"/>
  <c r="I29" i="3"/>
  <c r="H29" i="3"/>
  <c r="G29" i="3"/>
  <c r="F29" i="3"/>
  <c r="J29" i="3" s="1"/>
  <c r="E29" i="3"/>
  <c r="D29" i="3"/>
  <c r="C29" i="3"/>
  <c r="I28" i="3"/>
  <c r="H28" i="3"/>
  <c r="G28" i="3"/>
  <c r="F28" i="3"/>
  <c r="J28" i="3" s="1"/>
  <c r="E28" i="3"/>
  <c r="D28" i="3"/>
  <c r="C28" i="3"/>
  <c r="I27" i="3"/>
  <c r="I75" i="3" s="1"/>
  <c r="H27" i="3"/>
  <c r="H75" i="3" s="1"/>
  <c r="G27" i="3"/>
  <c r="G75" i="3" s="1"/>
  <c r="F27" i="3"/>
  <c r="F75" i="3" s="1"/>
  <c r="J75" i="3" s="1"/>
  <c r="E27" i="3"/>
  <c r="E75" i="3" s="1"/>
  <c r="D27" i="3"/>
  <c r="D75" i="3" s="1"/>
  <c r="C27" i="3"/>
  <c r="C75" i="3" s="1"/>
  <c r="I26" i="3"/>
  <c r="I74" i="3" s="1"/>
  <c r="H26" i="3"/>
  <c r="H74" i="3" s="1"/>
  <c r="G26" i="3"/>
  <c r="G74" i="3" s="1"/>
  <c r="F26" i="3"/>
  <c r="F74" i="3" s="1"/>
  <c r="J74" i="3" s="1"/>
  <c r="E26" i="3"/>
  <c r="E74" i="3" s="1"/>
  <c r="D26" i="3"/>
  <c r="D74" i="3" s="1"/>
  <c r="C26" i="3"/>
  <c r="C74" i="3" s="1"/>
  <c r="I25" i="3"/>
  <c r="I73" i="3" s="1"/>
  <c r="H25" i="3"/>
  <c r="H73" i="3" s="1"/>
  <c r="G25" i="3"/>
  <c r="G73" i="3" s="1"/>
  <c r="F25" i="3"/>
  <c r="F73" i="3" s="1"/>
  <c r="J73" i="3" s="1"/>
  <c r="E25" i="3"/>
  <c r="E73" i="3" s="1"/>
  <c r="D25" i="3"/>
  <c r="D73" i="3" s="1"/>
  <c r="C25" i="3"/>
  <c r="C73" i="3" s="1"/>
  <c r="I24" i="3"/>
  <c r="I72" i="3" s="1"/>
  <c r="H24" i="3"/>
  <c r="H72" i="3" s="1"/>
  <c r="G24" i="3"/>
  <c r="G72" i="3" s="1"/>
  <c r="F24" i="3"/>
  <c r="F72" i="3" s="1"/>
  <c r="J72" i="3" s="1"/>
  <c r="E24" i="3"/>
  <c r="E72" i="3" s="1"/>
  <c r="D24" i="3"/>
  <c r="D72" i="3" s="1"/>
  <c r="C24" i="3"/>
  <c r="C72" i="3" s="1"/>
  <c r="I23" i="3"/>
  <c r="I71" i="3" s="1"/>
  <c r="H23" i="3"/>
  <c r="H71" i="3" s="1"/>
  <c r="G23" i="3"/>
  <c r="G71" i="3" s="1"/>
  <c r="F23" i="3"/>
  <c r="F71" i="3" s="1"/>
  <c r="J71" i="3" s="1"/>
  <c r="E23" i="3"/>
  <c r="E71" i="3" s="1"/>
  <c r="D23" i="3"/>
  <c r="D71" i="3" s="1"/>
  <c r="C23" i="3"/>
  <c r="C71" i="3" s="1"/>
  <c r="I22" i="3"/>
  <c r="H22" i="3"/>
  <c r="G22" i="3"/>
  <c r="F22" i="3"/>
  <c r="J22" i="3" s="1"/>
  <c r="E22" i="3"/>
  <c r="D22" i="3"/>
  <c r="C22" i="3"/>
  <c r="I21" i="3"/>
  <c r="H21" i="3"/>
  <c r="G21" i="3"/>
  <c r="F21" i="3"/>
  <c r="J21" i="3" s="1"/>
  <c r="E21" i="3"/>
  <c r="D21" i="3"/>
  <c r="C21" i="3"/>
  <c r="I20" i="3"/>
  <c r="I70" i="3" s="1"/>
  <c r="H20" i="3"/>
  <c r="H70" i="3" s="1"/>
  <c r="G20" i="3"/>
  <c r="G70" i="3" s="1"/>
  <c r="F20" i="3"/>
  <c r="F70" i="3" s="1"/>
  <c r="J70" i="3" s="1"/>
  <c r="E20" i="3"/>
  <c r="E70" i="3" s="1"/>
  <c r="D20" i="3"/>
  <c r="D70" i="3" s="1"/>
  <c r="C20" i="3"/>
  <c r="C70" i="3" s="1"/>
  <c r="I19" i="3"/>
  <c r="I69" i="3" s="1"/>
  <c r="H19" i="3"/>
  <c r="H69" i="3" s="1"/>
  <c r="G19" i="3"/>
  <c r="G69" i="3" s="1"/>
  <c r="F19" i="3"/>
  <c r="F69" i="3" s="1"/>
  <c r="J69" i="3" s="1"/>
  <c r="E19" i="3"/>
  <c r="E69" i="3" s="1"/>
  <c r="D19" i="3"/>
  <c r="D69" i="3" s="1"/>
  <c r="C19" i="3"/>
  <c r="C69" i="3" s="1"/>
  <c r="I18" i="3"/>
  <c r="I68" i="3" s="1"/>
  <c r="H18" i="3"/>
  <c r="H68" i="3" s="1"/>
  <c r="G18" i="3"/>
  <c r="G68" i="3" s="1"/>
  <c r="F18" i="3"/>
  <c r="F68" i="3" s="1"/>
  <c r="J68" i="3" s="1"/>
  <c r="E18" i="3"/>
  <c r="E68" i="3" s="1"/>
  <c r="D18" i="3"/>
  <c r="D68" i="3" s="1"/>
  <c r="C18" i="3"/>
  <c r="C68" i="3" s="1"/>
  <c r="I17" i="3"/>
  <c r="I67" i="3" s="1"/>
  <c r="H17" i="3"/>
  <c r="H67" i="3" s="1"/>
  <c r="G17" i="3"/>
  <c r="G67" i="3" s="1"/>
  <c r="F17" i="3"/>
  <c r="F67" i="3" s="1"/>
  <c r="J67" i="3" s="1"/>
  <c r="E17" i="3"/>
  <c r="E67" i="3" s="1"/>
  <c r="D17" i="3"/>
  <c r="D67" i="3" s="1"/>
  <c r="C17" i="3"/>
  <c r="C67" i="3" s="1"/>
  <c r="I16" i="3"/>
  <c r="H16" i="3"/>
  <c r="G16" i="3"/>
  <c r="F16" i="3"/>
  <c r="J16" i="3" s="1"/>
  <c r="E16" i="3"/>
  <c r="D16" i="3"/>
  <c r="C16" i="3"/>
  <c r="I15" i="3"/>
  <c r="I66" i="3" s="1"/>
  <c r="H15" i="3"/>
  <c r="H66" i="3" s="1"/>
  <c r="G15" i="3"/>
  <c r="G66" i="3" s="1"/>
  <c r="F15" i="3"/>
  <c r="F66" i="3" s="1"/>
  <c r="J66" i="3" s="1"/>
  <c r="E15" i="3"/>
  <c r="E66" i="3" s="1"/>
  <c r="D15" i="3"/>
  <c r="D66" i="3" s="1"/>
  <c r="C15" i="3"/>
  <c r="C66" i="3" s="1"/>
  <c r="I14" i="3"/>
  <c r="I65" i="3" s="1"/>
  <c r="H14" i="3"/>
  <c r="H65" i="3" s="1"/>
  <c r="G14" i="3"/>
  <c r="G65" i="3" s="1"/>
  <c r="F14" i="3"/>
  <c r="F65" i="3" s="1"/>
  <c r="E14" i="3"/>
  <c r="E65" i="3" s="1"/>
  <c r="D14" i="3"/>
  <c r="D65" i="3" s="1"/>
  <c r="C14" i="3"/>
  <c r="C65" i="3" s="1"/>
  <c r="I13" i="3"/>
  <c r="I64" i="3" s="1"/>
  <c r="H13" i="3"/>
  <c r="H64" i="3" s="1"/>
  <c r="G13" i="3"/>
  <c r="G64" i="3" s="1"/>
  <c r="F13" i="3"/>
  <c r="F64" i="3" s="1"/>
  <c r="J64" i="3" s="1"/>
  <c r="E13" i="3"/>
  <c r="E64" i="3" s="1"/>
  <c r="D13" i="3"/>
  <c r="D64" i="3" s="1"/>
  <c r="C13" i="3"/>
  <c r="C64" i="3" s="1"/>
  <c r="I12" i="3"/>
  <c r="I63" i="3" s="1"/>
  <c r="H12" i="3"/>
  <c r="H63" i="3" s="1"/>
  <c r="G12" i="3"/>
  <c r="G63" i="3" s="1"/>
  <c r="F12" i="3"/>
  <c r="F63" i="3" s="1"/>
  <c r="E12" i="3"/>
  <c r="E63" i="3" s="1"/>
  <c r="D12" i="3"/>
  <c r="D63" i="3" s="1"/>
  <c r="C12" i="3"/>
  <c r="C63" i="3" s="1"/>
  <c r="I11" i="3"/>
  <c r="I62" i="3" s="1"/>
  <c r="H11" i="3"/>
  <c r="H62" i="3" s="1"/>
  <c r="G11" i="3"/>
  <c r="G62" i="3" s="1"/>
  <c r="F11" i="3"/>
  <c r="F62" i="3" s="1"/>
  <c r="J62" i="3" s="1"/>
  <c r="E11" i="3"/>
  <c r="E62" i="3" s="1"/>
  <c r="D11" i="3"/>
  <c r="D62" i="3" s="1"/>
  <c r="C11" i="3"/>
  <c r="C62" i="3" s="1"/>
  <c r="I10" i="3"/>
  <c r="I61" i="3" s="1"/>
  <c r="H10" i="3"/>
  <c r="H61" i="3" s="1"/>
  <c r="G10" i="3"/>
  <c r="G61" i="3" s="1"/>
  <c r="F10" i="3"/>
  <c r="F61" i="3" s="1"/>
  <c r="E10" i="3"/>
  <c r="E61" i="3" s="1"/>
  <c r="D10" i="3"/>
  <c r="D61" i="3" s="1"/>
  <c r="C10" i="3"/>
  <c r="C61" i="3" s="1"/>
  <c r="I9" i="3"/>
  <c r="H9" i="3"/>
  <c r="G9" i="3"/>
  <c r="F9" i="3"/>
  <c r="J9" i="3" s="1"/>
  <c r="E9" i="3"/>
  <c r="D9" i="3"/>
  <c r="C9" i="3"/>
  <c r="I8" i="3"/>
  <c r="I60" i="3" s="1"/>
  <c r="H8" i="3"/>
  <c r="H60" i="3" s="1"/>
  <c r="G8" i="3"/>
  <c r="G60" i="3" s="1"/>
  <c r="F8" i="3"/>
  <c r="F60" i="3" s="1"/>
  <c r="E8" i="3"/>
  <c r="E60" i="3" s="1"/>
  <c r="D8" i="3"/>
  <c r="D60" i="3" s="1"/>
  <c r="C8" i="3"/>
  <c r="C60" i="3" s="1"/>
  <c r="I7" i="3"/>
  <c r="I44" i="3" s="1"/>
  <c r="H7" i="3"/>
  <c r="H59" i="3" s="1"/>
  <c r="H87" i="3" s="1"/>
  <c r="H92" i="3" s="1"/>
  <c r="G7" i="3"/>
  <c r="G44" i="3" s="1"/>
  <c r="F7" i="3"/>
  <c r="F59" i="3" s="1"/>
  <c r="E7" i="3"/>
  <c r="E44" i="3" s="1"/>
  <c r="D7" i="3"/>
  <c r="D59" i="3" s="1"/>
  <c r="D87" i="3" s="1"/>
  <c r="D92" i="3" s="1"/>
  <c r="C7" i="3"/>
  <c r="C44" i="3" s="1"/>
  <c r="I43" i="2"/>
  <c r="H42" i="2"/>
  <c r="G42" i="2"/>
  <c r="F42" i="2"/>
  <c r="E42" i="2"/>
  <c r="I42" i="2" s="1"/>
  <c r="D42" i="2"/>
  <c r="C42" i="2"/>
  <c r="B42" i="2"/>
  <c r="H41" i="2"/>
  <c r="G41" i="2"/>
  <c r="F41" i="2"/>
  <c r="E41" i="2"/>
  <c r="I41" i="2" s="1"/>
  <c r="D41" i="2"/>
  <c r="C41" i="2"/>
  <c r="B41" i="2"/>
  <c r="H40" i="2"/>
  <c r="G40" i="2"/>
  <c r="F40" i="2"/>
  <c r="E40" i="2"/>
  <c r="I40" i="2" s="1"/>
  <c r="D40" i="2"/>
  <c r="C40" i="2"/>
  <c r="B40" i="2"/>
  <c r="H39" i="2"/>
  <c r="G39" i="2"/>
  <c r="F39" i="2"/>
  <c r="E39" i="2"/>
  <c r="I39" i="2" s="1"/>
  <c r="D39" i="2"/>
  <c r="C39" i="2"/>
  <c r="B39" i="2"/>
  <c r="H38" i="2"/>
  <c r="G38" i="2"/>
  <c r="F38" i="2"/>
  <c r="E38" i="2"/>
  <c r="I38" i="2" s="1"/>
  <c r="D38" i="2"/>
  <c r="C38" i="2"/>
  <c r="B38" i="2"/>
  <c r="H37" i="2"/>
  <c r="G37" i="2"/>
  <c r="F37" i="2"/>
  <c r="E37" i="2"/>
  <c r="I37" i="2" s="1"/>
  <c r="D37" i="2"/>
  <c r="C37" i="2"/>
  <c r="B37" i="2"/>
  <c r="H36" i="2"/>
  <c r="G36" i="2"/>
  <c r="F36" i="2"/>
  <c r="E36" i="2"/>
  <c r="I36" i="2" s="1"/>
  <c r="D36" i="2"/>
  <c r="C36" i="2"/>
  <c r="B36" i="2"/>
  <c r="H35" i="2"/>
  <c r="G35" i="2"/>
  <c r="F35" i="2"/>
  <c r="E35" i="2"/>
  <c r="I35" i="2" s="1"/>
  <c r="D35" i="2"/>
  <c r="C35" i="2"/>
  <c r="B35" i="2"/>
  <c r="H34" i="2"/>
  <c r="G34" i="2"/>
  <c r="F34" i="2"/>
  <c r="E34" i="2"/>
  <c r="I34" i="2" s="1"/>
  <c r="D34" i="2"/>
  <c r="C34" i="2"/>
  <c r="B34" i="2"/>
  <c r="H32" i="2"/>
  <c r="G32" i="2"/>
  <c r="F32" i="2"/>
  <c r="E32" i="2"/>
  <c r="I32" i="2" s="1"/>
  <c r="D32" i="2"/>
  <c r="C32" i="2"/>
  <c r="B32" i="2"/>
  <c r="H31" i="2"/>
  <c r="G31" i="2"/>
  <c r="F31" i="2"/>
  <c r="E31" i="2"/>
  <c r="I31" i="2" s="1"/>
  <c r="D31" i="2"/>
  <c r="C31" i="2"/>
  <c r="B31" i="2"/>
  <c r="H30" i="2"/>
  <c r="G30" i="2"/>
  <c r="F30" i="2"/>
  <c r="E30" i="2"/>
  <c r="I30" i="2" s="1"/>
  <c r="D30" i="2"/>
  <c r="C30" i="2"/>
  <c r="B30" i="2"/>
  <c r="H29" i="2"/>
  <c r="G29" i="2"/>
  <c r="F29" i="2"/>
  <c r="E29" i="2"/>
  <c r="I29" i="2" s="1"/>
  <c r="D29" i="2"/>
  <c r="C29" i="2"/>
  <c r="B29" i="2"/>
  <c r="H28" i="2"/>
  <c r="G28" i="2"/>
  <c r="F28" i="2"/>
  <c r="E28" i="2"/>
  <c r="I28" i="2" s="1"/>
  <c r="D28" i="2"/>
  <c r="C28" i="2"/>
  <c r="B28" i="2"/>
  <c r="H27" i="2"/>
  <c r="G27" i="2"/>
  <c r="F27" i="2"/>
  <c r="E27" i="2"/>
  <c r="I27" i="2" s="1"/>
  <c r="D27" i="2"/>
  <c r="C27" i="2"/>
  <c r="B27" i="2"/>
  <c r="H26" i="2"/>
  <c r="G26" i="2"/>
  <c r="F26" i="2"/>
  <c r="E26" i="2"/>
  <c r="I26" i="2" s="1"/>
  <c r="D26" i="2"/>
  <c r="C26" i="2"/>
  <c r="B26" i="2"/>
  <c r="H25" i="2"/>
  <c r="G25" i="2"/>
  <c r="F25" i="2"/>
  <c r="E25" i="2"/>
  <c r="I25" i="2" s="1"/>
  <c r="D25" i="2"/>
  <c r="C25" i="2"/>
  <c r="B25" i="2"/>
  <c r="H24" i="2"/>
  <c r="G24" i="2"/>
  <c r="F24" i="2"/>
  <c r="E24" i="2"/>
  <c r="I24" i="2" s="1"/>
  <c r="D24" i="2"/>
  <c r="C24" i="2"/>
  <c r="B24" i="2"/>
  <c r="H23" i="2"/>
  <c r="G23" i="2"/>
  <c r="F23" i="2"/>
  <c r="E23" i="2"/>
  <c r="I23" i="2" s="1"/>
  <c r="D23" i="2"/>
  <c r="C23" i="2"/>
  <c r="B23" i="2"/>
  <c r="H22" i="2"/>
  <c r="G22" i="2"/>
  <c r="F22" i="2"/>
  <c r="E22" i="2"/>
  <c r="I22" i="2" s="1"/>
  <c r="D22" i="2"/>
  <c r="C22" i="2"/>
  <c r="B22" i="2"/>
  <c r="H21" i="2"/>
  <c r="G21" i="2"/>
  <c r="F21" i="2"/>
  <c r="E21" i="2"/>
  <c r="I21" i="2" s="1"/>
  <c r="D21" i="2"/>
  <c r="C21" i="2"/>
  <c r="B21" i="2"/>
  <c r="H20" i="2"/>
  <c r="G20" i="2"/>
  <c r="F20" i="2"/>
  <c r="E20" i="2"/>
  <c r="I20" i="2" s="1"/>
  <c r="D20" i="2"/>
  <c r="C20" i="2"/>
  <c r="B20" i="2"/>
  <c r="H19" i="2"/>
  <c r="G19" i="2"/>
  <c r="F19" i="2"/>
  <c r="E19" i="2"/>
  <c r="I19" i="2" s="1"/>
  <c r="D19" i="2"/>
  <c r="C19" i="2"/>
  <c r="B19" i="2"/>
  <c r="H18" i="2"/>
  <c r="G18" i="2"/>
  <c r="F18" i="2"/>
  <c r="E18" i="2"/>
  <c r="I18" i="2" s="1"/>
  <c r="D18" i="2"/>
  <c r="C18" i="2"/>
  <c r="B18" i="2"/>
  <c r="H17" i="2"/>
  <c r="G17" i="2"/>
  <c r="F17" i="2"/>
  <c r="E17" i="2"/>
  <c r="I17" i="2" s="1"/>
  <c r="D17" i="2"/>
  <c r="C17" i="2"/>
  <c r="B17" i="2"/>
  <c r="H16" i="2"/>
  <c r="G16" i="2"/>
  <c r="F16" i="2"/>
  <c r="E16" i="2"/>
  <c r="I16" i="2" s="1"/>
  <c r="D16" i="2"/>
  <c r="C16" i="2"/>
  <c r="B16" i="2"/>
  <c r="H15" i="2"/>
  <c r="G15" i="2"/>
  <c r="F15" i="2"/>
  <c r="E15" i="2"/>
  <c r="I15" i="2" s="1"/>
  <c r="D15" i="2"/>
  <c r="C15" i="2"/>
  <c r="B15" i="2"/>
  <c r="H14" i="2"/>
  <c r="G14" i="2"/>
  <c r="F14" i="2"/>
  <c r="E14" i="2"/>
  <c r="I14" i="2" s="1"/>
  <c r="D14" i="2"/>
  <c r="C14" i="2"/>
  <c r="B14" i="2"/>
  <c r="H13" i="2"/>
  <c r="G13" i="2"/>
  <c r="F13" i="2"/>
  <c r="E13" i="2"/>
  <c r="I13" i="2" s="1"/>
  <c r="D13" i="2"/>
  <c r="C13" i="2"/>
  <c r="B13" i="2"/>
  <c r="H12" i="2"/>
  <c r="G12" i="2"/>
  <c r="F12" i="2"/>
  <c r="E12" i="2"/>
  <c r="I12" i="2" s="1"/>
  <c r="D12" i="2"/>
  <c r="C12" i="2"/>
  <c r="B12" i="2"/>
  <c r="H11" i="2"/>
  <c r="G11" i="2"/>
  <c r="F11" i="2"/>
  <c r="E11" i="2"/>
  <c r="I11" i="2" s="1"/>
  <c r="D11" i="2"/>
  <c r="C11" i="2"/>
  <c r="B11" i="2"/>
  <c r="H10" i="2"/>
  <c r="G10" i="2"/>
  <c r="F10" i="2"/>
  <c r="E10" i="2"/>
  <c r="I10" i="2" s="1"/>
  <c r="D10" i="2"/>
  <c r="C10" i="2"/>
  <c r="B10" i="2"/>
  <c r="H9" i="2"/>
  <c r="G9" i="2"/>
  <c r="F9" i="2"/>
  <c r="E9" i="2"/>
  <c r="I9" i="2" s="1"/>
  <c r="D9" i="2"/>
  <c r="C9" i="2"/>
  <c r="B9" i="2"/>
  <c r="H7" i="2"/>
  <c r="H44" i="2" s="1"/>
  <c r="H50" i="2" s="1"/>
  <c r="G7" i="2"/>
  <c r="G44" i="2" s="1"/>
  <c r="G50" i="2" s="1"/>
  <c r="F7" i="2"/>
  <c r="F44" i="2" s="1"/>
  <c r="F50" i="2" s="1"/>
  <c r="E7" i="2"/>
  <c r="E44" i="2" s="1"/>
  <c r="D7" i="2"/>
  <c r="D44" i="2" s="1"/>
  <c r="D50" i="2" s="1"/>
  <c r="C7" i="2"/>
  <c r="C44" i="2" s="1"/>
  <c r="C50" i="2" s="1"/>
  <c r="B7" i="2"/>
  <c r="B44" i="2" s="1"/>
  <c r="B50" i="2" s="1"/>
  <c r="I38" i="1"/>
  <c r="I37" i="1"/>
  <c r="I36" i="1"/>
  <c r="I35" i="1"/>
  <c r="I33" i="1"/>
  <c r="H32" i="1"/>
  <c r="G32" i="1"/>
  <c r="F32" i="1"/>
  <c r="E32" i="1"/>
  <c r="D32" i="1"/>
  <c r="I32" i="1" s="1"/>
  <c r="C32" i="1"/>
  <c r="B32" i="1"/>
  <c r="I31" i="1"/>
  <c r="H30" i="1"/>
  <c r="H34" i="1" s="1"/>
  <c r="H38" i="1" s="1"/>
  <c r="G30" i="1"/>
  <c r="G34" i="1" s="1"/>
  <c r="G38" i="1" s="1"/>
  <c r="F30" i="1"/>
  <c r="F34" i="1" s="1"/>
  <c r="F38" i="1" s="1"/>
  <c r="E30" i="1"/>
  <c r="E34" i="1" s="1"/>
  <c r="E38" i="1" s="1"/>
  <c r="D30" i="1"/>
  <c r="D34" i="1" s="1"/>
  <c r="I34" i="1" s="1"/>
  <c r="C30" i="1"/>
  <c r="C34" i="1" s="1"/>
  <c r="B30" i="1"/>
  <c r="B34" i="1" s="1"/>
  <c r="B38" i="1" s="1"/>
  <c r="I29" i="1"/>
  <c r="H26" i="1"/>
  <c r="G26" i="1"/>
  <c r="F26" i="1"/>
  <c r="E26" i="1"/>
  <c r="I26" i="1" s="1"/>
  <c r="D26" i="1"/>
  <c r="C26" i="1"/>
  <c r="B26" i="1"/>
  <c r="H24" i="1"/>
  <c r="G24" i="1"/>
  <c r="F24" i="1"/>
  <c r="E24" i="1"/>
  <c r="I24" i="1" s="1"/>
  <c r="D24" i="1"/>
  <c r="C24" i="1"/>
  <c r="B24" i="1"/>
  <c r="H22" i="1"/>
  <c r="G22" i="1"/>
  <c r="F22" i="1"/>
  <c r="E22" i="1"/>
  <c r="I22" i="1" s="1"/>
  <c r="D22" i="1"/>
  <c r="C22" i="1"/>
  <c r="B22" i="1"/>
  <c r="I21" i="1"/>
  <c r="H18" i="1"/>
  <c r="G18" i="1"/>
  <c r="F18" i="1"/>
  <c r="E18" i="1"/>
  <c r="I18" i="1" s="1"/>
  <c r="D18" i="1"/>
  <c r="C18" i="1"/>
  <c r="B18" i="1"/>
  <c r="H17" i="1"/>
  <c r="G17" i="1"/>
  <c r="F17" i="1"/>
  <c r="E17" i="1"/>
  <c r="I17" i="1" s="1"/>
  <c r="D17" i="1"/>
  <c r="C17" i="1"/>
  <c r="B17" i="1"/>
  <c r="H16" i="1"/>
  <c r="G16" i="1"/>
  <c r="F16" i="1"/>
  <c r="E16" i="1"/>
  <c r="I16" i="1" s="1"/>
  <c r="D16" i="1"/>
  <c r="C16" i="1"/>
  <c r="B16" i="1"/>
  <c r="H12" i="1"/>
  <c r="G12" i="1"/>
  <c r="F12" i="1"/>
  <c r="E12" i="1"/>
  <c r="I12" i="1" s="1"/>
  <c r="D12" i="1"/>
  <c r="C12" i="1"/>
  <c r="B12" i="1"/>
  <c r="H10" i="1"/>
  <c r="G10" i="1"/>
  <c r="F10" i="1"/>
  <c r="E10" i="1"/>
  <c r="I10" i="1" s="1"/>
  <c r="D10" i="1"/>
  <c r="C10" i="1"/>
  <c r="B10" i="1"/>
  <c r="H9" i="1"/>
  <c r="G9" i="1"/>
  <c r="F9" i="1"/>
  <c r="E9" i="1"/>
  <c r="I9" i="1" s="1"/>
  <c r="D9" i="1"/>
  <c r="C9" i="1"/>
  <c r="B9" i="1"/>
  <c r="H8" i="1"/>
  <c r="G8" i="1"/>
  <c r="F8" i="1"/>
  <c r="E8" i="1"/>
  <c r="I8" i="1" s="1"/>
  <c r="D8" i="1"/>
  <c r="C8" i="1"/>
  <c r="B8" i="1"/>
  <c r="H6" i="1"/>
  <c r="H14" i="1" s="1"/>
  <c r="H20" i="1" s="1"/>
  <c r="H28" i="1" s="1"/>
  <c r="G6" i="1"/>
  <c r="G14" i="1" s="1"/>
  <c r="G20" i="1" s="1"/>
  <c r="G28" i="1" s="1"/>
  <c r="F6" i="1"/>
  <c r="F14" i="1" s="1"/>
  <c r="F20" i="1" s="1"/>
  <c r="F28" i="1" s="1"/>
  <c r="E6" i="1"/>
  <c r="E14" i="1" s="1"/>
  <c r="D6" i="1"/>
  <c r="D14" i="1" s="1"/>
  <c r="D20" i="1" s="1"/>
  <c r="D28" i="1" s="1"/>
  <c r="C6" i="1"/>
  <c r="C14" i="1" s="1"/>
  <c r="C20" i="1" s="1"/>
  <c r="C28" i="1" s="1"/>
  <c r="B6" i="1"/>
  <c r="B14" i="1" s="1"/>
  <c r="B20" i="1" s="1"/>
  <c r="B28" i="1" s="1"/>
  <c r="J60" i="3" l="1"/>
  <c r="J61" i="3"/>
  <c r="J63" i="3"/>
  <c r="J65" i="3"/>
  <c r="F87" i="3"/>
  <c r="J51" i="3"/>
  <c r="J7" i="3"/>
  <c r="J8" i="3"/>
  <c r="J10" i="3"/>
  <c r="J11" i="3"/>
  <c r="J12" i="3"/>
  <c r="J13" i="3"/>
  <c r="J14" i="3"/>
  <c r="J15" i="3"/>
  <c r="J17" i="3"/>
  <c r="J18" i="3"/>
  <c r="J19" i="3"/>
  <c r="J20" i="3"/>
  <c r="J23" i="3"/>
  <c r="J24" i="3"/>
  <c r="J25" i="3"/>
  <c r="J26" i="3"/>
  <c r="J27" i="3"/>
  <c r="J32" i="3"/>
  <c r="J33" i="3"/>
  <c r="J34" i="3"/>
  <c r="J35" i="3"/>
  <c r="J38" i="3"/>
  <c r="J39" i="3"/>
  <c r="J40" i="3"/>
  <c r="J41" i="3"/>
  <c r="J85" i="3"/>
  <c r="F84" i="3"/>
  <c r="J84" i="3" s="1"/>
  <c r="J42" i="3"/>
  <c r="J52" i="3" s="1"/>
  <c r="J43" i="3"/>
  <c r="D44" i="3"/>
  <c r="F44" i="3"/>
  <c r="J44" i="3" s="1"/>
  <c r="H44" i="3"/>
  <c r="C59" i="3"/>
  <c r="C87" i="3" s="1"/>
  <c r="C92" i="3" s="1"/>
  <c r="J92" i="3" s="1"/>
  <c r="E59" i="3"/>
  <c r="E87" i="3" s="1"/>
  <c r="E92" i="3" s="1"/>
  <c r="G59" i="3"/>
  <c r="G87" i="3" s="1"/>
  <c r="G92" i="3" s="1"/>
  <c r="I59" i="3"/>
  <c r="I87" i="3" s="1"/>
  <c r="I92" i="3" s="1"/>
  <c r="E50" i="2"/>
  <c r="I44" i="2"/>
  <c r="I50" i="2" s="1"/>
  <c r="I7" i="2"/>
  <c r="E20" i="1"/>
  <c r="I14" i="1"/>
  <c r="I6" i="1"/>
  <c r="I30" i="1"/>
  <c r="F92" i="3" l="1"/>
  <c r="J87" i="3"/>
  <c r="J59" i="3"/>
  <c r="E28" i="1"/>
  <c r="I28" i="1" s="1"/>
  <c r="I20" i="1"/>
</calcChain>
</file>

<file path=xl/sharedStrings.xml><?xml version="1.0" encoding="utf-8"?>
<sst xmlns="http://schemas.openxmlformats.org/spreadsheetml/2006/main" count="205" uniqueCount="150">
  <si>
    <t>Atualizar títulos (o que é (a) e o que é (b)) . Atualizar coluna Diferença (c). Ocultar bimestres passados (exceto o último).Deixar LOA</t>
  </si>
  <si>
    <t>R$ milhões</t>
  </si>
  <si>
    <t>Discriminação</t>
  </si>
  <si>
    <t>LOA 2022
(a)</t>
  </si>
  <si>
    <t>Avaliação 
1º Bimestre
(b)</t>
  </si>
  <si>
    <t>Avaliação 
2º Bimestre
(b)</t>
  </si>
  <si>
    <t>Avaliação 
3º Bimestre
(c)</t>
  </si>
  <si>
    <t>Avaliação 
4º Bimestre
(a)</t>
  </si>
  <si>
    <t>Avaliação 
5º Bimestre
(a)</t>
  </si>
  <si>
    <t>Avaliação 
Extemporânea Dezembro
(b)</t>
  </si>
  <si>
    <t>Diferença                                                                                                                                                        (d) = (c) - (b)</t>
  </si>
  <si>
    <t>1. Receita Primária Total</t>
  </si>
  <si>
    <t>Receita Administrada pela RFB/ME, exceto RGPS e líquida de incentivos fiscais</t>
  </si>
  <si>
    <t>Arrecadação Líquida para o RGPS</t>
  </si>
  <si>
    <t>Receitas Não-Administradas pela RFB/ME</t>
  </si>
  <si>
    <t>2. Transferências por Repartição de Receita</t>
  </si>
  <si>
    <t>3. Receita Líquida (1) - (2)</t>
  </si>
  <si>
    <t>4. Despesas Primárias</t>
  </si>
  <si>
    <t>Obrigatórias</t>
  </si>
  <si>
    <t>Discricionárias do Poder Executivo</t>
  </si>
  <si>
    <t>5. Resultado Primário (3) - (4)</t>
  </si>
  <si>
    <t>6. Compensação resultado Estatais Federais e Estados e Municípios (Art. 2º, § 3º, LDO-2019)</t>
  </si>
  <si>
    <r>
      <t xml:space="preserve">6. Meta de Resultado Primário OFS (Art. 2º, </t>
    </r>
    <r>
      <rPr>
        <b/>
        <i/>
        <sz val="12"/>
        <color indexed="8"/>
        <rFont val="Calibri"/>
        <family val="2"/>
        <scheme val="minor"/>
      </rPr>
      <t>caput,</t>
    </r>
    <r>
      <rPr>
        <b/>
        <sz val="12"/>
        <color indexed="8"/>
        <rFont val="Calibri"/>
        <family val="2"/>
        <scheme val="minor"/>
      </rPr>
      <t xml:space="preserve"> LDO-2022)</t>
    </r>
  </si>
  <si>
    <t>7. Lei 14.194/2021 (Prorrogação Pronampe, BEm e Saúde) e EC 123/2022</t>
  </si>
  <si>
    <t>8. Esforço ( - ) ou Ampliação ( + )   (5) - (6) + (7)</t>
  </si>
  <si>
    <t>9. Total EC 95</t>
  </si>
  <si>
    <t>10. Total Despesas Sujeitas ao Teto</t>
  </si>
  <si>
    <t>11. Diferença (9) - (10)</t>
  </si>
  <si>
    <t>12. AC nºs 1532 e 1931/2021–TCU–PLENÁRIO (Economia Bolsa Família)</t>
  </si>
  <si>
    <t>13. Diferença (11) - (12)</t>
  </si>
  <si>
    <t>Fonte/Elaboração: SOF/SETO/ME.</t>
  </si>
  <si>
    <t>Avaliação 1º Bimestre
(b)</t>
  </si>
  <si>
    <t>I. RECEITA TOTAL</t>
  </si>
  <si>
    <t>Receita Administrada pela RFB/ME (exceto RGPS)</t>
  </si>
  <si>
    <t>Imposto de Importação</t>
  </si>
  <si>
    <t>IPI</t>
  </si>
  <si>
    <t>Imposto sobre a Renda, líquido de incentivos fiscais</t>
  </si>
  <si>
    <t>IOF</t>
  </si>
  <si>
    <t>COFINS</t>
  </si>
  <si>
    <t>PIS/PASEP</t>
  </si>
  <si>
    <t>CSLL</t>
  </si>
  <si>
    <t>CPMF</t>
  </si>
  <si>
    <t>CIDE - Combustíveis</t>
  </si>
  <si>
    <t>Outras Administradas pela RFB</t>
  </si>
  <si>
    <t>Receitas Não-Administradas pela RFB</t>
  </si>
  <si>
    <t xml:space="preserve">     Concessões e Permissões</t>
  </si>
  <si>
    <t xml:space="preserve">     Complemento para o FGTS</t>
  </si>
  <si>
    <t xml:space="preserve">     Cont. para o Plano de Seguridade do Servidor</t>
  </si>
  <si>
    <t xml:space="preserve">     Contribuição do Salário-Educação</t>
  </si>
  <si>
    <t xml:space="preserve">     Exploração de Recursos Naturais</t>
  </si>
  <si>
    <t xml:space="preserve">     Dividendos e Participações</t>
  </si>
  <si>
    <t xml:space="preserve">     Operações com Ativos</t>
  </si>
  <si>
    <t xml:space="preserve">     Receita Própria e de Convênios</t>
  </si>
  <si>
    <t xml:space="preserve">     Demais Receitas</t>
  </si>
  <si>
    <t>II. TRANSFERÊNCIAS POR REPARTIÇÃO DE RECEITA</t>
  </si>
  <si>
    <t xml:space="preserve"> CIDE - Combustíveis</t>
  </si>
  <si>
    <t xml:space="preserve"> Exploração de Recursos Naturais</t>
  </si>
  <si>
    <t xml:space="preserve"> Contribuição do Salário-Educação</t>
  </si>
  <si>
    <t xml:space="preserve">  FPE/FPM/IPI-EE</t>
  </si>
  <si>
    <t xml:space="preserve">  Fundos Constitucionais</t>
  </si>
  <si>
    <t xml:space="preserve">          Repasse Total</t>
  </si>
  <si>
    <t xml:space="preserve">          Superávit Fundos</t>
  </si>
  <si>
    <t xml:space="preserve">  Demais</t>
  </si>
  <si>
    <t>III. RECEITA LÍQUIDA (I - II)</t>
  </si>
  <si>
    <t>Fontes: RFB/ME; SOF/SETO/ME; STN/SETO/ME.</t>
  </si>
  <si>
    <t>Elaboração: SOF/SETO/ME.</t>
  </si>
  <si>
    <t>Check</t>
  </si>
  <si>
    <r>
      <t xml:space="preserve">ATENÇÂO !!!!! O quadro abaixo serve apenas de base para a confecção dos </t>
    </r>
    <r>
      <rPr>
        <b/>
        <u/>
        <sz val="14"/>
        <rFont val="Calibri"/>
        <family val="2"/>
      </rPr>
      <t>dois</t>
    </r>
    <r>
      <rPr>
        <b/>
        <sz val="14"/>
        <rFont val="Calibri"/>
        <family val="2"/>
      </rPr>
      <t xml:space="preserve"> outros que serão colados no relatórios.</t>
    </r>
  </si>
  <si>
    <t>Descrição</t>
  </si>
  <si>
    <t>LOA 2022</t>
  </si>
  <si>
    <t>Avaliação 
1º Bimestre
(a)</t>
  </si>
  <si>
    <t>Avaliação 
3º Bimestre
(a)</t>
  </si>
  <si>
    <t>Diferença                                                                                                                                                        (c) = (b) - (a)</t>
  </si>
  <si>
    <t>IV.1. Benefícios da Previdência</t>
  </si>
  <si>
    <t>Benefícios Previdenciários</t>
  </si>
  <si>
    <t>IV.2. Pessoal e Encargos Sociais</t>
  </si>
  <si>
    <t>Pessoal e Encargos Sociais</t>
  </si>
  <si>
    <t>Demais Obrigatórias</t>
  </si>
  <si>
    <t>IV.3.1. Abono e Seguro Desemprego</t>
  </si>
  <si>
    <t>Abono e Seguro Desemprego</t>
  </si>
  <si>
    <t>IV.3.2. Anistiados</t>
  </si>
  <si>
    <t>Anistiados</t>
  </si>
  <si>
    <t>IV.3.3. Apoio Fin. Municípios/Estados</t>
  </si>
  <si>
    <t>Apoio Financeiro aos Estados e Municípios</t>
  </si>
  <si>
    <t>IV.3.4. Auxílio à CDE</t>
  </si>
  <si>
    <t>Aporte à CDE</t>
  </si>
  <si>
    <t>IV.3.5. Benefícios de Legislação Especial</t>
  </si>
  <si>
    <t>Benefícios de Legislação Especial e Indenizações</t>
  </si>
  <si>
    <t>IV.3.6. Benefícios de Prestação Continuada da LOAS / RMV</t>
  </si>
  <si>
    <t>Benefícios de Prestação Continuada da LOAS / RMV</t>
  </si>
  <si>
    <t>IV.3.7. Capitalização da Petrobrás pela União</t>
  </si>
  <si>
    <t>Capitalização da Petrobrás pela União</t>
  </si>
  <si>
    <t>IV.3.7. Complemento do FGTS</t>
  </si>
  <si>
    <t>Complemento para o FGTS</t>
  </si>
  <si>
    <t xml:space="preserve">IV.3.8. Créditos Extraordinários </t>
  </si>
  <si>
    <t xml:space="preserve">Créditos Extraordinários </t>
  </si>
  <si>
    <t>IV.3.9. Desoneração MP 540, 563 e 582</t>
  </si>
  <si>
    <t>Compensação ao RGPS pelas Desonerações da Folha</t>
  </si>
  <si>
    <t>IV.3.10. Despesas Custeadas com Convênios/Doações (Poder Executivo)</t>
  </si>
  <si>
    <t>Despesas Custeadas com Convênios/Doações (Poder Executivo)</t>
  </si>
  <si>
    <t xml:space="preserve">             IV.3.10.1. Despesas Custeadas com Convênios  </t>
  </si>
  <si>
    <t xml:space="preserve">Despesas Custeadas com Convênios  </t>
  </si>
  <si>
    <t xml:space="preserve">             IV.3.10.2. Despesas Custeadas com Doações  </t>
  </si>
  <si>
    <t xml:space="preserve">Despesas Custeadas com Doações  </t>
  </si>
  <si>
    <t>IV.3.11. Fabricação de Cédulas e Moedas</t>
  </si>
  <si>
    <t>Fabricação de Cédulas e Moedas</t>
  </si>
  <si>
    <t>IV.3.12. Fundef / Fundeb - Complementação</t>
  </si>
  <si>
    <t>Fundef/ Fundeb - Complementação</t>
  </si>
  <si>
    <t>IV.3.13. Fundo Constitucional do DF</t>
  </si>
  <si>
    <t>Fundo Constitucional do DF (Custeio e Capital)</t>
  </si>
  <si>
    <t>IV.3.14. Fundos FDA, FDNE e FDCO</t>
  </si>
  <si>
    <t>Fundos FDA, FDNE e FDCO</t>
  </si>
  <si>
    <t>IV.3.15. Legislativo/Judiciário/MPU (Até 2006 inclusive constava do item IV.4)</t>
  </si>
  <si>
    <t>Legislativo/Judiciário/MPU/DPU (Custeio e Capital)</t>
  </si>
  <si>
    <t xml:space="preserve">             IV.3.15.1. Despesas Custeadas com Convênios/Doações (Leju+MPU)</t>
  </si>
  <si>
    <t>Despesas Custeadas com Convênios/Doações (Leju+MPU)</t>
  </si>
  <si>
    <t xml:space="preserve">             IV.3.15.1.a. Despesas Custeadas com Convênios </t>
  </si>
  <si>
    <t xml:space="preserve">Despesas Custeadas com Convênios </t>
  </si>
  <si>
    <t xml:space="preserve">             IV.3.15.1.b. Despesas Custeadas com Doações  </t>
  </si>
  <si>
    <t xml:space="preserve">             IV.3.15.2. Discricionárias </t>
  </si>
  <si>
    <t>Demais</t>
  </si>
  <si>
    <t>IV.3.16. Lei Kandir (LCs nº 87/96 e 102/00)</t>
  </si>
  <si>
    <t>Lei Kandir e FEX / ADO nº 25</t>
  </si>
  <si>
    <t>IV.3.17. Reserva de Contingência</t>
  </si>
  <si>
    <t>Reserva de Contingência</t>
  </si>
  <si>
    <t>IV.3.19. Sentenças Judiciais e Precatórios - OCC</t>
  </si>
  <si>
    <t>Sentenças Judiciais e Precatórios (Custeio e Capital)</t>
  </si>
  <si>
    <t>IV.3.20. Subsídios, Subvenções e Proagro</t>
  </si>
  <si>
    <t>Subsídios, Subvenções e Proagro</t>
  </si>
  <si>
    <t>IV.3.21. Despesas Custeadas com Recursos de Doações (até 2009)</t>
  </si>
  <si>
    <t>Despesas Custeadas com Recursos de Doações (até 2009)</t>
  </si>
  <si>
    <t>IV.3.22. Despesas Custeadas com Recursos de Convênios (até 2009)</t>
  </si>
  <si>
    <t>Despesas Custeadas com Recursos de Convênios (até 2009)</t>
  </si>
  <si>
    <t>IV.3.21. Transferência ANA - Receitas Uso Recursos Hídricos</t>
  </si>
  <si>
    <t>Transferência ANA - Receitas Uso Recursos Hídricos</t>
  </si>
  <si>
    <t>IV.3.22. Transferência Multas ANEEL (Acórdão TCU nº 3.389/2012)</t>
  </si>
  <si>
    <t>Transferência Multas ANEEL (Acórdão TCU nº 3.389/2012)</t>
  </si>
  <si>
    <t>Impacto Primário do FIES</t>
  </si>
  <si>
    <t>Financiamento de Campanha Eleitoral</t>
  </si>
  <si>
    <t>Obrigatórias com Controle de Fluxo</t>
  </si>
  <si>
    <t>Despesas Discricionárias do Poder Executivo</t>
  </si>
  <si>
    <t>Total</t>
  </si>
  <si>
    <t xml:space="preserve">Fontes: SOF/SETO/ME; STN/SETO/ME </t>
  </si>
  <si>
    <t>Check Obrig Cont Fluxo</t>
  </si>
  <si>
    <t>Total Despesas Primárias Obrigatórias</t>
  </si>
  <si>
    <t>Fundef/Fundeb - Complementação</t>
  </si>
  <si>
    <t>ADO nº 25</t>
  </si>
  <si>
    <t>Despesas do Poder Executivo Sujeitas à Programação Financeira</t>
  </si>
  <si>
    <t>Discricionárias</t>
  </si>
  <si>
    <t>Fontes: SOF/SETO/ME; STN/SETO/ME.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</si>
</sst>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0.000000000000"/>
    <numFmt numFmtId="167" formatCode="0.0"/>
    <numFmt numFmtId="168" formatCode="0.0%"/>
    <numFmt numFmtId="169" formatCode="#,##0.0_);\(#,##0.0\)"/>
    <numFmt numFmtId="170" formatCode="_-* #,##0.0_-;\-* #,##0.0_-;_-* &quot;-&quot;??_-;_-@_-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4"/>
      <name val="Calibri"/>
      <family val="2"/>
    </font>
    <font>
      <b/>
      <u/>
      <sz val="12"/>
      <name val="Calibri"/>
      <family val="2"/>
    </font>
    <font>
      <b/>
      <sz val="14"/>
      <name val="Calibri"/>
      <family val="2"/>
    </font>
    <font>
      <b/>
      <u/>
      <sz val="14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7.5"/>
      <name val="Arial"/>
      <family val="2"/>
    </font>
    <font>
      <b/>
      <u/>
      <sz val="12"/>
      <color indexed="8"/>
      <name val="Calibri"/>
      <family val="2"/>
    </font>
    <font>
      <sz val="10"/>
      <name val="Calibri"/>
      <family val="2"/>
    </font>
    <font>
      <b/>
      <sz val="18"/>
      <name val="Calibri"/>
      <family val="2"/>
    </font>
    <font>
      <sz val="10"/>
      <name val="Calibri"/>
      <family val="2"/>
      <scheme val="minor"/>
    </font>
    <font>
      <sz val="10"/>
      <color indexed="8"/>
      <name val="Calibri"/>
      <family val="2"/>
    </font>
    <font>
      <b/>
      <u/>
      <sz val="12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9"/>
      </right>
      <top style="double">
        <color indexed="9"/>
      </top>
      <bottom style="double">
        <color indexed="9"/>
      </bottom>
      <diagonal/>
    </border>
    <border>
      <left style="thin">
        <color indexed="9"/>
      </left>
      <right style="thin">
        <color indexed="9"/>
      </right>
      <top style="double">
        <color theme="0"/>
      </top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 style="medium">
        <color indexed="9"/>
      </left>
      <right/>
      <top style="double">
        <color indexed="9"/>
      </top>
      <bottom style="double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9"/>
      </left>
      <right/>
      <top style="double">
        <color indexed="9"/>
      </top>
      <bottom style="double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41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2" applyFont="1" applyAlignment="1">
      <alignment vertical="center"/>
    </xf>
    <xf numFmtId="165" fontId="4" fillId="0" borderId="0" xfId="3" applyNumberFormat="1" applyFont="1" applyBorder="1" applyAlignment="1" applyProtection="1">
      <alignment horizontal="centerContinuous" vertical="center"/>
      <protection locked="0"/>
    </xf>
    <xf numFmtId="4" fontId="5" fillId="0" borderId="0" xfId="3" applyNumberFormat="1" applyFont="1" applyBorder="1" applyAlignment="1" applyProtection="1">
      <alignment horizontal="right"/>
      <protection locked="0"/>
    </xf>
    <xf numFmtId="165" fontId="6" fillId="3" borderId="1" xfId="3" applyNumberFormat="1" applyFont="1" applyFill="1" applyBorder="1" applyAlignment="1" applyProtection="1">
      <alignment horizontal="center" vertical="center"/>
      <protection locked="0"/>
    </xf>
    <xf numFmtId="165" fontId="6" fillId="3" borderId="2" xfId="3" applyNumberFormat="1" applyFont="1" applyFill="1" applyBorder="1" applyAlignment="1" applyProtection="1">
      <alignment horizontal="center" vertical="center" wrapText="1"/>
      <protection locked="0"/>
    </xf>
    <xf numFmtId="165" fontId="6" fillId="3" borderId="3" xfId="3" applyNumberFormat="1" applyFont="1" applyFill="1" applyBorder="1" applyAlignment="1" applyProtection="1">
      <alignment horizontal="center" vertical="center" wrapText="1"/>
      <protection locked="0"/>
    </xf>
    <xf numFmtId="165" fontId="6" fillId="3" borderId="4" xfId="3" applyNumberFormat="1" applyFont="1" applyFill="1" applyBorder="1" applyAlignment="1" applyProtection="1">
      <alignment horizontal="center" vertical="center" wrapText="1"/>
      <protection locked="0"/>
    </xf>
    <xf numFmtId="165" fontId="7" fillId="0" borderId="0" xfId="3" applyNumberFormat="1" applyFont="1" applyFill="1" applyBorder="1" applyAlignment="1" applyProtection="1">
      <protection locked="0"/>
    </xf>
    <xf numFmtId="165" fontId="7" fillId="0" borderId="0" xfId="3" applyNumberFormat="1" applyFont="1" applyFill="1" applyBorder="1" applyAlignment="1" applyProtection="1">
      <alignment horizontal="left" indent="3"/>
      <protection locked="0"/>
    </xf>
    <xf numFmtId="166" fontId="2" fillId="0" borderId="0" xfId="0" applyNumberFormat="1" applyFont="1" applyAlignment="1">
      <alignment vertical="center"/>
    </xf>
    <xf numFmtId="165" fontId="8" fillId="4" borderId="0" xfId="3" applyNumberFormat="1" applyFont="1" applyFill="1" applyBorder="1" applyAlignment="1" applyProtection="1">
      <protection locked="0"/>
    </xf>
    <xf numFmtId="167" fontId="2" fillId="0" borderId="0" xfId="0" applyNumberFormat="1" applyFont="1" applyAlignment="1">
      <alignment vertical="center"/>
    </xf>
    <xf numFmtId="168" fontId="2" fillId="0" borderId="0" xfId="1" applyNumberFormat="1" applyFont="1" applyAlignment="1">
      <alignment vertical="center"/>
    </xf>
    <xf numFmtId="165" fontId="8" fillId="0" borderId="0" xfId="3" applyNumberFormat="1" applyFont="1" applyFill="1" applyBorder="1" applyAlignment="1" applyProtection="1">
      <protection locked="0"/>
    </xf>
    <xf numFmtId="165" fontId="8" fillId="4" borderId="0" xfId="3" applyNumberFormat="1" applyFont="1" applyFill="1" applyBorder="1" applyAlignment="1" applyProtection="1">
      <alignment vertical="center"/>
      <protection locked="0"/>
    </xf>
    <xf numFmtId="169" fontId="8" fillId="4" borderId="0" xfId="3" applyNumberFormat="1" applyFont="1" applyFill="1" applyBorder="1" applyAlignment="1" applyProtection="1">
      <alignment horizontal="right"/>
      <protection locked="0"/>
    </xf>
    <xf numFmtId="165" fontId="8" fillId="0" borderId="0" xfId="3" applyNumberFormat="1" applyFont="1" applyFill="1" applyBorder="1" applyAlignment="1" applyProtection="1">
      <alignment vertical="center"/>
      <protection locked="0"/>
    </xf>
    <xf numFmtId="169" fontId="8" fillId="0" borderId="0" xfId="3" applyNumberFormat="1" applyFont="1" applyFill="1" applyBorder="1" applyAlignment="1" applyProtection="1">
      <alignment horizontal="right"/>
      <protection locked="0"/>
    </xf>
    <xf numFmtId="165" fontId="8" fillId="5" borderId="0" xfId="3" applyNumberFormat="1" applyFont="1" applyFill="1" applyBorder="1" applyAlignment="1" applyProtection="1">
      <alignment vertical="center"/>
      <protection locked="0"/>
    </xf>
    <xf numFmtId="169" fontId="8" fillId="5" borderId="0" xfId="3" applyNumberFormat="1" applyFont="1" applyFill="1" applyBorder="1" applyAlignment="1" applyProtection="1">
      <alignment horizontal="right"/>
      <protection locked="0"/>
    </xf>
    <xf numFmtId="0" fontId="2" fillId="5" borderId="0" xfId="0" applyFont="1" applyFill="1" applyAlignment="1">
      <alignment vertical="center"/>
    </xf>
    <xf numFmtId="4" fontId="2" fillId="5" borderId="0" xfId="2" applyFont="1" applyFill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5" fontId="10" fillId="0" borderId="6" xfId="3" applyNumberFormat="1" applyFont="1" applyBorder="1" applyAlignment="1" applyProtection="1">
      <alignment horizontal="centerContinuous"/>
      <protection locked="0"/>
    </xf>
    <xf numFmtId="165" fontId="2" fillId="0" borderId="6" xfId="3" applyNumberFormat="1" applyFont="1" applyBorder="1" applyAlignment="1" applyProtection="1">
      <alignment horizontal="right"/>
      <protection locked="0"/>
    </xf>
    <xf numFmtId="4" fontId="2" fillId="0" borderId="6" xfId="3" applyNumberFormat="1" applyFont="1" applyBorder="1" applyAlignment="1" applyProtection="1">
      <alignment horizontal="right"/>
      <protection locked="0"/>
    </xf>
    <xf numFmtId="0" fontId="2" fillId="0" borderId="0" xfId="0" applyFont="1"/>
    <xf numFmtId="165" fontId="11" fillId="3" borderId="2" xfId="3" applyNumberFormat="1" applyFont="1" applyFill="1" applyBorder="1" applyAlignment="1" applyProtection="1">
      <alignment horizontal="center" vertical="center" wrapText="1"/>
      <protection locked="0"/>
    </xf>
    <xf numFmtId="165" fontId="11" fillId="3" borderId="7" xfId="3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165" fontId="2" fillId="0" borderId="0" xfId="3" applyNumberFormat="1" applyFont="1" applyProtection="1">
      <protection locked="0"/>
    </xf>
    <xf numFmtId="165" fontId="12" fillId="6" borderId="0" xfId="3" applyNumberFormat="1" applyFont="1" applyFill="1" applyBorder="1" applyAlignment="1" applyProtection="1">
      <alignment vertical="center"/>
      <protection locked="0"/>
    </xf>
    <xf numFmtId="169" fontId="12" fillId="6" borderId="0" xfId="3" applyNumberFormat="1" applyFont="1" applyFill="1" applyBorder="1" applyAlignment="1" applyProtection="1">
      <alignment horizontal="right" vertical="center"/>
      <protection locked="0"/>
    </xf>
    <xf numFmtId="10" fontId="2" fillId="0" borderId="0" xfId="1" applyNumberFormat="1" applyFont="1"/>
    <xf numFmtId="165" fontId="2" fillId="0" borderId="0" xfId="0" applyNumberFormat="1" applyFont="1"/>
    <xf numFmtId="165" fontId="12" fillId="0" borderId="0" xfId="3" applyNumberFormat="1" applyFont="1" applyFill="1" applyBorder="1" applyProtection="1">
      <protection locked="0"/>
    </xf>
    <xf numFmtId="169" fontId="12" fillId="0" borderId="0" xfId="3" applyNumberFormat="1" applyFont="1" applyFill="1" applyBorder="1" applyAlignment="1" applyProtection="1">
      <alignment horizontal="right"/>
      <protection locked="0"/>
    </xf>
    <xf numFmtId="165" fontId="12" fillId="0" borderId="0" xfId="3" quotePrefix="1" applyNumberFormat="1" applyFont="1" applyFill="1" applyBorder="1" applyAlignment="1" applyProtection="1">
      <alignment horizontal="left" vertical="top" wrapText="1"/>
      <protection locked="0"/>
    </xf>
    <xf numFmtId="169" fontId="12" fillId="0" borderId="0" xfId="3" applyNumberFormat="1" applyFont="1" applyFill="1" applyBorder="1" applyAlignment="1" applyProtection="1">
      <alignment horizontal="right" vertical="top" wrapText="1"/>
      <protection locked="0"/>
    </xf>
    <xf numFmtId="10" fontId="2" fillId="0" borderId="0" xfId="1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5" fontId="13" fillId="0" borderId="0" xfId="3" applyNumberFormat="1" applyFont="1" applyBorder="1" applyAlignment="1" applyProtection="1">
      <alignment horizontal="left" indent="2"/>
      <protection locked="0"/>
    </xf>
    <xf numFmtId="169" fontId="13" fillId="0" borderId="0" xfId="3" applyNumberFormat="1" applyFont="1" applyFill="1" applyBorder="1" applyAlignment="1" applyProtection="1">
      <alignment horizontal="right"/>
      <protection locked="0"/>
    </xf>
    <xf numFmtId="4" fontId="13" fillId="0" borderId="0" xfId="3" applyNumberFormat="1" applyFont="1" applyFill="1" applyBorder="1" applyAlignment="1" applyProtection="1">
      <alignment horizontal="right"/>
      <protection locked="0"/>
    </xf>
    <xf numFmtId="165" fontId="13" fillId="0" borderId="0" xfId="3" applyNumberFormat="1" applyFont="1" applyFill="1" applyBorder="1" applyAlignment="1" applyProtection="1">
      <alignment horizontal="left" indent="2"/>
      <protection locked="0"/>
    </xf>
    <xf numFmtId="165" fontId="12" fillId="0" borderId="0" xfId="3" quotePrefix="1" applyNumberFormat="1" applyFont="1" applyBorder="1" applyAlignment="1" applyProtection="1">
      <alignment horizontal="left" indent="1"/>
      <protection locked="0"/>
    </xf>
    <xf numFmtId="165" fontId="13" fillId="0" borderId="0" xfId="3" applyNumberFormat="1" applyFont="1" applyFill="1" applyBorder="1" applyAlignment="1" applyProtection="1">
      <alignment horizontal="left" indent="1"/>
      <protection locked="0"/>
    </xf>
    <xf numFmtId="4" fontId="13" fillId="0" borderId="0" xfId="3" applyNumberFormat="1" applyFont="1" applyFill="1" applyBorder="1" applyAlignment="1" applyProtection="1">
      <alignment horizontal="left" indent="1"/>
      <protection locked="0"/>
    </xf>
    <xf numFmtId="0" fontId="2" fillId="0" borderId="0" xfId="0" applyFont="1" applyAlignment="1">
      <alignment horizontal="left" indent="1"/>
    </xf>
    <xf numFmtId="165" fontId="13" fillId="0" borderId="0" xfId="3" applyNumberFormat="1" applyFont="1" applyBorder="1" applyAlignment="1" applyProtection="1">
      <alignment horizontal="left" indent="1"/>
      <protection locked="0"/>
    </xf>
    <xf numFmtId="169" fontId="13" fillId="0" borderId="0" xfId="3" applyNumberFormat="1" applyFont="1" applyBorder="1" applyAlignment="1" applyProtection="1">
      <alignment horizontal="right"/>
      <protection locked="0"/>
    </xf>
    <xf numFmtId="4" fontId="12" fillId="0" borderId="0" xfId="3" applyNumberFormat="1" applyFont="1" applyFill="1" applyBorder="1" applyAlignment="1" applyProtection="1">
      <alignment horizontal="right"/>
      <protection locked="0"/>
    </xf>
    <xf numFmtId="165" fontId="12" fillId="6" borderId="0" xfId="3" applyNumberFormat="1" applyFont="1" applyFill="1" applyBorder="1" applyAlignment="1" applyProtection="1">
      <alignment vertical="center" wrapText="1"/>
      <protection locked="0"/>
    </xf>
    <xf numFmtId="165" fontId="2" fillId="0" borderId="0" xfId="0" quotePrefix="1" applyNumberFormat="1" applyFont="1" applyAlignment="1" applyProtection="1">
      <alignment horizontal="left" indent="2"/>
      <protection locked="0"/>
    </xf>
    <xf numFmtId="169" fontId="13" fillId="0" borderId="0" xfId="3" quotePrefix="1" applyNumberFormat="1" applyFont="1" applyFill="1" applyBorder="1" applyAlignment="1" applyProtection="1">
      <alignment horizontal="right"/>
    </xf>
    <xf numFmtId="165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 indent="2"/>
      <protection locked="0"/>
    </xf>
    <xf numFmtId="165" fontId="2" fillId="0" borderId="0" xfId="3" applyNumberFormat="1" applyFont="1" applyBorder="1" applyAlignment="1" applyProtection="1">
      <alignment horizontal="left"/>
      <protection locked="0"/>
    </xf>
    <xf numFmtId="165" fontId="10" fillId="0" borderId="0" xfId="3" applyNumberFormat="1" applyFont="1" applyBorder="1" applyAlignment="1" applyProtection="1">
      <alignment horizontal="left"/>
      <protection locked="0"/>
    </xf>
    <xf numFmtId="169" fontId="13" fillId="0" borderId="0" xfId="3" applyNumberFormat="1" applyFont="1" applyFill="1" applyBorder="1" applyAlignment="1" applyProtection="1">
      <alignment horizontal="right"/>
    </xf>
    <xf numFmtId="0" fontId="2" fillId="0" borderId="6" xfId="0" applyFont="1" applyBorder="1"/>
    <xf numFmtId="165" fontId="2" fillId="0" borderId="6" xfId="0" applyNumberFormat="1" applyFont="1" applyBorder="1"/>
    <xf numFmtId="165" fontId="10" fillId="0" borderId="9" xfId="0" applyNumberFormat="1" applyFont="1" applyBorder="1"/>
    <xf numFmtId="170" fontId="10" fillId="0" borderId="10" xfId="2" applyNumberFormat="1" applyFont="1" applyBorder="1"/>
    <xf numFmtId="0" fontId="10" fillId="0" borderId="12" xfId="0" applyFont="1" applyBorder="1"/>
    <xf numFmtId="4" fontId="10" fillId="0" borderId="13" xfId="2" applyFont="1" applyBorder="1"/>
    <xf numFmtId="43" fontId="2" fillId="0" borderId="0" xfId="2" applyNumberFormat="1" applyFont="1"/>
    <xf numFmtId="0" fontId="10" fillId="0" borderId="0" xfId="0" applyFont="1"/>
    <xf numFmtId="0" fontId="15" fillId="0" borderId="0" xfId="0" applyFont="1" applyAlignment="1">
      <alignment horizontal="left" indent="6"/>
    </xf>
    <xf numFmtId="0" fontId="2" fillId="0" borderId="0" xfId="0" applyFont="1" applyAlignment="1">
      <alignment horizontal="left" wrapText="1" indent="9"/>
    </xf>
    <xf numFmtId="0" fontId="2" fillId="0" borderId="0" xfId="0" applyFont="1" applyAlignment="1">
      <alignment horizontal="left" indent="6"/>
    </xf>
    <xf numFmtId="0" fontId="16" fillId="2" borderId="0" xfId="0" applyFont="1" applyFill="1"/>
    <xf numFmtId="0" fontId="2" fillId="2" borderId="0" xfId="0" applyFont="1" applyFill="1"/>
    <xf numFmtId="0" fontId="10" fillId="0" borderId="0" xfId="0" applyFont="1" applyAlignment="1">
      <alignment horizontal="center" vertical="center"/>
    </xf>
    <xf numFmtId="165" fontId="10" fillId="0" borderId="0" xfId="3" applyNumberFormat="1" applyFont="1" applyBorder="1" applyAlignment="1" applyProtection="1">
      <alignment horizontal="centerContinuous"/>
      <protection locked="0"/>
    </xf>
    <xf numFmtId="165" fontId="2" fillId="0" borderId="0" xfId="3" applyNumberFormat="1" applyFont="1" applyBorder="1" applyAlignment="1" applyProtection="1">
      <alignment horizontal="right"/>
      <protection locked="0"/>
    </xf>
    <xf numFmtId="4" fontId="2" fillId="0" borderId="0" xfId="3" applyNumberFormat="1" applyFont="1" applyBorder="1" applyAlignment="1" applyProtection="1">
      <alignment horizontal="right"/>
      <protection locked="0"/>
    </xf>
    <xf numFmtId="165" fontId="11" fillId="3" borderId="1" xfId="3" applyNumberFormat="1" applyFont="1" applyFill="1" applyBorder="1" applyAlignment="1" applyProtection="1">
      <alignment horizontal="center" vertical="center"/>
      <protection locked="0"/>
    </xf>
    <xf numFmtId="165" fontId="12" fillId="0" borderId="0" xfId="3" applyNumberFormat="1" applyFont="1" applyBorder="1" applyAlignment="1" applyProtection="1">
      <alignment horizontal="left"/>
      <protection locked="0"/>
    </xf>
    <xf numFmtId="165" fontId="10" fillId="0" borderId="0" xfId="0" applyNumberFormat="1" applyFont="1"/>
    <xf numFmtId="165" fontId="18" fillId="0" borderId="0" xfId="0" applyNumberFormat="1" applyFont="1" applyProtection="1">
      <protection locked="0"/>
    </xf>
    <xf numFmtId="165" fontId="3" fillId="0" borderId="0" xfId="0" applyNumberFormat="1" applyFont="1" applyProtection="1">
      <protection locked="0"/>
    </xf>
    <xf numFmtId="165" fontId="18" fillId="5" borderId="0" xfId="0" applyNumberFormat="1" applyFont="1" applyFill="1" applyProtection="1">
      <protection locked="0"/>
    </xf>
    <xf numFmtId="165" fontId="3" fillId="5" borderId="0" xfId="0" applyNumberFormat="1" applyFont="1" applyFill="1" applyProtection="1">
      <protection locked="0"/>
    </xf>
    <xf numFmtId="165" fontId="10" fillId="5" borderId="0" xfId="0" applyNumberFormat="1" applyFont="1" applyFill="1"/>
    <xf numFmtId="0" fontId="10" fillId="5" borderId="0" xfId="0" applyFont="1" applyFill="1"/>
    <xf numFmtId="169" fontId="12" fillId="5" borderId="0" xfId="3" applyNumberFormat="1" applyFont="1" applyFill="1" applyBorder="1" applyAlignment="1" applyProtection="1">
      <alignment horizontal="right"/>
      <protection locked="0"/>
    </xf>
    <xf numFmtId="165" fontId="19" fillId="5" borderId="0" xfId="0" applyNumberFormat="1" applyFont="1" applyFill="1" applyProtection="1">
      <protection locked="0"/>
    </xf>
    <xf numFmtId="165" fontId="19" fillId="0" borderId="0" xfId="0" applyNumberFormat="1" applyFont="1" applyProtection="1">
      <protection locked="0"/>
    </xf>
    <xf numFmtId="165" fontId="20" fillId="5" borderId="0" xfId="0" applyNumberFormat="1" applyFont="1" applyFill="1" applyProtection="1">
      <protection locked="0"/>
    </xf>
    <xf numFmtId="165" fontId="20" fillId="0" borderId="0" xfId="0" applyNumberFormat="1" applyFont="1" applyProtection="1">
      <protection locked="0"/>
    </xf>
    <xf numFmtId="165" fontId="21" fillId="5" borderId="0" xfId="0" applyNumberFormat="1" applyFont="1" applyFill="1" applyAlignment="1" applyProtection="1">
      <alignment horizontal="left" indent="2"/>
      <protection locked="0"/>
    </xf>
    <xf numFmtId="165" fontId="21" fillId="0" borderId="0" xfId="0" applyNumberFormat="1" applyFont="1" applyAlignment="1" applyProtection="1">
      <alignment horizontal="left" indent="2"/>
      <protection locked="0"/>
    </xf>
    <xf numFmtId="165" fontId="12" fillId="7" borderId="0" xfId="3" applyNumberFormat="1" applyFont="1" applyFill="1" applyBorder="1" applyProtection="1">
      <protection locked="0"/>
    </xf>
    <xf numFmtId="0" fontId="15" fillId="0" borderId="0" xfId="0" applyFont="1"/>
    <xf numFmtId="165" fontId="22" fillId="6" borderId="0" xfId="3" applyNumberFormat="1" applyFont="1" applyFill="1" applyBorder="1" applyAlignment="1" applyProtection="1">
      <alignment horizontal="left" vertical="center"/>
      <protection locked="0"/>
    </xf>
    <xf numFmtId="169" fontId="22" fillId="6" borderId="0" xfId="3" applyNumberFormat="1" applyFont="1" applyFill="1" applyBorder="1" applyAlignment="1" applyProtection="1">
      <alignment horizontal="right" vertical="center"/>
      <protection locked="0"/>
    </xf>
    <xf numFmtId="165" fontId="15" fillId="0" borderId="0" xfId="0" applyNumberFormat="1" applyFont="1"/>
    <xf numFmtId="165" fontId="12" fillId="0" borderId="6" xfId="3" applyNumberFormat="1" applyFont="1" applyBorder="1" applyAlignment="1" applyProtection="1">
      <alignment horizontal="left"/>
      <protection locked="0"/>
    </xf>
    <xf numFmtId="169" fontId="12" fillId="0" borderId="6" xfId="3" applyNumberFormat="1" applyFont="1" applyFill="1" applyBorder="1" applyAlignment="1" applyProtection="1">
      <alignment horizontal="right"/>
      <protection locked="0"/>
    </xf>
    <xf numFmtId="0" fontId="23" fillId="0" borderId="0" xfId="0" applyFont="1"/>
    <xf numFmtId="165" fontId="2" fillId="0" borderId="14" xfId="0" applyNumberFormat="1" applyFont="1" applyBorder="1"/>
    <xf numFmtId="165" fontId="2" fillId="0" borderId="15" xfId="0" applyNumberFormat="1" applyFont="1" applyBorder="1"/>
    <xf numFmtId="43" fontId="2" fillId="0" borderId="16" xfId="2" applyNumberFormat="1" applyFont="1" applyBorder="1"/>
    <xf numFmtId="0" fontId="10" fillId="0" borderId="17" xfId="0" applyFont="1" applyBorder="1"/>
    <xf numFmtId="164" fontId="2" fillId="0" borderId="18" xfId="0" applyNumberFormat="1" applyFont="1" applyBorder="1"/>
    <xf numFmtId="0" fontId="2" fillId="0" borderId="19" xfId="0" applyFont="1" applyBorder="1"/>
    <xf numFmtId="0" fontId="2" fillId="0" borderId="20" xfId="0" applyFont="1" applyBorder="1"/>
    <xf numFmtId="43" fontId="2" fillId="0" borderId="21" xfId="0" applyNumberFormat="1" applyFont="1" applyBorder="1"/>
    <xf numFmtId="0" fontId="24" fillId="0" borderId="0" xfId="0" applyFont="1" applyAlignment="1">
      <alignment horizontal="center"/>
    </xf>
    <xf numFmtId="4" fontId="2" fillId="0" borderId="0" xfId="2" applyFont="1"/>
    <xf numFmtId="165" fontId="5" fillId="0" borderId="0" xfId="0" applyNumberFormat="1" applyFont="1" applyProtection="1">
      <protection locked="0"/>
    </xf>
    <xf numFmtId="165" fontId="5" fillId="5" borderId="0" xfId="0" applyNumberFormat="1" applyFont="1" applyFill="1" applyProtection="1">
      <protection locked="0"/>
    </xf>
    <xf numFmtId="169" fontId="13" fillId="5" borderId="0" xfId="3" applyNumberFormat="1" applyFont="1" applyFill="1" applyBorder="1" applyAlignment="1" applyProtection="1">
      <alignment horizontal="right"/>
      <protection locked="0"/>
    </xf>
    <xf numFmtId="0" fontId="5" fillId="0" borderId="22" xfId="0" applyFont="1" applyBorder="1" applyAlignment="1">
      <alignment horizontal="left" vertical="center" wrapText="1"/>
    </xf>
    <xf numFmtId="169" fontId="13" fillId="5" borderId="22" xfId="3" applyNumberFormat="1" applyFont="1" applyFill="1" applyBorder="1" applyAlignment="1" applyProtection="1">
      <alignment horizontal="right" vertical="center"/>
      <protection locked="0"/>
    </xf>
    <xf numFmtId="169" fontId="13" fillId="5" borderId="0" xfId="3" applyNumberFormat="1" applyFont="1" applyFill="1" applyBorder="1" applyAlignment="1" applyProtection="1">
      <alignment horizontal="right" vertical="center"/>
      <protection locked="0"/>
    </xf>
    <xf numFmtId="165" fontId="7" fillId="0" borderId="0" xfId="3" applyNumberFormat="1" applyFont="1" applyFill="1" applyBorder="1" applyAlignment="1" applyProtection="1">
      <alignment horizontal="left" vertical="center"/>
      <protection locked="0"/>
    </xf>
    <xf numFmtId="169" fontId="13" fillId="0" borderId="0" xfId="3" applyNumberFormat="1" applyFont="1" applyFill="1" applyBorder="1" applyAlignment="1" applyProtection="1">
      <alignment horizontal="right" vertical="center"/>
      <protection locked="0"/>
    </xf>
    <xf numFmtId="165" fontId="25" fillId="0" borderId="0" xfId="0" applyNumberFormat="1" applyFont="1" applyAlignment="1" applyProtection="1">
      <alignment horizontal="left" indent="2"/>
      <protection locked="0"/>
    </xf>
    <xf numFmtId="169" fontId="26" fillId="0" borderId="0" xfId="3" applyNumberFormat="1" applyFont="1" applyFill="1" applyBorder="1" applyAlignment="1" applyProtection="1">
      <protection locked="0"/>
    </xf>
    <xf numFmtId="0" fontId="25" fillId="0" borderId="22" xfId="0" applyFont="1" applyBorder="1" applyAlignment="1">
      <alignment horizontal="left" vertical="center" wrapText="1" indent="2"/>
    </xf>
    <xf numFmtId="169" fontId="26" fillId="5" borderId="22" xfId="3" applyNumberFormat="1" applyFont="1" applyFill="1" applyBorder="1" applyAlignment="1" applyProtection="1">
      <alignment vertical="center"/>
      <protection locked="0"/>
    </xf>
    <xf numFmtId="169" fontId="26" fillId="5" borderId="0" xfId="3" applyNumberFormat="1" applyFont="1" applyFill="1" applyBorder="1" applyAlignment="1" applyProtection="1">
      <alignment vertical="center"/>
      <protection locked="0"/>
    </xf>
    <xf numFmtId="165" fontId="27" fillId="6" borderId="0" xfId="3" applyNumberFormat="1" applyFont="1" applyFill="1" applyBorder="1" applyAlignment="1" applyProtection="1">
      <alignment horizontal="left" vertical="center"/>
      <protection locked="0"/>
    </xf>
    <xf numFmtId="165" fontId="22" fillId="0" borderId="6" xfId="3" applyNumberFormat="1" applyFont="1" applyFill="1" applyBorder="1" applyAlignment="1" applyProtection="1">
      <alignment horizontal="left" vertical="center"/>
      <protection locked="0"/>
    </xf>
    <xf numFmtId="169" fontId="22" fillId="0" borderId="6" xfId="3" applyNumberFormat="1" applyFont="1" applyFill="1" applyBorder="1" applyAlignment="1" applyProtection="1">
      <alignment horizontal="right" vertical="center"/>
      <protection locked="0"/>
    </xf>
    <xf numFmtId="4" fontId="23" fillId="0" borderId="0" xfId="2" applyFont="1" applyBorder="1" applyAlignment="1">
      <alignment horizontal="center" vertical="top" wrapText="1"/>
    </xf>
    <xf numFmtId="169" fontId="10" fillId="0" borderId="23" xfId="0" applyNumberFormat="1" applyFont="1" applyBorder="1"/>
    <xf numFmtId="169" fontId="2" fillId="0" borderId="23" xfId="0" applyNumberFormat="1" applyFont="1" applyBorder="1"/>
    <xf numFmtId="165" fontId="2" fillId="0" borderId="24" xfId="0" applyNumberFormat="1" applyFont="1" applyBorder="1"/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4" fontId="23" fillId="0" borderId="12" xfId="2" applyFont="1" applyBorder="1" applyAlignment="1">
      <alignment horizontal="center" vertical="top" wrapText="1"/>
    </xf>
  </cellXfs>
  <cellStyles count="4">
    <cellStyle name="Normal" xfId="0" builtinId="0"/>
    <cellStyle name="Porcentagem" xfId="1" builtinId="5"/>
    <cellStyle name="Separador de milhares_NFGC_ASTEC 4" xfId="3" xr:uid="{A3BCCA6E-6563-4C8F-8A47-FA75EF78D544}"/>
    <cellStyle name="Vírgula 7" xfId="2" xr:uid="{529074A0-16D7-458B-BF56-30D2E2B6A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GEP\Estrat&#233;gia%20e%20Pesquisa\calend&#225;rio\AcompMercBoleti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FIN\COFIN-GEPLA\GEPLA_2022\Avalia&#231;&#227;o%20POF\Relatorio\3&#176;_Bim_Jul\Versoes_Minuta\Quadros%20de%20apoio_Relat&#243;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ovespa_acum"/>
      <sheetName val="BRASIL"/>
      <sheetName val="Embi"/>
      <sheetName val="EUA"/>
      <sheetName val="ARG"/>
      <sheetName val="EURO"/>
      <sheetName val="UK"/>
      <sheetName val="G_Bolsas"/>
      <sheetName val="G_Bolsas (2)"/>
      <sheetName val="Bolsas"/>
      <sheetName val="Petroleo"/>
      <sheetName val="US Desemprego x Confiança"/>
      <sheetName val="G_EmbiBrasil"/>
      <sheetName val="G_Conf_EUA"/>
      <sheetName val="G_US Prod ind x Capacidade "/>
      <sheetName val="G_US ISM"/>
      <sheetName val="AR Inflação"/>
      <sheetName val="Petroleo Brent"/>
      <sheetName val="oil"/>
      <sheetName val="AR Confiança e atividade"/>
      <sheetName val="G_Câmbio"/>
      <sheetName val="G_bovespa"/>
      <sheetName val="G_petróleo"/>
      <sheetName val="G_ARG_arrectrib"/>
      <sheetName val="G_AR Câmbio)"/>
      <sheetName val="G_EmbiArg"/>
      <sheetName val="G_AR REs"/>
      <sheetName val="Graficos EUA"/>
      <sheetName val="Plan1"/>
      <sheetName val="Jap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_sum_executivo"/>
      <sheetName val="Parâmetros"/>
      <sheetName val="Receita"/>
      <sheetName val="Efeitos_Nao_Adm"/>
      <sheetName val="Despesa"/>
      <sheetName val="Despesa_obrig_cont_fluxo"/>
      <sheetName val="Detalhamento_obrig_cont_fluxo"/>
      <sheetName val="Previdência detalhada"/>
      <sheetName val="Deficit_RGPS"/>
      <sheetName val="Base Total "/>
      <sheetName val="Distribuição"/>
      <sheetName val="Emendas Impositivas"/>
      <sheetName val="Evolução_variação_limites"/>
      <sheetName val="Anexo_NFGC"/>
      <sheetName val="Demonstrativo_EC_95_Relatório"/>
      <sheetName val="Financeira_base"/>
    </sheetNames>
    <sheetDataSet>
      <sheetData sheetId="0"/>
      <sheetData sheetId="1"/>
      <sheetData sheetId="2"/>
      <sheetData sheetId="3"/>
      <sheetData sheetId="4"/>
      <sheetData sheetId="5">
        <row r="43">
          <cell r="J43">
            <v>2370.5426399999997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8">
          <cell r="F8">
            <v>1288901.9756982103</v>
          </cell>
          <cell r="H8">
            <v>1285722.7940361577</v>
          </cell>
          <cell r="J8">
            <v>1332207.9068745582</v>
          </cell>
          <cell r="L8">
            <v>1342622.2310495437</v>
          </cell>
          <cell r="N8">
            <v>1288901.9757206833</v>
          </cell>
          <cell r="R8">
            <v>1288901.9757206833</v>
          </cell>
          <cell r="T8">
            <v>1288901.9757206833</v>
          </cell>
        </row>
        <row r="9">
          <cell r="F9">
            <v>60882.711119</v>
          </cell>
          <cell r="H9">
            <v>60807.171731498696</v>
          </cell>
          <cell r="J9">
            <v>57753.598505177397</v>
          </cell>
          <cell r="L9">
            <v>55646.54731967704</v>
          </cell>
          <cell r="N9">
            <v>60882.711141503591</v>
          </cell>
          <cell r="R9">
            <v>60882.711141503591</v>
          </cell>
          <cell r="T9">
            <v>60882.711141503591</v>
          </cell>
        </row>
        <row r="10">
          <cell r="F10">
            <v>83677.898115999997</v>
          </cell>
          <cell r="H10">
            <v>55459.262772345806</v>
          </cell>
          <cell r="J10">
            <v>59299.448244117077</v>
          </cell>
          <cell r="L10">
            <v>61762.80718225133</v>
          </cell>
          <cell r="N10">
            <v>83677.898117025485</v>
          </cell>
          <cell r="R10">
            <v>83677.898117025485</v>
          </cell>
          <cell r="T10">
            <v>83677.898117025485</v>
          </cell>
        </row>
        <row r="11">
          <cell r="F11">
            <v>546712.71362120996</v>
          </cell>
          <cell r="H11">
            <v>595564.57104497461</v>
          </cell>
          <cell r="J11">
            <v>630930.80040747591</v>
          </cell>
          <cell r="L11">
            <v>649165.86878169177</v>
          </cell>
          <cell r="N11">
            <v>546712.71362120996</v>
          </cell>
          <cell r="R11">
            <v>546712.71362120996</v>
          </cell>
          <cell r="T11">
            <v>546712.71362120996</v>
          </cell>
        </row>
        <row r="12">
          <cell r="F12">
            <v>51804.992936000002</v>
          </cell>
          <cell r="H12">
            <v>56271.10376977612</v>
          </cell>
          <cell r="J12">
            <v>63280.448807172754</v>
          </cell>
          <cell r="L12">
            <v>62552.136978696435</v>
          </cell>
          <cell r="N12">
            <v>51804.992935598333</v>
          </cell>
          <cell r="R12">
            <v>51804.992935598333</v>
          </cell>
          <cell r="T12">
            <v>51804.992935598333</v>
          </cell>
        </row>
        <row r="13">
          <cell r="F13">
            <v>313948.11138000002</v>
          </cell>
          <cell r="H13">
            <v>278683.38376867212</v>
          </cell>
          <cell r="J13">
            <v>266530.45803523425</v>
          </cell>
          <cell r="L13">
            <v>257328.68199703089</v>
          </cell>
          <cell r="N13">
            <v>313948.11137996498</v>
          </cell>
          <cell r="R13">
            <v>313948.11137996498</v>
          </cell>
          <cell r="T13">
            <v>313948.11137996498</v>
          </cell>
        </row>
        <row r="14">
          <cell r="F14">
            <v>86391.960779000001</v>
          </cell>
          <cell r="H14">
            <v>79696.944748727256</v>
          </cell>
          <cell r="J14">
            <v>80510.92824000759</v>
          </cell>
          <cell r="L14">
            <v>78373.652049312994</v>
          </cell>
          <cell r="N14">
            <v>86391.960779102999</v>
          </cell>
          <cell r="R14">
            <v>86391.960779102999</v>
          </cell>
          <cell r="T14">
            <v>86391.960779102999</v>
          </cell>
        </row>
        <row r="15">
          <cell r="F15">
            <v>111081.57260300001</v>
          </cell>
          <cell r="H15">
            <v>127085.92773880782</v>
          </cell>
          <cell r="J15">
            <v>143358.20318794559</v>
          </cell>
          <cell r="L15">
            <v>147238.85616239085</v>
          </cell>
          <cell r="N15">
            <v>111081.57260333616</v>
          </cell>
          <cell r="R15">
            <v>111081.57260333616</v>
          </cell>
          <cell r="T15">
            <v>111081.57260333616</v>
          </cell>
        </row>
        <row r="16">
          <cell r="F16">
            <v>0</v>
          </cell>
          <cell r="H16">
            <v>0.50030680599634847</v>
          </cell>
          <cell r="J16">
            <v>0.4002454447970788</v>
          </cell>
          <cell r="L16">
            <v>0</v>
          </cell>
          <cell r="N16">
            <v>0</v>
          </cell>
          <cell r="R16">
            <v>0</v>
          </cell>
          <cell r="T16">
            <v>0</v>
          </cell>
        </row>
        <row r="17">
          <cell r="F17">
            <v>1903.2212339999999</v>
          </cell>
          <cell r="H17">
            <v>3060.6377470534021</v>
          </cell>
          <cell r="J17">
            <v>3565.5117622271873</v>
          </cell>
          <cell r="L17">
            <v>1939.3534370173527</v>
          </cell>
          <cell r="N17">
            <v>1903.2212347517591</v>
          </cell>
          <cell r="R17">
            <v>1903.2212347517591</v>
          </cell>
          <cell r="T17">
            <v>1903.2212347517591</v>
          </cell>
        </row>
        <row r="18">
          <cell r="F18">
            <v>32498.79391</v>
          </cell>
          <cell r="H18">
            <v>29093.290407495871</v>
          </cell>
          <cell r="J18">
            <v>26978.109439755732</v>
          </cell>
          <cell r="L18">
            <v>28614.327141474874</v>
          </cell>
          <cell r="N18">
            <v>32498.793908189899</v>
          </cell>
          <cell r="R18">
            <v>32498.793908189899</v>
          </cell>
          <cell r="T18">
            <v>32498.793908189899</v>
          </cell>
        </row>
        <row r="20">
          <cell r="F20">
            <v>-1.8282302100000001</v>
          </cell>
          <cell r="H20">
            <v>-116.0295575</v>
          </cell>
          <cell r="J20">
            <v>-63.60950304</v>
          </cell>
          <cell r="L20">
            <v>-64.217841159999992</v>
          </cell>
          <cell r="N20">
            <v>-1.8282302100000001</v>
          </cell>
          <cell r="R20">
            <v>-1.8282302100000001</v>
          </cell>
          <cell r="T20">
            <v>-1.8282302100000001</v>
          </cell>
        </row>
        <row r="21">
          <cell r="F21">
            <v>499352.60304972524</v>
          </cell>
          <cell r="H21">
            <v>527286.20202958328</v>
          </cell>
          <cell r="J21">
            <v>531455.76917351084</v>
          </cell>
          <cell r="L21">
            <v>536717.79129945999</v>
          </cell>
          <cell r="N21">
            <v>499352.60304972524</v>
          </cell>
          <cell r="R21">
            <v>499352.60304972524</v>
          </cell>
          <cell r="T21">
            <v>499352.60304972524</v>
          </cell>
        </row>
        <row r="25">
          <cell r="F25">
            <v>242267.47210510931</v>
          </cell>
          <cell r="H25">
            <v>305120.20144001383</v>
          </cell>
          <cell r="J25">
            <v>303528.44539800001</v>
          </cell>
          <cell r="L25">
            <v>346866.93290200079</v>
          </cell>
          <cell r="N25">
            <v>242267.47210510931</v>
          </cell>
          <cell r="R25">
            <v>242267.47210510931</v>
          </cell>
          <cell r="T25">
            <v>242267.47210510931</v>
          </cell>
        </row>
        <row r="26">
          <cell r="F26">
            <v>5137.1889950000004</v>
          </cell>
          <cell r="H26">
            <v>16343.737738</v>
          </cell>
          <cell r="J26">
            <v>17783.854224999999</v>
          </cell>
          <cell r="L26">
            <v>44659.254241528703</v>
          </cell>
          <cell r="N26">
            <v>5137.1889950000004</v>
          </cell>
          <cell r="R26">
            <v>5137.1889950000004</v>
          </cell>
          <cell r="T26">
            <v>5137.1889950000004</v>
          </cell>
        </row>
        <row r="27">
          <cell r="F27">
            <v>0</v>
          </cell>
          <cell r="H27">
            <v>0</v>
          </cell>
          <cell r="J27">
            <v>0</v>
          </cell>
          <cell r="L27">
            <v>0</v>
          </cell>
          <cell r="N27">
            <v>0</v>
          </cell>
          <cell r="R27">
            <v>0</v>
          </cell>
          <cell r="T27">
            <v>0</v>
          </cell>
        </row>
        <row r="28">
          <cell r="F28">
            <v>18592.092416</v>
          </cell>
          <cell r="H28">
            <v>17259.145381999999</v>
          </cell>
          <cell r="J28">
            <v>17322.703079999999</v>
          </cell>
          <cell r="L28">
            <v>17317.409446000001</v>
          </cell>
          <cell r="N28">
            <v>18592.092416</v>
          </cell>
          <cell r="R28">
            <v>18592.092416</v>
          </cell>
          <cell r="T28">
            <v>18592.092416</v>
          </cell>
        </row>
        <row r="29">
          <cell r="F29">
            <v>25728.5994843222</v>
          </cell>
          <cell r="H29">
            <v>27510.569780999998</v>
          </cell>
          <cell r="J29">
            <v>27622.679983000002</v>
          </cell>
          <cell r="L29">
            <v>28019.517370000001</v>
          </cell>
          <cell r="N29">
            <v>25728.5994843222</v>
          </cell>
          <cell r="R29">
            <v>25728.5994843222</v>
          </cell>
          <cell r="T29">
            <v>25728.5994843222</v>
          </cell>
        </row>
        <row r="30">
          <cell r="F30">
            <v>95870.442940787107</v>
          </cell>
          <cell r="H30">
            <v>134508.509261</v>
          </cell>
          <cell r="J30">
            <v>129023.070169</v>
          </cell>
          <cell r="L30">
            <v>127433.422303</v>
          </cell>
          <cell r="N30">
            <v>95870.442940787107</v>
          </cell>
          <cell r="R30">
            <v>95870.442940787107</v>
          </cell>
          <cell r="T30">
            <v>95870.442940787107</v>
          </cell>
        </row>
        <row r="31">
          <cell r="F31">
            <v>26284.938576</v>
          </cell>
          <cell r="H31">
            <v>39225.751969013792</v>
          </cell>
          <cell r="J31">
            <v>35982.937320999998</v>
          </cell>
          <cell r="L31">
            <v>54815.728897472101</v>
          </cell>
          <cell r="N31">
            <v>26284.938576</v>
          </cell>
          <cell r="R31">
            <v>26284.938576</v>
          </cell>
          <cell r="T31">
            <v>26284.938576</v>
          </cell>
        </row>
        <row r="32">
          <cell r="F32">
            <v>0</v>
          </cell>
          <cell r="H32">
            <v>0</v>
          </cell>
          <cell r="I32">
            <v>0</v>
          </cell>
          <cell r="L32">
            <v>0</v>
          </cell>
          <cell r="N32">
            <v>0</v>
          </cell>
          <cell r="R32">
            <v>0</v>
          </cell>
          <cell r="T32">
            <v>0</v>
          </cell>
        </row>
        <row r="33">
          <cell r="F33">
            <v>18152.615951</v>
          </cell>
          <cell r="H33">
            <v>18081.114793000001</v>
          </cell>
          <cell r="J33">
            <v>17710.296055999999</v>
          </cell>
          <cell r="L33">
            <v>18433.268317000002</v>
          </cell>
          <cell r="N33">
            <v>18152.615951</v>
          </cell>
          <cell r="R33">
            <v>18152.615951</v>
          </cell>
          <cell r="T33">
            <v>18152.615951</v>
          </cell>
        </row>
        <row r="36">
          <cell r="F36">
            <v>52501.593742000012</v>
          </cell>
          <cell r="H36">
            <v>52191.372515999996</v>
          </cell>
          <cell r="J36">
            <v>58082.904564000004</v>
          </cell>
          <cell r="L36">
            <v>56188.332326999989</v>
          </cell>
          <cell r="N36">
            <v>52501.593742000012</v>
          </cell>
          <cell r="R36">
            <v>52501.593742000012</v>
          </cell>
          <cell r="T36">
            <v>52501.593742000012</v>
          </cell>
        </row>
        <row r="39">
          <cell r="F39">
            <v>386401.35805171361</v>
          </cell>
          <cell r="H39">
            <v>431927.26517804957</v>
          </cell>
          <cell r="J39">
            <v>444711.00663734134</v>
          </cell>
          <cell r="L39">
            <v>451770.31738676573</v>
          </cell>
          <cell r="N39">
            <v>386401.35805871349</v>
          </cell>
          <cell r="R39">
            <v>386401.35805871349</v>
          </cell>
          <cell r="T39">
            <v>386401.35805871349</v>
          </cell>
        </row>
        <row r="40">
          <cell r="F40">
            <v>543.406745</v>
          </cell>
          <cell r="H40">
            <v>846.25511443746711</v>
          </cell>
          <cell r="J40">
            <v>954.15434199330389</v>
          </cell>
          <cell r="L40">
            <v>711.59443188002342</v>
          </cell>
          <cell r="N40">
            <v>543.406745</v>
          </cell>
          <cell r="R40">
            <v>543.406745</v>
          </cell>
          <cell r="T40">
            <v>543.406745</v>
          </cell>
        </row>
        <row r="41">
          <cell r="F41">
            <v>58770.098489999997</v>
          </cell>
          <cell r="H41">
            <v>83933.060191069992</v>
          </cell>
          <cell r="J41">
            <v>79401.875176069996</v>
          </cell>
          <cell r="L41">
            <v>77755.936619070009</v>
          </cell>
          <cell r="N41">
            <v>58770.098491999997</v>
          </cell>
          <cell r="R41">
            <v>58770.098491999997</v>
          </cell>
          <cell r="T41">
            <v>58770.098491999997</v>
          </cell>
        </row>
        <row r="42">
          <cell r="F42">
            <v>15437.159690593318</v>
          </cell>
          <cell r="H42">
            <v>16506.3418686</v>
          </cell>
          <cell r="J42">
            <v>16573.607989800003</v>
          </cell>
          <cell r="L42">
            <v>16811.710422</v>
          </cell>
          <cell r="N42">
            <v>15437.159690593318</v>
          </cell>
          <cell r="R42">
            <v>15437.159690593318</v>
          </cell>
          <cell r="T42">
            <v>15437.159690593318</v>
          </cell>
        </row>
        <row r="44">
          <cell r="F44">
            <v>300117.93928600004</v>
          </cell>
          <cell r="H44">
            <v>309919.93929124321</v>
          </cell>
          <cell r="J44">
            <v>327963.5822104587</v>
          </cell>
          <cell r="L44">
            <v>337442.21032512462</v>
          </cell>
          <cell r="N44">
            <v>300117.93929000001</v>
          </cell>
          <cell r="R44">
            <v>300117.93929000001</v>
          </cell>
          <cell r="T44">
            <v>300117.93929000001</v>
          </cell>
        </row>
        <row r="45">
          <cell r="F45">
            <v>8941.7155921202211</v>
          </cell>
          <cell r="H45">
            <v>9783.3160227588123</v>
          </cell>
          <cell r="J45">
            <v>8876.9397530793976</v>
          </cell>
          <cell r="L45">
            <v>8096.9012815511032</v>
          </cell>
          <cell r="N45">
            <v>8941.7155921202211</v>
          </cell>
          <cell r="R45">
            <v>8941.7155921202211</v>
          </cell>
          <cell r="T45">
            <v>8941.7155921202211</v>
          </cell>
        </row>
        <row r="46">
          <cell r="F46">
            <v>18911.663505</v>
          </cell>
          <cell r="H46">
            <v>21726.194662000002</v>
          </cell>
          <cell r="J46">
            <v>22903.959707999998</v>
          </cell>
          <cell r="L46">
            <v>23524.894277000003</v>
          </cell>
          <cell r="N46">
            <v>18911.663505</v>
          </cell>
          <cell r="R46">
            <v>18911.663505</v>
          </cell>
          <cell r="T46">
            <v>18911.663505</v>
          </cell>
        </row>
        <row r="47">
          <cell r="F47">
            <v>-9969.9479128797793</v>
          </cell>
          <cell r="H47">
            <v>-11942.878639241189</v>
          </cell>
          <cell r="J47">
            <v>-14027.019954920601</v>
          </cell>
          <cell r="L47">
            <v>-15427.9929954489</v>
          </cell>
          <cell r="N47">
            <v>-9969.9479128797793</v>
          </cell>
          <cell r="R47">
            <v>-9969.9479128797793</v>
          </cell>
          <cell r="T47">
            <v>-9969.9479128797793</v>
          </cell>
        </row>
        <row r="48">
          <cell r="F48">
            <v>2591.0382479999994</v>
          </cell>
          <cell r="H48">
            <v>10938.35268994</v>
          </cell>
          <cell r="J48">
            <v>10940.847165939998</v>
          </cell>
          <cell r="L48">
            <v>10951.964307139999</v>
          </cell>
          <cell r="N48">
            <v>2591.0382489999997</v>
          </cell>
          <cell r="R48">
            <v>2591.0382489999997</v>
          </cell>
          <cell r="T48">
            <v>2591.0382489999997</v>
          </cell>
        </row>
        <row r="49">
          <cell r="F49">
            <v>1644118.8645711213</v>
          </cell>
          <cell r="H49">
            <v>1686085.9027702054</v>
          </cell>
          <cell r="J49">
            <v>1722417.5053056874</v>
          </cell>
          <cell r="L49">
            <v>1774372.4200230788</v>
          </cell>
          <cell r="N49">
            <v>1644118.8645865945</v>
          </cell>
          <cell r="R49">
            <v>1644118.8645865945</v>
          </cell>
          <cell r="T49">
            <v>1644118.8645865945</v>
          </cell>
          <cell r="V49">
            <v>51954.914717391366</v>
          </cell>
        </row>
        <row r="50">
          <cell r="F50">
            <v>1720373.9037484718</v>
          </cell>
          <cell r="H50">
            <v>1752991.4859565028</v>
          </cell>
          <cell r="J50">
            <v>1787907.5648496037</v>
          </cell>
          <cell r="L50">
            <v>1833726.3802580247</v>
          </cell>
          <cell r="N50">
            <v>1723470.0593104721</v>
          </cell>
          <cell r="R50">
            <v>1723470.0593104721</v>
          </cell>
          <cell r="T50">
            <v>1723470.0593104721</v>
          </cell>
          <cell r="V50">
            <v>45818.815408420982</v>
          </cell>
        </row>
        <row r="51">
          <cell r="F51">
            <v>777717.34199999995</v>
          </cell>
          <cell r="H51">
            <v>778063.51642113004</v>
          </cell>
          <cell r="J51">
            <v>788693.26409999991</v>
          </cell>
          <cell r="L51">
            <v>789647.67182999989</v>
          </cell>
          <cell r="N51">
            <v>777717.34199999995</v>
          </cell>
          <cell r="R51">
            <v>777717.34199999995</v>
          </cell>
          <cell r="T51">
            <v>777717.34199999995</v>
          </cell>
        </row>
        <row r="52">
          <cell r="F52">
            <v>336102.49535081221</v>
          </cell>
          <cell r="H52">
            <v>338550.74923881225</v>
          </cell>
          <cell r="J52">
            <v>341339.90996580216</v>
          </cell>
          <cell r="L52">
            <v>339586.2144448022</v>
          </cell>
          <cell r="N52">
            <v>336102.49462981219</v>
          </cell>
          <cell r="R52">
            <v>336102.49462981219</v>
          </cell>
          <cell r="T52">
            <v>336102.49462981219</v>
          </cell>
        </row>
        <row r="53">
          <cell r="F53">
            <v>252510.29656165955</v>
          </cell>
          <cell r="H53">
            <v>281975.54886456049</v>
          </cell>
          <cell r="J53">
            <v>279494.88923080172</v>
          </cell>
          <cell r="L53">
            <v>324669.40274022246</v>
          </cell>
          <cell r="N53">
            <v>252510.33953165956</v>
          </cell>
          <cell r="R53">
            <v>252510.33953165956</v>
          </cell>
          <cell r="T53">
            <v>252510.33953165956</v>
          </cell>
        </row>
        <row r="54">
          <cell r="F54">
            <v>65822.521438000011</v>
          </cell>
          <cell r="H54">
            <v>64376.6510652824</v>
          </cell>
          <cell r="J54">
            <v>65377.056970159996</v>
          </cell>
          <cell r="L54">
            <v>65874.69817376</v>
          </cell>
          <cell r="N54">
            <v>65822.521438000011</v>
          </cell>
          <cell r="R54">
            <v>65822.521438000011</v>
          </cell>
          <cell r="T54">
            <v>65822.521438000011</v>
          </cell>
        </row>
        <row r="55">
          <cell r="F55">
            <v>174.093797</v>
          </cell>
          <cell r="H55">
            <v>174.093797</v>
          </cell>
          <cell r="J55">
            <v>174.093797</v>
          </cell>
          <cell r="L55">
            <v>174.093797</v>
          </cell>
          <cell r="N55">
            <v>174.093797</v>
          </cell>
          <cell r="R55">
            <v>174.093797</v>
          </cell>
          <cell r="T55">
            <v>174.093797</v>
          </cell>
        </row>
        <row r="56">
          <cell r="H56">
            <v>0</v>
          </cell>
          <cell r="J56">
            <v>0</v>
          </cell>
          <cell r="L56">
            <v>10162</v>
          </cell>
          <cell r="N56">
            <v>0</v>
          </cell>
          <cell r="R56">
            <v>0</v>
          </cell>
          <cell r="T56">
            <v>0</v>
          </cell>
        </row>
        <row r="58">
          <cell r="F58">
            <v>803.07874800000002</v>
          </cell>
          <cell r="H58">
            <v>803.07874800000002</v>
          </cell>
          <cell r="J58">
            <v>773.07874800000002</v>
          </cell>
          <cell r="L58">
            <v>773.08159999999998</v>
          </cell>
          <cell r="N58">
            <v>803.07874800000002</v>
          </cell>
          <cell r="R58">
            <v>803.07874800000002</v>
          </cell>
          <cell r="T58">
            <v>803.07874800000002</v>
          </cell>
        </row>
        <row r="59">
          <cell r="F59">
            <v>76168.434958999991</v>
          </cell>
          <cell r="H59">
            <v>76025.734694252591</v>
          </cell>
          <cell r="J59">
            <v>76957.988756999999</v>
          </cell>
          <cell r="L59">
            <v>77961.388789966324</v>
          </cell>
          <cell r="N59">
            <v>76168.477928999986</v>
          </cell>
          <cell r="R59">
            <v>76168.477928999986</v>
          </cell>
          <cell r="T59">
            <v>76168.477928999986</v>
          </cell>
        </row>
        <row r="61">
          <cell r="F61">
            <v>0</v>
          </cell>
          <cell r="H61">
            <v>0</v>
          </cell>
          <cell r="J61">
            <v>0</v>
          </cell>
          <cell r="L61">
            <v>0</v>
          </cell>
          <cell r="N61">
            <v>0</v>
          </cell>
          <cell r="R61">
            <v>0</v>
          </cell>
          <cell r="T61">
            <v>0</v>
          </cell>
        </row>
        <row r="62">
          <cell r="F62">
            <v>0</v>
          </cell>
          <cell r="H62">
            <v>23837.710497339998</v>
          </cell>
          <cell r="J62">
            <v>23818.043290580001</v>
          </cell>
          <cell r="L62">
            <v>58705.971586129999</v>
          </cell>
          <cell r="N62">
            <v>0</v>
          </cell>
          <cell r="R62">
            <v>0</v>
          </cell>
          <cell r="T62">
            <v>0</v>
          </cell>
        </row>
        <row r="63">
          <cell r="F63">
            <v>3192.1071339999999</v>
          </cell>
          <cell r="H63">
            <v>3247.600557376878</v>
          </cell>
          <cell r="J63">
            <v>3096.0899999999997</v>
          </cell>
          <cell r="L63">
            <v>3096.0899999999997</v>
          </cell>
          <cell r="N63">
            <v>3192.1071339999999</v>
          </cell>
          <cell r="R63">
            <v>3192.1071339999999</v>
          </cell>
          <cell r="T63">
            <v>3192.1071339999999</v>
          </cell>
        </row>
        <row r="67">
          <cell r="F67">
            <v>1088</v>
          </cell>
          <cell r="H67">
            <v>1088</v>
          </cell>
          <cell r="J67">
            <v>1088</v>
          </cell>
          <cell r="L67">
            <v>1088</v>
          </cell>
          <cell r="N67">
            <v>1088</v>
          </cell>
          <cell r="R67">
            <v>1088</v>
          </cell>
          <cell r="T67">
            <v>1088</v>
          </cell>
        </row>
        <row r="68">
          <cell r="F68">
            <v>30082.944155000001</v>
          </cell>
          <cell r="H68">
            <v>32526.890330869999</v>
          </cell>
          <cell r="J68">
            <v>33704.71967726</v>
          </cell>
          <cell r="L68">
            <v>33389.21427787</v>
          </cell>
          <cell r="N68">
            <v>30082.944155000001</v>
          </cell>
          <cell r="R68">
            <v>30082.944155000001</v>
          </cell>
          <cell r="T68">
            <v>30082.944155000001</v>
          </cell>
        </row>
        <row r="69">
          <cell r="F69">
            <v>2271.5726099999993</v>
          </cell>
          <cell r="H69">
            <v>2277.490597</v>
          </cell>
          <cell r="J69">
            <v>2308.490597</v>
          </cell>
          <cell r="L69">
            <v>2308.3375529999994</v>
          </cell>
          <cell r="N69">
            <v>2271.5726099999993</v>
          </cell>
          <cell r="R69">
            <v>2271.5726099999993</v>
          </cell>
          <cell r="T69">
            <v>2271.5726099999993</v>
          </cell>
        </row>
        <row r="70">
          <cell r="F70">
            <v>0</v>
          </cell>
          <cell r="H70">
            <v>0</v>
          </cell>
          <cell r="J70">
            <v>0</v>
          </cell>
          <cell r="L70">
            <v>0</v>
          </cell>
          <cell r="N70">
            <v>0</v>
          </cell>
          <cell r="R70">
            <v>0</v>
          </cell>
          <cell r="T70">
            <v>0</v>
          </cell>
        </row>
        <row r="71">
          <cell r="F71">
            <v>17993.648703999999</v>
          </cell>
          <cell r="H71">
            <v>18225.377805999997</v>
          </cell>
          <cell r="J71">
            <v>18225.377805999997</v>
          </cell>
          <cell r="L71">
            <v>17989.600804999998</v>
          </cell>
          <cell r="N71">
            <v>17993.648703999999</v>
          </cell>
          <cell r="R71">
            <v>17993.648703999999</v>
          </cell>
          <cell r="T71">
            <v>17993.648703999999</v>
          </cell>
        </row>
        <row r="76">
          <cell r="F76">
            <v>4000</v>
          </cell>
          <cell r="H76">
            <v>4000</v>
          </cell>
          <cell r="J76">
            <v>4000</v>
          </cell>
          <cell r="L76">
            <v>4000</v>
          </cell>
          <cell r="N76">
            <v>4000</v>
          </cell>
          <cell r="R76">
            <v>4000</v>
          </cell>
          <cell r="T76">
            <v>4000</v>
          </cell>
        </row>
        <row r="77">
          <cell r="F77">
            <v>2401.8593040000001</v>
          </cell>
          <cell r="H77">
            <v>0</v>
          </cell>
          <cell r="J77">
            <v>0</v>
          </cell>
          <cell r="L77">
            <v>0</v>
          </cell>
          <cell r="N77">
            <v>2401.8593040000001</v>
          </cell>
          <cell r="R77">
            <v>2401.8593040000001</v>
          </cell>
          <cell r="T77">
            <v>2401.8593040000001</v>
          </cell>
        </row>
        <row r="79">
          <cell r="F79">
            <v>26979.334211999998</v>
          </cell>
          <cell r="H79">
            <v>29381.193515999999</v>
          </cell>
          <cell r="J79">
            <v>19454.928241000001</v>
          </cell>
          <cell r="L79">
            <v>19182.582804999998</v>
          </cell>
          <cell r="N79">
            <v>26979.334211999998</v>
          </cell>
          <cell r="R79">
            <v>26979.334211999998</v>
          </cell>
          <cell r="T79">
            <v>26979.334211999998</v>
          </cell>
        </row>
        <row r="80">
          <cell r="F80">
            <v>13377.631358659557</v>
          </cell>
          <cell r="H80">
            <v>18471.966013661509</v>
          </cell>
          <cell r="J80">
            <v>23035.501975169766</v>
          </cell>
          <cell r="L80">
            <v>22278.757706546177</v>
          </cell>
          <cell r="N80">
            <v>13377.631358659557</v>
          </cell>
          <cell r="R80">
            <v>13377.631358659557</v>
          </cell>
          <cell r="T80">
            <v>13377.631358659557</v>
          </cell>
        </row>
        <row r="83">
          <cell r="F83">
            <v>169.89536200000001</v>
          </cell>
          <cell r="H83">
            <v>121.67674100000001</v>
          </cell>
          <cell r="J83">
            <v>131.979512</v>
          </cell>
          <cell r="L83">
            <v>137.919265</v>
          </cell>
          <cell r="N83">
            <v>169.89536200000001</v>
          </cell>
          <cell r="R83">
            <v>169.89536200000001</v>
          </cell>
          <cell r="T83">
            <v>169.89536200000001</v>
          </cell>
        </row>
        <row r="84">
          <cell r="F84">
            <v>1380.273768</v>
          </cell>
          <cell r="H84">
            <v>1487.955483</v>
          </cell>
          <cell r="J84">
            <v>1482.976435</v>
          </cell>
          <cell r="L84">
            <v>1483.409269</v>
          </cell>
          <cell r="N84">
            <v>1380.273768</v>
          </cell>
          <cell r="R84">
            <v>1380.273768</v>
          </cell>
          <cell r="T84">
            <v>1380.273768</v>
          </cell>
        </row>
        <row r="85">
          <cell r="F85">
            <v>1643.3812350000001</v>
          </cell>
          <cell r="H85">
            <v>968.60924077713685</v>
          </cell>
          <cell r="J85">
            <v>905.04364763196531</v>
          </cell>
          <cell r="L85">
            <v>1102.7373349499801</v>
          </cell>
          <cell r="N85">
            <v>1643.3812350000001</v>
          </cell>
          <cell r="R85">
            <v>1643.3812350000001</v>
          </cell>
          <cell r="T85">
            <v>1643.3812350000001</v>
          </cell>
        </row>
        <row r="86">
          <cell r="F86">
            <v>4961.5197770000004</v>
          </cell>
          <cell r="H86">
            <v>4961.5197770000004</v>
          </cell>
          <cell r="J86">
            <v>4961.5197770000004</v>
          </cell>
          <cell r="L86">
            <v>4961.5197770000004</v>
          </cell>
          <cell r="N86">
            <v>4961.5197770000004</v>
          </cell>
          <cell r="R86">
            <v>4961.5197770000004</v>
          </cell>
          <cell r="T86">
            <v>4961.5197770000004</v>
          </cell>
        </row>
        <row r="87">
          <cell r="F87">
            <v>223163.86520899998</v>
          </cell>
          <cell r="H87">
            <v>223140.58733099999</v>
          </cell>
          <cell r="J87">
            <v>223206.385152</v>
          </cell>
          <cell r="L87">
            <v>225576.927792</v>
          </cell>
          <cell r="N87">
            <v>223163.76009499998</v>
          </cell>
          <cell r="R87">
            <v>223163.76009499998</v>
          </cell>
          <cell r="T87">
            <v>223163.76009499998</v>
          </cell>
        </row>
        <row r="88">
          <cell r="F88">
            <v>0.3</v>
          </cell>
          <cell r="H88">
            <v>0.3</v>
          </cell>
          <cell r="J88">
            <v>0.3</v>
          </cell>
          <cell r="L88">
            <v>1212.4481519999999</v>
          </cell>
          <cell r="N88">
            <v>0.3</v>
          </cell>
          <cell r="R88">
            <v>0.3</v>
          </cell>
          <cell r="T88">
            <v>0.3</v>
          </cell>
        </row>
        <row r="89">
          <cell r="F89">
            <v>130879.60462699999</v>
          </cell>
          <cell r="H89">
            <v>131260.784101</v>
          </cell>
          <cell r="J89">
            <v>155172.81640099999</v>
          </cell>
          <cell r="L89">
            <v>153033.71529899997</v>
          </cell>
          <cell r="N89">
            <v>133975.8230540003</v>
          </cell>
          <cell r="R89">
            <v>133975.8230540003</v>
          </cell>
          <cell r="T89">
            <v>133975.8230540003</v>
          </cell>
        </row>
        <row r="119">
          <cell r="F119">
            <v>-170473.71501148632</v>
          </cell>
          <cell r="H119">
            <v>-170473.71501148632</v>
          </cell>
          <cell r="J119">
            <v>-170473.71501148632</v>
          </cell>
          <cell r="L119">
            <v>-170473.71501148632</v>
          </cell>
          <cell r="N119">
            <v>-170473.71501148632</v>
          </cell>
          <cell r="R119">
            <v>-170473.71501148632</v>
          </cell>
          <cell r="T119">
            <v>-170473.71501148632</v>
          </cell>
        </row>
        <row r="120">
          <cell r="F120">
            <v>0</v>
          </cell>
          <cell r="H120">
            <v>0</v>
          </cell>
          <cell r="J120">
            <v>6724.4189214300004</v>
          </cell>
          <cell r="L120">
            <v>47961.804365349999</v>
          </cell>
          <cell r="N120">
            <v>0</v>
          </cell>
          <cell r="R120">
            <v>0</v>
          </cell>
          <cell r="T120">
            <v>0</v>
          </cell>
        </row>
        <row r="130">
          <cell r="F130">
            <v>1679572.8084700268</v>
          </cell>
          <cell r="H130">
            <v>1680992.7898339501</v>
          </cell>
          <cell r="I130">
            <v>17.424405797186495</v>
          </cell>
          <cell r="L130">
            <v>1680992.7898339536</v>
          </cell>
          <cell r="N130">
            <v>1679572.8084700268</v>
          </cell>
          <cell r="R130">
            <v>1679572.8084700268</v>
          </cell>
          <cell r="T130">
            <v>1679572.8084700268</v>
          </cell>
        </row>
        <row r="132">
          <cell r="F132">
            <v>1673333.6518768601</v>
          </cell>
          <cell r="H132">
            <v>1679699.5045624017</v>
          </cell>
          <cell r="I132">
            <v>17.41100019097609</v>
          </cell>
          <cell r="L132">
            <v>1690991.6495480556</v>
          </cell>
          <cell r="N132">
            <v>1676359.4670595923</v>
          </cell>
          <cell r="R132">
            <v>1676359.4670595923</v>
          </cell>
          <cell r="T132">
            <v>1676359.4670595923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6C02-6F42-4C23-B9A5-1A895EBD9BAF}">
  <sheetPr>
    <pageSetUpPr fitToPage="1"/>
  </sheetPr>
  <dimension ref="A1:N73"/>
  <sheetViews>
    <sheetView showGridLines="0" zoomScale="75" zoomScaleNormal="75" workbookViewId="0">
      <selection activeCell="E26" sqref="E26"/>
    </sheetView>
  </sheetViews>
  <sheetFormatPr defaultRowHeight="15" customHeight="1" x14ac:dyDescent="0.2"/>
  <cols>
    <col min="1" max="1" width="94.28515625" style="2" customWidth="1"/>
    <col min="2" max="2" width="15.140625" style="2" customWidth="1"/>
    <col min="3" max="3" width="15.140625" style="2" hidden="1" customWidth="1"/>
    <col min="4" max="5" width="14.7109375" style="2" customWidth="1"/>
    <col min="6" max="6" width="12.85546875" style="2" hidden="1" customWidth="1"/>
    <col min="7" max="8" width="19.7109375" style="2" hidden="1" customWidth="1"/>
    <col min="9" max="9" width="19" style="2" bestFit="1" customWidth="1"/>
    <col min="10" max="10" width="12.28515625" style="2" customWidth="1"/>
    <col min="11" max="11" width="22" style="2" bestFit="1" customWidth="1"/>
    <col min="12" max="12" width="24.85546875" style="2" customWidth="1"/>
    <col min="13" max="13" width="16.85546875" style="2" customWidth="1"/>
    <col min="14" max="14" width="19.140625" style="3" customWidth="1"/>
    <col min="15" max="15" width="9.140625" style="2"/>
    <col min="16" max="16" width="14.28515625" style="2" customWidth="1"/>
    <col min="17" max="16384" width="9.140625" style="2"/>
  </cols>
  <sheetData>
    <row r="1" spans="1:14" ht="15" customHeight="1" x14ac:dyDescent="0.2">
      <c r="A1" s="1" t="s">
        <v>0</v>
      </c>
      <c r="M1" s="3"/>
      <c r="N1" s="2"/>
    </row>
    <row r="2" spans="1:14" customFormat="1" ht="15" customHeight="1" x14ac:dyDescent="0.2"/>
    <row r="3" spans="1:14" ht="15" customHeight="1" thickBot="1" x14ac:dyDescent="0.3">
      <c r="A3" s="4"/>
      <c r="B3" s="4"/>
      <c r="C3" s="4"/>
      <c r="D3" s="4"/>
      <c r="E3" s="4"/>
      <c r="F3" s="4"/>
      <c r="G3" s="4"/>
      <c r="H3" s="4"/>
      <c r="I3" s="5" t="s">
        <v>1</v>
      </c>
      <c r="M3" s="3"/>
      <c r="N3" s="2"/>
    </row>
    <row r="4" spans="1:14" ht="93" customHeight="1" thickTop="1" thickBot="1" x14ac:dyDescent="0.2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9" t="s">
        <v>10</v>
      </c>
      <c r="K4" s="3"/>
      <c r="M4" s="3"/>
      <c r="N4" s="2"/>
    </row>
    <row r="5" spans="1:14" ht="15" customHeight="1" thickTop="1" x14ac:dyDescent="0.25">
      <c r="A5" s="10"/>
      <c r="B5" s="10"/>
      <c r="C5" s="10"/>
      <c r="D5" s="10"/>
      <c r="E5" s="10"/>
      <c r="F5" s="10"/>
      <c r="G5" s="10"/>
      <c r="H5" s="10"/>
      <c r="K5" s="3"/>
      <c r="M5" s="3"/>
      <c r="N5" s="2"/>
    </row>
    <row r="6" spans="1:14" ht="15" customHeight="1" x14ac:dyDescent="0.25">
      <c r="A6" s="10" t="s">
        <v>11</v>
      </c>
      <c r="B6" s="10">
        <f t="shared" ref="B6:C6" si="0">SUM(B8:B10)</f>
        <v>2030520.2226228348</v>
      </c>
      <c r="C6" s="10">
        <f t="shared" si="0"/>
        <v>2118013.1679482548</v>
      </c>
      <c r="D6" s="10">
        <f t="shared" ref="D6:H6" si="1">SUM(D8:D10)</f>
        <v>2167128.5119430288</v>
      </c>
      <c r="E6" s="10">
        <f t="shared" si="1"/>
        <v>2226142.7374098445</v>
      </c>
      <c r="F6" s="10">
        <f t="shared" si="1"/>
        <v>2030520.2226453079</v>
      </c>
      <c r="G6" s="10">
        <f t="shared" si="1"/>
        <v>2030520.2226453079</v>
      </c>
      <c r="H6" s="10">
        <f t="shared" si="1"/>
        <v>2030520.2226453079</v>
      </c>
      <c r="I6" s="10">
        <f>E6-D6</f>
        <v>59014.225466815755</v>
      </c>
      <c r="K6" s="3"/>
      <c r="M6" s="3"/>
      <c r="N6" s="2"/>
    </row>
    <row r="7" spans="1:14" ht="1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K7" s="3"/>
      <c r="M7" s="3"/>
      <c r="N7" s="2"/>
    </row>
    <row r="8" spans="1:14" ht="15" customHeight="1" x14ac:dyDescent="0.25">
      <c r="A8" s="11" t="s">
        <v>12</v>
      </c>
      <c r="B8" s="10">
        <f>[2]Financeira_base!F8+[2]Financeira_base!F20</f>
        <v>1288900.1474680002</v>
      </c>
      <c r="C8" s="10">
        <f>[2]Financeira_base!H8+[2]Financeira_base!H20</f>
        <v>1285606.7644786576</v>
      </c>
      <c r="D8" s="10">
        <f>[2]Financeira_base!J8+[2]Financeira_base!J20</f>
        <v>1332144.2973715181</v>
      </c>
      <c r="E8" s="10">
        <f>[2]Financeira_base!L8+[2]Financeira_base!L20</f>
        <v>1342558.0132083837</v>
      </c>
      <c r="F8" s="10">
        <f>[2]Financeira_base!N8+[2]Financeira_base!N20</f>
        <v>1288900.1474904732</v>
      </c>
      <c r="G8" s="10">
        <f>[2]Financeira_base!R8+[2]Financeira_base!R20</f>
        <v>1288900.1474904732</v>
      </c>
      <c r="H8" s="10">
        <f>[2]Financeira_base!T8+[2]Financeira_base!T20</f>
        <v>1288900.1474904732</v>
      </c>
      <c r="I8" s="10">
        <f t="shared" ref="I8:I28" si="2">E8-D8</f>
        <v>10413.715836865595</v>
      </c>
      <c r="K8" s="3"/>
      <c r="M8" s="3"/>
      <c r="N8" s="2"/>
    </row>
    <row r="9" spans="1:14" ht="15" customHeight="1" x14ac:dyDescent="0.25">
      <c r="A9" s="11" t="s">
        <v>13</v>
      </c>
      <c r="B9" s="10">
        <f>[2]Financeira_base!F21</f>
        <v>499352.60304972524</v>
      </c>
      <c r="C9" s="10">
        <f>[2]Financeira_base!H21</f>
        <v>527286.20202958328</v>
      </c>
      <c r="D9" s="10">
        <f>[2]Financeira_base!J21</f>
        <v>531455.76917351084</v>
      </c>
      <c r="E9" s="10">
        <f>[2]Financeira_base!L21</f>
        <v>536717.79129945999</v>
      </c>
      <c r="F9" s="10">
        <f>[2]Financeira_base!N21</f>
        <v>499352.60304972524</v>
      </c>
      <c r="G9" s="10">
        <f>[2]Financeira_base!R21</f>
        <v>499352.60304972524</v>
      </c>
      <c r="H9" s="10">
        <f>[2]Financeira_base!T21</f>
        <v>499352.60304972524</v>
      </c>
      <c r="I9" s="10">
        <f t="shared" si="2"/>
        <v>5262.0221259491518</v>
      </c>
      <c r="K9" s="3"/>
      <c r="M9" s="3"/>
      <c r="N9" s="2"/>
    </row>
    <row r="10" spans="1:14" ht="15" customHeight="1" x14ac:dyDescent="0.25">
      <c r="A10" s="11" t="s">
        <v>14</v>
      </c>
      <c r="B10" s="10">
        <f>[2]Financeira_base!F25</f>
        <v>242267.47210510931</v>
      </c>
      <c r="C10" s="10">
        <f>[2]Financeira_base!H25</f>
        <v>305120.20144001383</v>
      </c>
      <c r="D10" s="10">
        <f>[2]Financeira_base!J25</f>
        <v>303528.44539800001</v>
      </c>
      <c r="E10" s="10">
        <f>[2]Financeira_base!L25</f>
        <v>346866.93290200079</v>
      </c>
      <c r="F10" s="10">
        <f>[2]Financeira_base!N25</f>
        <v>242267.47210510931</v>
      </c>
      <c r="G10" s="10">
        <f>[2]Financeira_base!R25</f>
        <v>242267.47210510931</v>
      </c>
      <c r="H10" s="10">
        <f>[2]Financeira_base!T25</f>
        <v>242267.47210510931</v>
      </c>
      <c r="I10" s="10">
        <f t="shared" si="2"/>
        <v>43338.487504000776</v>
      </c>
      <c r="K10" s="3"/>
      <c r="M10" s="3"/>
      <c r="N10" s="2"/>
    </row>
    <row r="11" spans="1:14" ht="1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M11" s="3"/>
      <c r="N11" s="2"/>
    </row>
    <row r="12" spans="1:14" ht="15" customHeight="1" x14ac:dyDescent="0.25">
      <c r="A12" s="10" t="s">
        <v>15</v>
      </c>
      <c r="B12" s="10">
        <f>[2]Financeira_base!F39</f>
        <v>386401.35805171361</v>
      </c>
      <c r="C12" s="10">
        <f>[2]Financeira_base!H39</f>
        <v>431927.26517804957</v>
      </c>
      <c r="D12" s="10">
        <f>[2]Financeira_base!J39</f>
        <v>444711.00663734134</v>
      </c>
      <c r="E12" s="10">
        <f>[2]Financeira_base!L39</f>
        <v>451770.31738676573</v>
      </c>
      <c r="F12" s="10">
        <f>[2]Financeira_base!N39</f>
        <v>386401.35805871349</v>
      </c>
      <c r="G12" s="10">
        <f>[2]Financeira_base!R39</f>
        <v>386401.35805871349</v>
      </c>
      <c r="H12" s="10">
        <f>[2]Financeira_base!T39</f>
        <v>386401.35805871349</v>
      </c>
      <c r="I12" s="10">
        <f t="shared" si="2"/>
        <v>7059.3107494243886</v>
      </c>
      <c r="K12" s="12"/>
      <c r="M12" s="3"/>
      <c r="N12" s="2"/>
    </row>
    <row r="13" spans="1:14" ht="1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M13" s="3"/>
      <c r="N13" s="2"/>
    </row>
    <row r="14" spans="1:14" ht="15" customHeight="1" x14ac:dyDescent="0.25">
      <c r="A14" s="13" t="s">
        <v>16</v>
      </c>
      <c r="B14" s="13">
        <f t="shared" ref="B14:H14" si="3">B6-B12</f>
        <v>1644118.8645711213</v>
      </c>
      <c r="C14" s="13">
        <f t="shared" si="3"/>
        <v>1686085.9027702054</v>
      </c>
      <c r="D14" s="13">
        <f t="shared" si="3"/>
        <v>1722417.5053056874</v>
      </c>
      <c r="E14" s="13">
        <f t="shared" si="3"/>
        <v>1774372.4200230788</v>
      </c>
      <c r="F14" s="13">
        <f t="shared" si="3"/>
        <v>1644118.8645865945</v>
      </c>
      <c r="G14" s="13">
        <f t="shared" si="3"/>
        <v>1644118.8645865945</v>
      </c>
      <c r="H14" s="13">
        <f t="shared" si="3"/>
        <v>1644118.8645865945</v>
      </c>
      <c r="I14" s="13">
        <f t="shared" si="2"/>
        <v>51954.914717391366</v>
      </c>
      <c r="M14" s="3"/>
      <c r="N14" s="2"/>
    </row>
    <row r="15" spans="1:14" ht="1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M15" s="3"/>
      <c r="N15" s="2"/>
    </row>
    <row r="16" spans="1:14" ht="15" customHeight="1" x14ac:dyDescent="0.25">
      <c r="A16" s="10" t="s">
        <v>17</v>
      </c>
      <c r="B16" s="10">
        <f>[2]Financeira_base!F50</f>
        <v>1720373.9037484718</v>
      </c>
      <c r="C16" s="10">
        <f>[2]Financeira_base!H50</f>
        <v>1752991.4859565028</v>
      </c>
      <c r="D16" s="10">
        <f>[2]Financeira_base!J50</f>
        <v>1787907.5648496037</v>
      </c>
      <c r="E16" s="10">
        <f>[2]Financeira_base!L50</f>
        <v>1833726.3802580247</v>
      </c>
      <c r="F16" s="10">
        <f>[2]Financeira_base!N50</f>
        <v>1723470.0593104721</v>
      </c>
      <c r="G16" s="10">
        <f>[2]Financeira_base!R50</f>
        <v>1723470.0593104721</v>
      </c>
      <c r="H16" s="10">
        <f>[2]Financeira_base!T50</f>
        <v>1723470.0593104721</v>
      </c>
      <c r="I16" s="10">
        <f t="shared" si="2"/>
        <v>45818.815408420982</v>
      </c>
      <c r="K16" s="14"/>
      <c r="M16" s="3"/>
      <c r="N16" s="2"/>
    </row>
    <row r="17" spans="1:14" ht="15" customHeight="1" x14ac:dyDescent="0.25">
      <c r="A17" s="11" t="s">
        <v>18</v>
      </c>
      <c r="B17" s="10">
        <f>[2]Financeira_base!F51+[2]Financeira_base!F52+[2]Financeira_base!F53+[2]Financeira_base!F87</f>
        <v>1589493.9991214718</v>
      </c>
      <c r="C17" s="10">
        <f>[2]Financeira_base!H51+[2]Financeira_base!H52+[2]Financeira_base!H53+[2]Financeira_base!H87</f>
        <v>1621730.4018555027</v>
      </c>
      <c r="D17" s="10">
        <f>[2]Financeira_base!J51+[2]Financeira_base!J52+[2]Financeira_base!J53+[2]Financeira_base!J87</f>
        <v>1632734.4484486037</v>
      </c>
      <c r="E17" s="10">
        <f>[2]Financeira_base!L51+[2]Financeira_base!L52+[2]Financeira_base!L53+[2]Financeira_base!L87</f>
        <v>1679480.2168070246</v>
      </c>
      <c r="F17" s="10">
        <f>[2]Financeira_base!N51+[2]Financeira_base!N52+[2]Financeira_base!N53+[2]Financeira_base!N87</f>
        <v>1589493.9362564718</v>
      </c>
      <c r="G17" s="10">
        <f>[2]Financeira_base!R51+[2]Financeira_base!R52+[2]Financeira_base!R53+[2]Financeira_base!R87</f>
        <v>1589493.9362564718</v>
      </c>
      <c r="H17" s="10">
        <f>[2]Financeira_base!T51+[2]Financeira_base!T52+[2]Financeira_base!T53+[2]Financeira_base!T87</f>
        <v>1589493.9362564718</v>
      </c>
      <c r="I17" s="10">
        <f t="shared" si="2"/>
        <v>46745.768358420813</v>
      </c>
      <c r="M17" s="3"/>
      <c r="N17" s="2"/>
    </row>
    <row r="18" spans="1:14" ht="15" customHeight="1" x14ac:dyDescent="0.25">
      <c r="A18" s="11" t="s">
        <v>19</v>
      </c>
      <c r="B18" s="10">
        <f>[2]Financeira_base!F88+[2]Financeira_base!F89</f>
        <v>130879.904627</v>
      </c>
      <c r="C18" s="10">
        <f>[2]Financeira_base!H88+[2]Financeira_base!H89</f>
        <v>131261.08410099999</v>
      </c>
      <c r="D18" s="10">
        <f>[2]Financeira_base!J88+[2]Financeira_base!J89</f>
        <v>155173.11640099998</v>
      </c>
      <c r="E18" s="10">
        <f>[2]Financeira_base!L88+[2]Financeira_base!L89</f>
        <v>154246.16345099997</v>
      </c>
      <c r="F18" s="10">
        <f>[2]Financeira_base!N88+[2]Financeira_base!N89</f>
        <v>133976.12305400029</v>
      </c>
      <c r="G18" s="10">
        <f>[2]Financeira_base!R88+[2]Financeira_base!R89</f>
        <v>133976.12305400029</v>
      </c>
      <c r="H18" s="10">
        <f>[2]Financeira_base!T88+[2]Financeira_base!T89</f>
        <v>133976.12305400029</v>
      </c>
      <c r="I18" s="10">
        <f t="shared" si="2"/>
        <v>-926.95295000000624</v>
      </c>
      <c r="J18" s="15"/>
      <c r="M18" s="3"/>
      <c r="N18" s="2"/>
    </row>
    <row r="19" spans="1:14" ht="1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M19" s="3"/>
      <c r="N19" s="2"/>
    </row>
    <row r="20" spans="1:14" ht="15" customHeight="1" x14ac:dyDescent="0.25">
      <c r="A20" s="17" t="s">
        <v>20</v>
      </c>
      <c r="B20" s="18">
        <f t="shared" ref="B20:H20" si="4">B14-B16</f>
        <v>-76255.039177350467</v>
      </c>
      <c r="C20" s="18">
        <f t="shared" si="4"/>
        <v>-66905.583186297445</v>
      </c>
      <c r="D20" s="18">
        <f t="shared" si="4"/>
        <v>-65490.059543916257</v>
      </c>
      <c r="E20" s="18">
        <f t="shared" si="4"/>
        <v>-59353.960234945873</v>
      </c>
      <c r="F20" s="18">
        <f t="shared" si="4"/>
        <v>-79351.19472387759</v>
      </c>
      <c r="G20" s="18">
        <f t="shared" si="4"/>
        <v>-79351.19472387759</v>
      </c>
      <c r="H20" s="18">
        <f t="shared" si="4"/>
        <v>-79351.19472387759</v>
      </c>
      <c r="I20" s="18">
        <f t="shared" si="2"/>
        <v>6136.0993089703843</v>
      </c>
      <c r="M20" s="3"/>
      <c r="N20" s="2"/>
    </row>
    <row r="21" spans="1:14" ht="15" hidden="1" customHeight="1" x14ac:dyDescent="0.25">
      <c r="A21" s="19"/>
      <c r="B21" s="20"/>
      <c r="C21" s="20"/>
      <c r="D21" s="20"/>
      <c r="E21" s="20"/>
      <c r="F21" s="20"/>
      <c r="G21" s="20"/>
      <c r="H21" s="20"/>
      <c r="I21" s="20">
        <f t="shared" si="2"/>
        <v>0</v>
      </c>
      <c r="M21" s="3"/>
      <c r="N21" s="2"/>
    </row>
    <row r="22" spans="1:14" ht="15" hidden="1" customHeight="1" x14ac:dyDescent="0.25">
      <c r="A22" s="17" t="s">
        <v>21</v>
      </c>
      <c r="B22" s="18">
        <f>[2]Financeira_base!AD120</f>
        <v>0</v>
      </c>
      <c r="C22" s="18">
        <f>[2]Financeira_base!AF120</f>
        <v>0</v>
      </c>
      <c r="D22" s="18">
        <f>[2]Financeira_base!AG120</f>
        <v>0</v>
      </c>
      <c r="E22" s="18">
        <f>[2]Financeira_base!AI120</f>
        <v>0</v>
      </c>
      <c r="F22" s="18">
        <f>[2]Financeira_base!AK120</f>
        <v>0</v>
      </c>
      <c r="G22" s="18">
        <f>[2]Financeira_base!AM120</f>
        <v>0</v>
      </c>
      <c r="H22" s="18">
        <f>[2]Financeira_base!AO120</f>
        <v>0</v>
      </c>
      <c r="I22" s="18">
        <f t="shared" si="2"/>
        <v>0</v>
      </c>
      <c r="M22" s="3"/>
      <c r="N22" s="2"/>
    </row>
    <row r="23" spans="1:14" ht="1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M23" s="3"/>
      <c r="N23" s="2"/>
    </row>
    <row r="24" spans="1:14" ht="15" customHeight="1" x14ac:dyDescent="0.25">
      <c r="A24" s="17" t="s">
        <v>22</v>
      </c>
      <c r="B24" s="18">
        <f>[2]Financeira_base!F119</f>
        <v>-170473.71501148632</v>
      </c>
      <c r="C24" s="18">
        <f>[2]Financeira_base!H119</f>
        <v>-170473.71501148632</v>
      </c>
      <c r="D24" s="18">
        <f>[2]Financeira_base!J119</f>
        <v>-170473.71501148632</v>
      </c>
      <c r="E24" s="18">
        <f>[2]Financeira_base!L119</f>
        <v>-170473.71501148632</v>
      </c>
      <c r="F24" s="18">
        <f>[2]Financeira_base!N119</f>
        <v>-170473.71501148632</v>
      </c>
      <c r="G24" s="18">
        <f>[2]Financeira_base!R119</f>
        <v>-170473.71501148632</v>
      </c>
      <c r="H24" s="18">
        <f>[2]Financeira_base!T119</f>
        <v>-170473.71501148632</v>
      </c>
      <c r="I24" s="18">
        <f t="shared" si="2"/>
        <v>0</v>
      </c>
      <c r="M24" s="3"/>
      <c r="N24" s="2"/>
    </row>
    <row r="25" spans="1:14" ht="1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M25" s="3"/>
      <c r="N25" s="2"/>
    </row>
    <row r="26" spans="1:14" ht="15.75" x14ac:dyDescent="0.25">
      <c r="A26" s="17" t="s">
        <v>23</v>
      </c>
      <c r="B26" s="18">
        <f>[2]Financeira_base!F120</f>
        <v>0</v>
      </c>
      <c r="C26" s="18">
        <f>[2]Financeira_base!H120</f>
        <v>0</v>
      </c>
      <c r="D26" s="18">
        <f>[2]Financeira_base!J120</f>
        <v>6724.4189214300004</v>
      </c>
      <c r="E26" s="18">
        <f>[2]Financeira_base!L120</f>
        <v>47961.804365349999</v>
      </c>
      <c r="F26" s="18">
        <f>[2]Financeira_base!N120</f>
        <v>0</v>
      </c>
      <c r="G26" s="18">
        <f>[2]Financeira_base!R120</f>
        <v>0</v>
      </c>
      <c r="H26" s="18">
        <f>[2]Financeira_base!T120</f>
        <v>0</v>
      </c>
      <c r="I26" s="18">
        <f t="shared" si="2"/>
        <v>41237.38544392</v>
      </c>
      <c r="M26" s="3"/>
      <c r="N26" s="2"/>
    </row>
    <row r="27" spans="1:14" ht="15.75" x14ac:dyDescent="0.25">
      <c r="A27" s="16"/>
      <c r="B27" s="16"/>
      <c r="C27" s="16"/>
      <c r="D27" s="16"/>
      <c r="E27" s="16"/>
      <c r="F27" s="16"/>
      <c r="G27" s="16"/>
      <c r="H27" s="16"/>
      <c r="I27" s="16"/>
      <c r="M27" s="3"/>
      <c r="N27" s="2"/>
    </row>
    <row r="28" spans="1:14" ht="15.75" x14ac:dyDescent="0.25">
      <c r="A28" s="17" t="s">
        <v>24</v>
      </c>
      <c r="B28" s="18">
        <f>B20-(B24)+B26</f>
        <v>94218.675834135851</v>
      </c>
      <c r="C28" s="18">
        <f>C20-(C24)+C26</f>
        <v>103568.13182518887</v>
      </c>
      <c r="D28" s="18">
        <f>D20-(D24)+D26</f>
        <v>111708.07438900006</v>
      </c>
      <c r="E28" s="18">
        <f t="shared" ref="E28:H28" si="5">E20-(E24)+E26</f>
        <v>159081.55914189044</v>
      </c>
      <c r="F28" s="18">
        <f t="shared" si="5"/>
        <v>91122.520287608728</v>
      </c>
      <c r="G28" s="18">
        <f t="shared" si="5"/>
        <v>91122.520287608728</v>
      </c>
      <c r="H28" s="18">
        <f t="shared" si="5"/>
        <v>91122.520287608728</v>
      </c>
      <c r="I28" s="18">
        <f t="shared" si="2"/>
        <v>47373.484752890377</v>
      </c>
      <c r="M28" s="3"/>
      <c r="N28" s="2"/>
    </row>
    <row r="29" spans="1:14" s="23" customFormat="1" ht="15.75" hidden="1" x14ac:dyDescent="0.25">
      <c r="A29" s="21"/>
      <c r="B29" s="22"/>
      <c r="C29" s="22"/>
      <c r="D29" s="22"/>
      <c r="E29" s="22"/>
      <c r="F29" s="22"/>
      <c r="G29" s="22"/>
      <c r="H29" s="22"/>
      <c r="I29" s="10">
        <f t="shared" ref="I29:I38" si="6">D29-C29</f>
        <v>0</v>
      </c>
      <c r="M29" s="24"/>
    </row>
    <row r="30" spans="1:14" ht="15.75" hidden="1" x14ac:dyDescent="0.25">
      <c r="A30" s="17" t="s">
        <v>25</v>
      </c>
      <c r="B30" s="18">
        <f>[2]Financeira_base!F130</f>
        <v>1679572.8084700268</v>
      </c>
      <c r="C30" s="18">
        <f>[2]Financeira_base!H130</f>
        <v>1680992.7898339501</v>
      </c>
      <c r="D30" s="18">
        <f>[2]Financeira_base!I130</f>
        <v>17.424405797186495</v>
      </c>
      <c r="E30" s="18">
        <f>[2]Financeira_base!L130</f>
        <v>1680992.7898339536</v>
      </c>
      <c r="F30" s="18">
        <f>[2]Financeira_base!N130</f>
        <v>1679572.8084700268</v>
      </c>
      <c r="G30" s="18">
        <f>[2]Financeira_base!R130</f>
        <v>1679572.8084700268</v>
      </c>
      <c r="H30" s="18">
        <f>[2]Financeira_base!T130</f>
        <v>1679572.8084700268</v>
      </c>
      <c r="I30" s="10">
        <f t="shared" si="6"/>
        <v>-1680975.365428153</v>
      </c>
      <c r="M30" s="3"/>
      <c r="N30" s="2"/>
    </row>
    <row r="31" spans="1:14" ht="15.75" hidden="1" x14ac:dyDescent="0.25">
      <c r="A31" s="16"/>
      <c r="B31" s="16"/>
      <c r="C31" s="16"/>
      <c r="D31" s="16"/>
      <c r="E31" s="16"/>
      <c r="F31" s="16"/>
      <c r="G31" s="16"/>
      <c r="H31" s="16"/>
      <c r="I31" s="10">
        <f t="shared" si="6"/>
        <v>0</v>
      </c>
      <c r="M31" s="3"/>
      <c r="N31" s="2"/>
    </row>
    <row r="32" spans="1:14" ht="15.75" hidden="1" x14ac:dyDescent="0.25">
      <c r="A32" s="17" t="s">
        <v>26</v>
      </c>
      <c r="B32" s="18">
        <f>[2]Financeira_base!F132</f>
        <v>1673333.6518768601</v>
      </c>
      <c r="C32" s="18">
        <f>[2]Financeira_base!H132</f>
        <v>1679699.5045624017</v>
      </c>
      <c r="D32" s="18">
        <f>[2]Financeira_base!I132</f>
        <v>17.41100019097609</v>
      </c>
      <c r="E32" s="18">
        <f>[2]Financeira_base!L132</f>
        <v>1690991.6495480556</v>
      </c>
      <c r="F32" s="18">
        <f>[2]Financeira_base!N132</f>
        <v>1676359.4670595923</v>
      </c>
      <c r="G32" s="18">
        <f>[2]Financeira_base!R132</f>
        <v>1676359.4670595923</v>
      </c>
      <c r="H32" s="18">
        <f>[2]Financeira_base!T132</f>
        <v>1676359.4670595923</v>
      </c>
      <c r="I32" s="10">
        <f t="shared" si="6"/>
        <v>-1679682.0935622107</v>
      </c>
      <c r="M32" s="3"/>
      <c r="N32" s="2"/>
    </row>
    <row r="33" spans="1:14" ht="15.75" hidden="1" x14ac:dyDescent="0.25">
      <c r="A33" s="16"/>
      <c r="B33" s="16"/>
      <c r="C33" s="16"/>
      <c r="D33" s="16"/>
      <c r="E33" s="16"/>
      <c r="F33" s="16"/>
      <c r="G33" s="16"/>
      <c r="H33" s="16"/>
      <c r="I33" s="10">
        <f t="shared" si="6"/>
        <v>0</v>
      </c>
      <c r="K33" s="25"/>
      <c r="M33" s="3"/>
      <c r="N33" s="2"/>
    </row>
    <row r="34" spans="1:14" ht="15.75" hidden="1" x14ac:dyDescent="0.25">
      <c r="A34" s="17" t="s">
        <v>27</v>
      </c>
      <c r="B34" s="18">
        <f>B30-B32</f>
        <v>6239.1565931667574</v>
      </c>
      <c r="C34" s="18">
        <f t="shared" ref="C34:D34" si="7">C30-C32</f>
        <v>1293.2852715484332</v>
      </c>
      <c r="D34" s="18">
        <f t="shared" si="7"/>
        <v>1.3405606210405097E-2</v>
      </c>
      <c r="E34" s="18">
        <f>E30-E32</f>
        <v>-9998.859714102</v>
      </c>
      <c r="F34" s="18">
        <f>F30 - F32</f>
        <v>3213.341410434572</v>
      </c>
      <c r="G34" s="18">
        <f>G30 - G32</f>
        <v>3213.341410434572</v>
      </c>
      <c r="H34" s="18">
        <f>H30 - H32</f>
        <v>3213.341410434572</v>
      </c>
      <c r="I34" s="10">
        <f t="shared" si="6"/>
        <v>-1293.2718659422228</v>
      </c>
      <c r="M34" s="3"/>
      <c r="N34" s="2"/>
    </row>
    <row r="35" spans="1:14" ht="15.75" hidden="1" x14ac:dyDescent="0.25">
      <c r="A35" s="21"/>
      <c r="B35" s="22"/>
      <c r="C35" s="22"/>
      <c r="D35" s="22"/>
      <c r="E35" s="22"/>
      <c r="F35" s="22"/>
      <c r="G35" s="22"/>
      <c r="H35" s="22"/>
      <c r="I35" s="10">
        <f t="shared" si="6"/>
        <v>0</v>
      </c>
      <c r="M35" s="3"/>
      <c r="N35" s="2"/>
    </row>
    <row r="36" spans="1:14" ht="15.75" hidden="1" x14ac:dyDescent="0.25">
      <c r="A36" s="17" t="s">
        <v>28</v>
      </c>
      <c r="B36" s="18"/>
      <c r="C36" s="18"/>
      <c r="D36" s="18"/>
      <c r="E36" s="18">
        <v>9496.2999999999993</v>
      </c>
      <c r="F36" s="18">
        <v>9496.2999999999993</v>
      </c>
      <c r="G36" s="18">
        <v>0</v>
      </c>
      <c r="H36" s="18">
        <v>0</v>
      </c>
      <c r="I36" s="10">
        <f t="shared" si="6"/>
        <v>0</v>
      </c>
      <c r="M36" s="3"/>
      <c r="N36" s="2"/>
    </row>
    <row r="37" spans="1:14" s="23" customFormat="1" ht="15.75" hidden="1" x14ac:dyDescent="0.25">
      <c r="A37" s="21"/>
      <c r="B37" s="22"/>
      <c r="C37" s="22"/>
      <c r="D37" s="22"/>
      <c r="E37" s="22"/>
      <c r="F37" s="22"/>
      <c r="G37" s="22"/>
      <c r="H37" s="22"/>
      <c r="I37" s="10">
        <f t="shared" si="6"/>
        <v>0</v>
      </c>
      <c r="M37" s="24"/>
    </row>
    <row r="38" spans="1:14" ht="15.75" hidden="1" x14ac:dyDescent="0.25">
      <c r="A38" s="17" t="s">
        <v>29</v>
      </c>
      <c r="B38" s="18">
        <f>B34-B36</f>
        <v>6239.1565931667574</v>
      </c>
      <c r="C38" s="18"/>
      <c r="D38" s="18"/>
      <c r="E38" s="18">
        <f>E34-E36</f>
        <v>-19495.159714101999</v>
      </c>
      <c r="F38" s="18">
        <f>F34-F36</f>
        <v>-6282.9585895654272</v>
      </c>
      <c r="G38" s="18">
        <f>G34-G36</f>
        <v>3213.341410434572</v>
      </c>
      <c r="H38" s="18">
        <f>H34-H36</f>
        <v>3213.341410434572</v>
      </c>
      <c r="I38" s="10">
        <f t="shared" si="6"/>
        <v>0</v>
      </c>
      <c r="M38" s="3"/>
      <c r="N38" s="2"/>
    </row>
    <row r="39" spans="1:14" ht="15.75" x14ac:dyDescent="0.25">
      <c r="A39" s="21"/>
      <c r="B39" s="22"/>
      <c r="C39" s="22"/>
      <c r="D39" s="22"/>
      <c r="E39" s="22"/>
      <c r="F39" s="22"/>
      <c r="G39" s="22"/>
      <c r="H39" s="22"/>
      <c r="M39" s="3"/>
      <c r="N39" s="2"/>
    </row>
    <row r="40" spans="1:14" ht="15" customHeight="1" x14ac:dyDescent="0.2">
      <c r="A40" s="26" t="s">
        <v>30</v>
      </c>
      <c r="B40" s="26"/>
      <c r="C40" s="26"/>
      <c r="D40" s="26"/>
      <c r="E40" s="26"/>
      <c r="F40" s="26"/>
      <c r="G40" s="26"/>
      <c r="H40" s="26"/>
      <c r="I40" s="26"/>
    </row>
    <row r="42" spans="1:14" ht="24.75" customHeight="1" x14ac:dyDescent="0.2"/>
    <row r="43" spans="1:14" ht="24.75" customHeight="1" x14ac:dyDescent="0.2"/>
    <row r="44" spans="1:14" ht="24.75" customHeight="1" x14ac:dyDescent="0.2"/>
    <row r="45" spans="1:14" ht="24.75" customHeight="1" x14ac:dyDescent="0.2">
      <c r="B45" s="25"/>
      <c r="C45" s="25"/>
      <c r="D45" s="25"/>
      <c r="E45" s="25"/>
      <c r="F45" s="25"/>
      <c r="G45" s="25"/>
      <c r="H45" s="25"/>
    </row>
    <row r="73" spans="2:8" ht="15" customHeight="1" x14ac:dyDescent="0.2">
      <c r="B73" s="27"/>
      <c r="C73" s="27"/>
      <c r="D73" s="27"/>
      <c r="E73" s="27"/>
      <c r="F73" s="27"/>
      <c r="G73" s="27"/>
      <c r="H73" s="27"/>
    </row>
  </sheetData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9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1D14-E193-4DCE-9E29-32CCD44929D4}">
  <sheetPr>
    <pageSetUpPr fitToPage="1"/>
  </sheetPr>
  <dimension ref="A4:Z67"/>
  <sheetViews>
    <sheetView showGridLines="0" zoomScale="91" zoomScaleNormal="91" workbookViewId="0">
      <selection activeCell="K32" sqref="K32"/>
    </sheetView>
  </sheetViews>
  <sheetFormatPr defaultRowHeight="18.75" customHeight="1" x14ac:dyDescent="0.25"/>
  <cols>
    <col min="1" max="1" width="60" style="31" customWidth="1"/>
    <col min="2" max="2" width="19.42578125" style="31" customWidth="1"/>
    <col min="3" max="3" width="19.42578125" style="31" hidden="1" customWidth="1"/>
    <col min="4" max="5" width="19.42578125" style="31" customWidth="1"/>
    <col min="6" max="8" width="19.42578125" style="31" hidden="1" customWidth="1"/>
    <col min="9" max="9" width="19.42578125" style="31" customWidth="1"/>
    <col min="10" max="10" width="10.7109375" style="31" customWidth="1"/>
    <col min="11" max="11" width="38.5703125" style="31" customWidth="1"/>
    <col min="12" max="12" width="9.140625" style="31"/>
    <col min="13" max="13" width="29.140625" style="31" customWidth="1"/>
    <col min="14" max="14" width="9.140625" style="31"/>
    <col min="15" max="15" width="9.140625" style="31" customWidth="1"/>
    <col min="16" max="16384" width="9.140625" style="31"/>
  </cols>
  <sheetData>
    <row r="4" spans="1:26" ht="18.75" customHeight="1" thickBot="1" x14ac:dyDescent="0.3">
      <c r="A4" s="28"/>
      <c r="B4" s="29"/>
      <c r="C4" s="29"/>
      <c r="D4" s="29"/>
      <c r="E4" s="29"/>
      <c r="F4" s="29"/>
      <c r="G4" s="29"/>
      <c r="H4" s="29"/>
      <c r="I4" s="30" t="s">
        <v>1</v>
      </c>
    </row>
    <row r="5" spans="1:26" s="34" customFormat="1" ht="74.25" customHeight="1" thickTop="1" thickBot="1" x14ac:dyDescent="0.3">
      <c r="A5" s="6" t="s">
        <v>2</v>
      </c>
      <c r="B5" s="7" t="s">
        <v>3</v>
      </c>
      <c r="C5" s="7" t="s">
        <v>31</v>
      </c>
      <c r="D5" s="32" t="s">
        <v>5</v>
      </c>
      <c r="E5" s="32" t="s">
        <v>6</v>
      </c>
      <c r="F5" s="32" t="s">
        <v>7</v>
      </c>
      <c r="G5" s="32" t="s">
        <v>8</v>
      </c>
      <c r="H5" s="32" t="s">
        <v>9</v>
      </c>
      <c r="I5" s="33" t="s">
        <v>10</v>
      </c>
      <c r="K5" s="31"/>
      <c r="L5" s="31"/>
      <c r="M5" s="31"/>
      <c r="N5" s="31"/>
      <c r="O5" s="31"/>
    </row>
    <row r="6" spans="1:26" ht="18.75" customHeight="1" thickTop="1" x14ac:dyDescent="0.25">
      <c r="A6" s="10"/>
      <c r="B6" s="35"/>
      <c r="C6" s="35"/>
      <c r="D6" s="35"/>
      <c r="E6" s="35"/>
      <c r="F6" s="35"/>
      <c r="G6" s="35"/>
      <c r="H6" s="35"/>
      <c r="I6" s="35"/>
    </row>
    <row r="7" spans="1:26" ht="15.75" x14ac:dyDescent="0.25">
      <c r="A7" s="36" t="s">
        <v>32</v>
      </c>
      <c r="B7" s="37">
        <f t="shared" ref="B7:H7" si="0">B9+B21+B20</f>
        <v>2030520.2226228348</v>
      </c>
      <c r="C7" s="37">
        <f t="shared" si="0"/>
        <v>2118013.1679482544</v>
      </c>
      <c r="D7" s="37">
        <f t="shared" si="0"/>
        <v>2167128.5119430292</v>
      </c>
      <c r="E7" s="37">
        <f t="shared" si="0"/>
        <v>2226142.7374098445</v>
      </c>
      <c r="F7" s="37">
        <f t="shared" si="0"/>
        <v>2030520.2226453079</v>
      </c>
      <c r="G7" s="37">
        <f t="shared" si="0"/>
        <v>2030520.2226453079</v>
      </c>
      <c r="H7" s="37">
        <f t="shared" si="0"/>
        <v>2030520.2226453079</v>
      </c>
      <c r="I7" s="37">
        <f>E7-D7</f>
        <v>59014.225466815289</v>
      </c>
      <c r="J7" s="38"/>
      <c r="P7" s="39"/>
    </row>
    <row r="8" spans="1:26" ht="18.75" customHeight="1" x14ac:dyDescent="0.25">
      <c r="A8" s="40"/>
      <c r="B8" s="41"/>
      <c r="C8" s="41"/>
      <c r="D8" s="41"/>
      <c r="E8" s="41"/>
      <c r="F8" s="41"/>
      <c r="G8" s="41"/>
      <c r="H8" s="41"/>
      <c r="I8" s="41"/>
    </row>
    <row r="9" spans="1:26" s="45" customFormat="1" ht="21.75" customHeight="1" x14ac:dyDescent="0.2">
      <c r="A9" s="42" t="s">
        <v>33</v>
      </c>
      <c r="B9" s="43">
        <f t="shared" ref="B9:C9" si="1">SUM(B10:B19)</f>
        <v>1288900.1474680002</v>
      </c>
      <c r="C9" s="43">
        <f t="shared" si="1"/>
        <v>1285606.7644786576</v>
      </c>
      <c r="D9" s="43">
        <f t="shared" ref="D9:H9" si="2">SUM(D10:D19)</f>
        <v>1332144.2973715181</v>
      </c>
      <c r="E9" s="43">
        <f t="shared" si="2"/>
        <v>1342558.0132083837</v>
      </c>
      <c r="F9" s="43">
        <f t="shared" si="2"/>
        <v>1288900.1474904732</v>
      </c>
      <c r="G9" s="43">
        <f t="shared" si="2"/>
        <v>1288900.1474904732</v>
      </c>
      <c r="H9" s="43">
        <f t="shared" si="2"/>
        <v>1288900.1474904732</v>
      </c>
      <c r="I9" s="43">
        <f t="shared" ref="I9:I44" si="3">E9-D9</f>
        <v>10413.715836865595</v>
      </c>
      <c r="J9" s="44"/>
      <c r="P9" s="46"/>
    </row>
    <row r="10" spans="1:26" ht="18.75" customHeight="1" x14ac:dyDescent="0.25">
      <c r="A10" s="47" t="s">
        <v>34</v>
      </c>
      <c r="B10" s="48">
        <f>[2]Financeira_base!F9</f>
        <v>60882.711119</v>
      </c>
      <c r="C10" s="48">
        <f>[2]Financeira_base!H9</f>
        <v>60807.171731498696</v>
      </c>
      <c r="D10" s="48">
        <f>[2]Financeira_base!J9</f>
        <v>57753.598505177397</v>
      </c>
      <c r="E10" s="48">
        <f>[2]Financeira_base!L9</f>
        <v>55646.54731967704</v>
      </c>
      <c r="F10" s="48">
        <f>[2]Financeira_base!N9</f>
        <v>60882.711141503591</v>
      </c>
      <c r="G10" s="48">
        <f>[2]Financeira_base!R9</f>
        <v>60882.711141503591</v>
      </c>
      <c r="H10" s="48">
        <f>[2]Financeira_base!T9</f>
        <v>60882.711141503591</v>
      </c>
      <c r="I10" s="48">
        <f t="shared" si="3"/>
        <v>-2107.051185500357</v>
      </c>
      <c r="J10" s="49"/>
      <c r="P10" s="39"/>
    </row>
    <row r="11" spans="1:26" ht="18.75" customHeight="1" x14ac:dyDescent="0.25">
      <c r="A11" s="47" t="s">
        <v>35</v>
      </c>
      <c r="B11" s="48">
        <f>[2]Financeira_base!F10</f>
        <v>83677.898115999997</v>
      </c>
      <c r="C11" s="48">
        <f>[2]Financeira_base!H10</f>
        <v>55459.262772345806</v>
      </c>
      <c r="D11" s="48">
        <f>[2]Financeira_base!J10</f>
        <v>59299.448244117077</v>
      </c>
      <c r="E11" s="48">
        <f>[2]Financeira_base!L10</f>
        <v>61762.80718225133</v>
      </c>
      <c r="F11" s="48">
        <f>[2]Financeira_base!N10</f>
        <v>83677.898117025485</v>
      </c>
      <c r="G11" s="48">
        <f>[2]Financeira_base!R10</f>
        <v>83677.898117025485</v>
      </c>
      <c r="H11" s="48">
        <f>[2]Financeira_base!T10</f>
        <v>83677.898117025485</v>
      </c>
      <c r="I11" s="48">
        <f t="shared" si="3"/>
        <v>2463.3589381342535</v>
      </c>
      <c r="J11" s="49"/>
      <c r="P11" s="39"/>
    </row>
    <row r="12" spans="1:26" ht="18.75" customHeight="1" x14ac:dyDescent="0.25">
      <c r="A12" s="47" t="s">
        <v>36</v>
      </c>
      <c r="B12" s="48">
        <f>[2]Financeira_base!F11+[2]Financeira_base!F20</f>
        <v>546710.88539099996</v>
      </c>
      <c r="C12" s="48">
        <f>[2]Financeira_base!H11+[2]Financeira_base!H20</f>
        <v>595448.54148747458</v>
      </c>
      <c r="D12" s="48">
        <f>[2]Financeira_base!J11+[2]Financeira_base!J20</f>
        <v>630867.19090443593</v>
      </c>
      <c r="E12" s="48">
        <f>[2]Financeira_base!L11+[2]Financeira_base!L20</f>
        <v>649101.65094053175</v>
      </c>
      <c r="F12" s="48">
        <f>[2]Financeira_base!N11+[2]Financeira_base!N20</f>
        <v>546710.88539099996</v>
      </c>
      <c r="G12" s="48">
        <f>[2]Financeira_base!R11+[2]Financeira_base!R20</f>
        <v>546710.88539099996</v>
      </c>
      <c r="H12" s="48">
        <f>[2]Financeira_base!T11+[2]Financeira_base!T20</f>
        <v>546710.88539099996</v>
      </c>
      <c r="I12" s="48">
        <f t="shared" si="3"/>
        <v>18234.460036095814</v>
      </c>
      <c r="J12" s="49"/>
      <c r="P12" s="39"/>
    </row>
    <row r="13" spans="1:26" ht="18.75" customHeight="1" x14ac:dyDescent="0.25">
      <c r="A13" s="47" t="s">
        <v>37</v>
      </c>
      <c r="B13" s="48">
        <f>[2]Financeira_base!F12</f>
        <v>51804.992936000002</v>
      </c>
      <c r="C13" s="48">
        <f>[2]Financeira_base!H12</f>
        <v>56271.10376977612</v>
      </c>
      <c r="D13" s="48">
        <f>[2]Financeira_base!J12</f>
        <v>63280.448807172754</v>
      </c>
      <c r="E13" s="48">
        <f>[2]Financeira_base!L12</f>
        <v>62552.136978696435</v>
      </c>
      <c r="F13" s="48">
        <f>[2]Financeira_base!N12</f>
        <v>51804.992935598333</v>
      </c>
      <c r="G13" s="48">
        <f>[2]Financeira_base!R12</f>
        <v>51804.992935598333</v>
      </c>
      <c r="H13" s="48">
        <f>[2]Financeira_base!T12</f>
        <v>51804.992935598333</v>
      </c>
      <c r="I13" s="48">
        <f t="shared" si="3"/>
        <v>-728.31182847631862</v>
      </c>
      <c r="J13" s="49"/>
      <c r="P13" s="39"/>
      <c r="Z13" s="39"/>
    </row>
    <row r="14" spans="1:26" ht="18.75" customHeight="1" x14ac:dyDescent="0.25">
      <c r="A14" s="47" t="s">
        <v>38</v>
      </c>
      <c r="B14" s="48">
        <f>[2]Financeira_base!F13</f>
        <v>313948.11138000002</v>
      </c>
      <c r="C14" s="48">
        <f>[2]Financeira_base!H13</f>
        <v>278683.38376867212</v>
      </c>
      <c r="D14" s="48">
        <f>[2]Financeira_base!J13</f>
        <v>266530.45803523425</v>
      </c>
      <c r="E14" s="48">
        <f>[2]Financeira_base!L13</f>
        <v>257328.68199703089</v>
      </c>
      <c r="F14" s="48">
        <f>[2]Financeira_base!N13</f>
        <v>313948.11137996498</v>
      </c>
      <c r="G14" s="48">
        <f>[2]Financeira_base!R13</f>
        <v>313948.11137996498</v>
      </c>
      <c r="H14" s="48">
        <f>[2]Financeira_base!T13</f>
        <v>313948.11137996498</v>
      </c>
      <c r="I14" s="48">
        <f t="shared" si="3"/>
        <v>-9201.7760382033593</v>
      </c>
      <c r="J14" s="49"/>
      <c r="P14" s="39"/>
    </row>
    <row r="15" spans="1:26" ht="18.75" customHeight="1" x14ac:dyDescent="0.25">
      <c r="A15" s="47" t="s">
        <v>39</v>
      </c>
      <c r="B15" s="48">
        <f>[2]Financeira_base!F14</f>
        <v>86391.960779000001</v>
      </c>
      <c r="C15" s="48">
        <f>[2]Financeira_base!H14</f>
        <v>79696.944748727256</v>
      </c>
      <c r="D15" s="48">
        <f>[2]Financeira_base!J14</f>
        <v>80510.92824000759</v>
      </c>
      <c r="E15" s="48">
        <f>[2]Financeira_base!L14</f>
        <v>78373.652049312994</v>
      </c>
      <c r="F15" s="48">
        <f>[2]Financeira_base!N14</f>
        <v>86391.960779102999</v>
      </c>
      <c r="G15" s="48">
        <f>[2]Financeira_base!R14</f>
        <v>86391.960779102999</v>
      </c>
      <c r="H15" s="48">
        <f>[2]Financeira_base!T14</f>
        <v>86391.960779102999</v>
      </c>
      <c r="I15" s="48">
        <f t="shared" si="3"/>
        <v>-2137.2761906945962</v>
      </c>
      <c r="J15" s="49"/>
      <c r="P15" s="39"/>
    </row>
    <row r="16" spans="1:26" ht="18.75" customHeight="1" x14ac:dyDescent="0.25">
      <c r="A16" s="47" t="s">
        <v>40</v>
      </c>
      <c r="B16" s="48">
        <f>[2]Financeira_base!F15</f>
        <v>111081.57260300001</v>
      </c>
      <c r="C16" s="48">
        <f>[2]Financeira_base!H15</f>
        <v>127085.92773880782</v>
      </c>
      <c r="D16" s="48">
        <f>[2]Financeira_base!J15</f>
        <v>143358.20318794559</v>
      </c>
      <c r="E16" s="48">
        <f>[2]Financeira_base!L15</f>
        <v>147238.85616239085</v>
      </c>
      <c r="F16" s="48">
        <f>[2]Financeira_base!N15</f>
        <v>111081.57260333616</v>
      </c>
      <c r="G16" s="48">
        <f>[2]Financeira_base!R15</f>
        <v>111081.57260333616</v>
      </c>
      <c r="H16" s="48">
        <f>[2]Financeira_base!T15</f>
        <v>111081.57260333616</v>
      </c>
      <c r="I16" s="48">
        <f t="shared" si="3"/>
        <v>3880.6529744452564</v>
      </c>
      <c r="J16" s="49"/>
      <c r="P16" s="39"/>
    </row>
    <row r="17" spans="1:16" ht="18.75" customHeight="1" x14ac:dyDescent="0.25">
      <c r="A17" s="47" t="s">
        <v>41</v>
      </c>
      <c r="B17" s="48">
        <f>[2]Financeira_base!F16</f>
        <v>0</v>
      </c>
      <c r="C17" s="48">
        <f>[2]Financeira_base!H16</f>
        <v>0.50030680599634847</v>
      </c>
      <c r="D17" s="48">
        <f>[2]Financeira_base!J16</f>
        <v>0.4002454447970788</v>
      </c>
      <c r="E17" s="48">
        <f>[2]Financeira_base!L16</f>
        <v>0</v>
      </c>
      <c r="F17" s="48">
        <f>[2]Financeira_base!N16</f>
        <v>0</v>
      </c>
      <c r="G17" s="48">
        <f>[2]Financeira_base!R16</f>
        <v>0</v>
      </c>
      <c r="H17" s="48">
        <f>[2]Financeira_base!T16</f>
        <v>0</v>
      </c>
      <c r="I17" s="48">
        <f t="shared" si="3"/>
        <v>-0.4002454447970788</v>
      </c>
      <c r="J17" s="49"/>
      <c r="P17" s="39"/>
    </row>
    <row r="18" spans="1:16" ht="18.75" customHeight="1" x14ac:dyDescent="0.25">
      <c r="A18" s="47" t="s">
        <v>42</v>
      </c>
      <c r="B18" s="48">
        <f>[2]Financeira_base!F17</f>
        <v>1903.2212339999999</v>
      </c>
      <c r="C18" s="48">
        <f>[2]Financeira_base!H17</f>
        <v>3060.6377470534021</v>
      </c>
      <c r="D18" s="48">
        <f>[2]Financeira_base!J17</f>
        <v>3565.5117622271873</v>
      </c>
      <c r="E18" s="48">
        <f>[2]Financeira_base!L17</f>
        <v>1939.3534370173527</v>
      </c>
      <c r="F18" s="48">
        <f>[2]Financeira_base!N17</f>
        <v>1903.2212347517591</v>
      </c>
      <c r="G18" s="48">
        <f>[2]Financeira_base!R17</f>
        <v>1903.2212347517591</v>
      </c>
      <c r="H18" s="48">
        <f>[2]Financeira_base!T17</f>
        <v>1903.2212347517591</v>
      </c>
      <c r="I18" s="48">
        <f t="shared" si="3"/>
        <v>-1626.1583252098346</v>
      </c>
      <c r="J18" s="49"/>
      <c r="P18" s="39"/>
    </row>
    <row r="19" spans="1:16" ht="18.75" customHeight="1" x14ac:dyDescent="0.25">
      <c r="A19" s="50" t="s">
        <v>43</v>
      </c>
      <c r="B19" s="48">
        <f>[2]Financeira_base!F18</f>
        <v>32498.79391</v>
      </c>
      <c r="C19" s="48">
        <f>[2]Financeira_base!H18</f>
        <v>29093.290407495871</v>
      </c>
      <c r="D19" s="48">
        <f>[2]Financeira_base!J18</f>
        <v>26978.109439755732</v>
      </c>
      <c r="E19" s="48">
        <f>[2]Financeira_base!L18</f>
        <v>28614.327141474874</v>
      </c>
      <c r="F19" s="48">
        <f>[2]Financeira_base!N18</f>
        <v>32498.793908189899</v>
      </c>
      <c r="G19" s="48">
        <f>[2]Financeira_base!R18</f>
        <v>32498.793908189899</v>
      </c>
      <c r="H19" s="48">
        <f>[2]Financeira_base!T18</f>
        <v>32498.793908189899</v>
      </c>
      <c r="I19" s="48">
        <f t="shared" si="3"/>
        <v>1636.2177017191425</v>
      </c>
      <c r="J19" s="49"/>
      <c r="P19" s="39"/>
    </row>
    <row r="20" spans="1:16" ht="18.75" customHeight="1" x14ac:dyDescent="0.25">
      <c r="A20" s="51" t="s">
        <v>13</v>
      </c>
      <c r="B20" s="41">
        <f>[2]Financeira_base!F21</f>
        <v>499352.60304972524</v>
      </c>
      <c r="C20" s="41">
        <f>[2]Financeira_base!H21</f>
        <v>527286.20202958328</v>
      </c>
      <c r="D20" s="41">
        <f>[2]Financeira_base!J21</f>
        <v>531455.76917351084</v>
      </c>
      <c r="E20" s="41">
        <f>[2]Financeira_base!L21</f>
        <v>536717.79129945999</v>
      </c>
      <c r="F20" s="41">
        <f>[2]Financeira_base!N21</f>
        <v>499352.60304972524</v>
      </c>
      <c r="G20" s="41">
        <f>[2]Financeira_base!R21</f>
        <v>499352.60304972524</v>
      </c>
      <c r="H20" s="41">
        <f>[2]Financeira_base!T21</f>
        <v>499352.60304972524</v>
      </c>
      <c r="I20" s="41">
        <f t="shared" si="3"/>
        <v>5262.0221259491518</v>
      </c>
      <c r="J20" s="38"/>
      <c r="P20" s="39"/>
    </row>
    <row r="21" spans="1:16" ht="18.75" customHeight="1" x14ac:dyDescent="0.25">
      <c r="A21" s="51" t="s">
        <v>44</v>
      </c>
      <c r="B21" s="41">
        <f t="shared" ref="B21:H21" si="4">SUM(B22:B28,B29,B32)</f>
        <v>242267.47210510931</v>
      </c>
      <c r="C21" s="41">
        <f t="shared" si="4"/>
        <v>305120.20144001383</v>
      </c>
      <c r="D21" s="41">
        <f t="shared" si="4"/>
        <v>303528.44539800001</v>
      </c>
      <c r="E21" s="41">
        <f t="shared" si="4"/>
        <v>346866.93290200079</v>
      </c>
      <c r="F21" s="41">
        <f t="shared" si="4"/>
        <v>242267.47210510931</v>
      </c>
      <c r="G21" s="41">
        <f t="shared" si="4"/>
        <v>242267.47210510931</v>
      </c>
      <c r="H21" s="41">
        <f t="shared" si="4"/>
        <v>242267.47210510931</v>
      </c>
      <c r="I21" s="41">
        <f t="shared" si="3"/>
        <v>43338.487504000776</v>
      </c>
      <c r="J21" s="38"/>
      <c r="P21" s="39"/>
    </row>
    <row r="22" spans="1:16" ht="18.75" customHeight="1" x14ac:dyDescent="0.25">
      <c r="A22" s="52" t="s">
        <v>45</v>
      </c>
      <c r="B22" s="48">
        <f>[2]Financeira_base!F26</f>
        <v>5137.1889950000004</v>
      </c>
      <c r="C22" s="48">
        <f>[2]Financeira_base!H26</f>
        <v>16343.737738</v>
      </c>
      <c r="D22" s="48">
        <f>[2]Financeira_base!J26</f>
        <v>17783.854224999999</v>
      </c>
      <c r="E22" s="48">
        <f>[2]Financeira_base!L26</f>
        <v>44659.254241528703</v>
      </c>
      <c r="F22" s="48">
        <f>[2]Financeira_base!N26</f>
        <v>5137.1889950000004</v>
      </c>
      <c r="G22" s="48">
        <f>[2]Financeira_base!R26</f>
        <v>5137.1889950000004</v>
      </c>
      <c r="H22" s="48">
        <f>[2]Financeira_base!T26</f>
        <v>5137.1889950000004</v>
      </c>
      <c r="I22" s="48">
        <f t="shared" si="3"/>
        <v>26875.400016528703</v>
      </c>
      <c r="J22" s="49"/>
      <c r="P22" s="39"/>
    </row>
    <row r="23" spans="1:16" ht="18.75" customHeight="1" x14ac:dyDescent="0.25">
      <c r="A23" s="52" t="s">
        <v>46</v>
      </c>
      <c r="B23" s="48">
        <f>[2]Financeira_base!F27</f>
        <v>0</v>
      </c>
      <c r="C23" s="48">
        <f>[2]Financeira_base!H27</f>
        <v>0</v>
      </c>
      <c r="D23" s="48">
        <f>[2]Financeira_base!J27</f>
        <v>0</v>
      </c>
      <c r="E23" s="48">
        <f>[2]Financeira_base!L27</f>
        <v>0</v>
      </c>
      <c r="F23" s="48">
        <f>[2]Financeira_base!N27</f>
        <v>0</v>
      </c>
      <c r="G23" s="48">
        <f>[2]Financeira_base!R27</f>
        <v>0</v>
      </c>
      <c r="H23" s="48">
        <f>[2]Financeira_base!T27</f>
        <v>0</v>
      </c>
      <c r="I23" s="48">
        <f t="shared" si="3"/>
        <v>0</v>
      </c>
      <c r="J23" s="49"/>
      <c r="P23" s="39"/>
    </row>
    <row r="24" spans="1:16" ht="18.75" customHeight="1" x14ac:dyDescent="0.25">
      <c r="A24" s="52" t="s">
        <v>47</v>
      </c>
      <c r="B24" s="48">
        <f>[2]Financeira_base!F28</f>
        <v>18592.092416</v>
      </c>
      <c r="C24" s="48">
        <f>[2]Financeira_base!H28</f>
        <v>17259.145381999999</v>
      </c>
      <c r="D24" s="48">
        <f>[2]Financeira_base!J28</f>
        <v>17322.703079999999</v>
      </c>
      <c r="E24" s="48">
        <f>[2]Financeira_base!L28</f>
        <v>17317.409446000001</v>
      </c>
      <c r="F24" s="48">
        <f>[2]Financeira_base!N28</f>
        <v>18592.092416</v>
      </c>
      <c r="G24" s="48">
        <f>[2]Financeira_base!R28</f>
        <v>18592.092416</v>
      </c>
      <c r="H24" s="48">
        <f>[2]Financeira_base!T28</f>
        <v>18592.092416</v>
      </c>
      <c r="I24" s="48">
        <f t="shared" si="3"/>
        <v>-5.2936339999978372</v>
      </c>
      <c r="J24" s="49"/>
      <c r="P24" s="39"/>
    </row>
    <row r="25" spans="1:16" ht="18.75" customHeight="1" x14ac:dyDescent="0.25">
      <c r="A25" s="53" t="s">
        <v>48</v>
      </c>
      <c r="B25" s="48">
        <f>[2]Financeira_base!F29</f>
        <v>25728.5994843222</v>
      </c>
      <c r="C25" s="48">
        <f>[2]Financeira_base!H29</f>
        <v>27510.569780999998</v>
      </c>
      <c r="D25" s="48">
        <f>[2]Financeira_base!J29</f>
        <v>27622.679983000002</v>
      </c>
      <c r="E25" s="48">
        <f>[2]Financeira_base!L29</f>
        <v>28019.517370000001</v>
      </c>
      <c r="F25" s="48">
        <f>[2]Financeira_base!N29</f>
        <v>25728.5994843222</v>
      </c>
      <c r="G25" s="48">
        <f>[2]Financeira_base!R29</f>
        <v>25728.5994843222</v>
      </c>
      <c r="H25" s="48">
        <f>[2]Financeira_base!T29</f>
        <v>25728.5994843222</v>
      </c>
      <c r="I25" s="48">
        <f t="shared" si="3"/>
        <v>396.83738699999958</v>
      </c>
      <c r="J25" s="49"/>
      <c r="P25" s="39"/>
    </row>
    <row r="26" spans="1:16" ht="18.75" customHeight="1" x14ac:dyDescent="0.25">
      <c r="A26" s="53" t="s">
        <v>49</v>
      </c>
      <c r="B26" s="48">
        <f>[2]Financeira_base!F30</f>
        <v>95870.442940787107</v>
      </c>
      <c r="C26" s="48">
        <f>[2]Financeira_base!H30</f>
        <v>134508.509261</v>
      </c>
      <c r="D26" s="48">
        <f>[2]Financeira_base!J30</f>
        <v>129023.070169</v>
      </c>
      <c r="E26" s="48">
        <f>[2]Financeira_base!L30</f>
        <v>127433.422303</v>
      </c>
      <c r="F26" s="48">
        <f>[2]Financeira_base!N30</f>
        <v>95870.442940787107</v>
      </c>
      <c r="G26" s="48">
        <f>[2]Financeira_base!R30</f>
        <v>95870.442940787107</v>
      </c>
      <c r="H26" s="48">
        <f>[2]Financeira_base!T30</f>
        <v>95870.442940787107</v>
      </c>
      <c r="I26" s="48">
        <f t="shared" si="3"/>
        <v>-1589.6478659999993</v>
      </c>
      <c r="J26" s="49"/>
      <c r="P26" s="39"/>
    </row>
    <row r="27" spans="1:16" ht="18.75" customHeight="1" x14ac:dyDescent="0.25">
      <c r="A27" s="52" t="s">
        <v>50</v>
      </c>
      <c r="B27" s="48">
        <f>[2]Financeira_base!F31</f>
        <v>26284.938576</v>
      </c>
      <c r="C27" s="48">
        <f>[2]Financeira_base!H31</f>
        <v>39225.751969013792</v>
      </c>
      <c r="D27" s="48">
        <f>[2]Financeira_base!J31</f>
        <v>35982.937320999998</v>
      </c>
      <c r="E27" s="48">
        <f>[2]Financeira_base!L31</f>
        <v>54815.728897472101</v>
      </c>
      <c r="F27" s="48">
        <f>[2]Financeira_base!N31</f>
        <v>26284.938576</v>
      </c>
      <c r="G27" s="48">
        <f>[2]Financeira_base!R31</f>
        <v>26284.938576</v>
      </c>
      <c r="H27" s="48">
        <f>[2]Financeira_base!T31</f>
        <v>26284.938576</v>
      </c>
      <c r="I27" s="48">
        <f t="shared" si="3"/>
        <v>18832.791576472104</v>
      </c>
      <c r="J27" s="49"/>
      <c r="P27" s="39"/>
    </row>
    <row r="28" spans="1:16" ht="18.75" hidden="1" customHeight="1" x14ac:dyDescent="0.25">
      <c r="A28" s="52" t="s">
        <v>51</v>
      </c>
      <c r="B28" s="48">
        <f>[2]Financeira_base!F32</f>
        <v>0</v>
      </c>
      <c r="C28" s="48">
        <f>[2]Financeira_base!H32</f>
        <v>0</v>
      </c>
      <c r="D28" s="48">
        <f>[2]Financeira_base!I32</f>
        <v>0</v>
      </c>
      <c r="E28" s="48">
        <f>[2]Financeira_base!L32</f>
        <v>0</v>
      </c>
      <c r="F28" s="48">
        <f>[2]Financeira_base!N32</f>
        <v>0</v>
      </c>
      <c r="G28" s="48">
        <f>[2]Financeira_base!R32</f>
        <v>0</v>
      </c>
      <c r="H28" s="48">
        <f>[2]Financeira_base!T32</f>
        <v>0</v>
      </c>
      <c r="I28" s="48">
        <f t="shared" si="3"/>
        <v>0</v>
      </c>
      <c r="J28" s="49"/>
      <c r="P28" s="39"/>
    </row>
    <row r="29" spans="1:16" ht="18.75" customHeight="1" x14ac:dyDescent="0.25">
      <c r="A29" s="52" t="s">
        <v>52</v>
      </c>
      <c r="B29" s="48">
        <f>[2]Financeira_base!F33</f>
        <v>18152.615951</v>
      </c>
      <c r="C29" s="48">
        <f>[2]Financeira_base!H33</f>
        <v>18081.114793000001</v>
      </c>
      <c r="D29" s="48">
        <f>[2]Financeira_base!J33</f>
        <v>17710.296055999999</v>
      </c>
      <c r="E29" s="48">
        <f>[2]Financeira_base!L33</f>
        <v>18433.268317000002</v>
      </c>
      <c r="F29" s="48">
        <f>[2]Financeira_base!N33</f>
        <v>18152.615951</v>
      </c>
      <c r="G29" s="48">
        <f>[2]Financeira_base!R33</f>
        <v>18152.615951</v>
      </c>
      <c r="H29" s="48">
        <f>[2]Financeira_base!T33</f>
        <v>18152.615951</v>
      </c>
      <c r="I29" s="48">
        <f t="shared" si="3"/>
        <v>722.97226100000262</v>
      </c>
      <c r="J29" s="49"/>
      <c r="P29" s="39"/>
    </row>
    <row r="30" spans="1:16" ht="18.75" hidden="1" customHeight="1" x14ac:dyDescent="0.25">
      <c r="A30" s="54"/>
      <c r="B30" s="48">
        <f>[2]Financeira_base!AD34</f>
        <v>0</v>
      </c>
      <c r="C30" s="48">
        <f>[2]Financeira_base!AF34</f>
        <v>0</v>
      </c>
      <c r="D30" s="48">
        <f>[2]Financeira_base!AG34</f>
        <v>0</v>
      </c>
      <c r="E30" s="48">
        <f>[2]Financeira_base!AI34</f>
        <v>0</v>
      </c>
      <c r="F30" s="48">
        <f>[2]Financeira_base!AK34</f>
        <v>0</v>
      </c>
      <c r="G30" s="48">
        <f>[2]Financeira_base!AM34</f>
        <v>0</v>
      </c>
      <c r="H30" s="48">
        <f>[2]Financeira_base!AO34</f>
        <v>0</v>
      </c>
      <c r="I30" s="48">
        <f t="shared" si="3"/>
        <v>0</v>
      </c>
    </row>
    <row r="31" spans="1:16" ht="18.75" hidden="1" customHeight="1" x14ac:dyDescent="0.25">
      <c r="A31" s="54"/>
      <c r="B31" s="48">
        <f>[2]Financeira_base!AD35</f>
        <v>0</v>
      </c>
      <c r="C31" s="48">
        <f>[2]Financeira_base!AF35</f>
        <v>0</v>
      </c>
      <c r="D31" s="48">
        <f>[2]Financeira_base!AG35</f>
        <v>0</v>
      </c>
      <c r="E31" s="48">
        <f>[2]Financeira_base!AI35</f>
        <v>0</v>
      </c>
      <c r="F31" s="48">
        <f>[2]Financeira_base!AK35</f>
        <v>0</v>
      </c>
      <c r="G31" s="48">
        <f>[2]Financeira_base!AM35</f>
        <v>0</v>
      </c>
      <c r="H31" s="48">
        <f>[2]Financeira_base!AO35</f>
        <v>0</v>
      </c>
      <c r="I31" s="48">
        <f t="shared" si="3"/>
        <v>0</v>
      </c>
    </row>
    <row r="32" spans="1:16" ht="18.75" customHeight="1" x14ac:dyDescent="0.25">
      <c r="A32" s="52" t="s">
        <v>53</v>
      </c>
      <c r="B32" s="48">
        <f>[2]Financeira_base!F36</f>
        <v>52501.593742000012</v>
      </c>
      <c r="C32" s="48">
        <f>[2]Financeira_base!H36</f>
        <v>52191.372515999996</v>
      </c>
      <c r="D32" s="48">
        <f>[2]Financeira_base!J36</f>
        <v>58082.904564000004</v>
      </c>
      <c r="E32" s="48">
        <f>[2]Financeira_base!L36</f>
        <v>56188.332326999989</v>
      </c>
      <c r="F32" s="48">
        <f>[2]Financeira_base!N36</f>
        <v>52501.593742000012</v>
      </c>
      <c r="G32" s="48">
        <f>[2]Financeira_base!R36</f>
        <v>52501.593742000012</v>
      </c>
      <c r="H32" s="48">
        <f>[2]Financeira_base!T36</f>
        <v>52501.593742000012</v>
      </c>
      <c r="I32" s="48">
        <f t="shared" si="3"/>
        <v>-1894.5722370000149</v>
      </c>
      <c r="J32" s="49"/>
      <c r="K32" s="39"/>
      <c r="P32" s="39"/>
    </row>
    <row r="33" spans="1:16" ht="6.75" customHeight="1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7"/>
      <c r="P33" s="39"/>
    </row>
    <row r="34" spans="1:16" ht="15.75" x14ac:dyDescent="0.25">
      <c r="A34" s="58" t="s">
        <v>54</v>
      </c>
      <c r="B34" s="37">
        <f t="shared" ref="B34:H34" si="5">SUM(B35:B39,B42)</f>
        <v>386401.35805171361</v>
      </c>
      <c r="C34" s="37">
        <f t="shared" si="5"/>
        <v>431927.26517804957</v>
      </c>
      <c r="D34" s="37">
        <f t="shared" si="5"/>
        <v>444711.00663734134</v>
      </c>
      <c r="E34" s="37">
        <f t="shared" si="5"/>
        <v>451770.31738676573</v>
      </c>
      <c r="F34" s="37">
        <f t="shared" si="5"/>
        <v>386401.35805871349</v>
      </c>
      <c r="G34" s="37">
        <f t="shared" si="5"/>
        <v>386401.35805871349</v>
      </c>
      <c r="H34" s="37">
        <f t="shared" si="5"/>
        <v>386401.35805871349</v>
      </c>
      <c r="I34" s="37">
        <f t="shared" si="3"/>
        <v>7059.3107494243886</v>
      </c>
      <c r="J34" s="38"/>
      <c r="P34" s="39"/>
    </row>
    <row r="35" spans="1:16" ht="18.75" customHeight="1" x14ac:dyDescent="0.25">
      <c r="A35" s="59" t="s">
        <v>55</v>
      </c>
      <c r="B35" s="60">
        <f>[2]Financeira_base!F40</f>
        <v>543.406745</v>
      </c>
      <c r="C35" s="60">
        <f>[2]Financeira_base!H40</f>
        <v>846.25511443746711</v>
      </c>
      <c r="D35" s="60">
        <f>[2]Financeira_base!J40</f>
        <v>954.15434199330389</v>
      </c>
      <c r="E35" s="60">
        <f>[2]Financeira_base!L40</f>
        <v>711.59443188002342</v>
      </c>
      <c r="F35" s="60">
        <f>[2]Financeira_base!N40</f>
        <v>543.406745</v>
      </c>
      <c r="G35" s="60">
        <f>[2]Financeira_base!R40</f>
        <v>543.406745</v>
      </c>
      <c r="H35" s="60">
        <f>[2]Financeira_base!T40</f>
        <v>543.406745</v>
      </c>
      <c r="I35" s="60">
        <f t="shared" si="3"/>
        <v>-242.55991011328047</v>
      </c>
      <c r="J35" s="61"/>
      <c r="P35" s="39"/>
    </row>
    <row r="36" spans="1:16" ht="18.75" customHeight="1" x14ac:dyDescent="0.25">
      <c r="A36" s="62" t="s">
        <v>56</v>
      </c>
      <c r="B36" s="60">
        <f>[2]Financeira_base!F41</f>
        <v>58770.098489999997</v>
      </c>
      <c r="C36" s="60">
        <f>[2]Financeira_base!H41</f>
        <v>83933.060191069992</v>
      </c>
      <c r="D36" s="60">
        <f>[2]Financeira_base!J41</f>
        <v>79401.875176069996</v>
      </c>
      <c r="E36" s="60">
        <f>[2]Financeira_base!L41</f>
        <v>77755.936619070009</v>
      </c>
      <c r="F36" s="60">
        <f>[2]Financeira_base!N41</f>
        <v>58770.098491999997</v>
      </c>
      <c r="G36" s="60">
        <f>[2]Financeira_base!R41</f>
        <v>58770.098491999997</v>
      </c>
      <c r="H36" s="60">
        <f>[2]Financeira_base!T41</f>
        <v>58770.098491999997</v>
      </c>
      <c r="I36" s="60">
        <f t="shared" si="3"/>
        <v>-1645.9385569999868</v>
      </c>
      <c r="J36" s="61"/>
      <c r="P36" s="39"/>
    </row>
    <row r="37" spans="1:16" ht="18.75" customHeight="1" x14ac:dyDescent="0.25">
      <c r="A37" s="62" t="s">
        <v>57</v>
      </c>
      <c r="B37" s="60">
        <f>[2]Financeira_base!F42</f>
        <v>15437.159690593318</v>
      </c>
      <c r="C37" s="60">
        <f>[2]Financeira_base!H42</f>
        <v>16506.3418686</v>
      </c>
      <c r="D37" s="60">
        <f>[2]Financeira_base!J42</f>
        <v>16573.607989800003</v>
      </c>
      <c r="E37" s="60">
        <f>[2]Financeira_base!L42</f>
        <v>16811.710422</v>
      </c>
      <c r="F37" s="60">
        <f>[2]Financeira_base!N42</f>
        <v>15437.159690593318</v>
      </c>
      <c r="G37" s="60">
        <f>[2]Financeira_base!R42</f>
        <v>15437.159690593318</v>
      </c>
      <c r="H37" s="60">
        <f>[2]Financeira_base!T42</f>
        <v>15437.159690593318</v>
      </c>
      <c r="I37" s="60">
        <f t="shared" si="3"/>
        <v>238.10243219999757</v>
      </c>
      <c r="J37" s="61"/>
      <c r="P37" s="39"/>
    </row>
    <row r="38" spans="1:16" ht="18.75" customHeight="1" x14ac:dyDescent="0.25">
      <c r="A38" s="47" t="s">
        <v>58</v>
      </c>
      <c r="B38" s="60">
        <f>[2]Financeira_base!F44</f>
        <v>300117.93928600004</v>
      </c>
      <c r="C38" s="60">
        <f>[2]Financeira_base!H44</f>
        <v>309919.93929124321</v>
      </c>
      <c r="D38" s="60">
        <f>[2]Financeira_base!J44</f>
        <v>327963.5822104587</v>
      </c>
      <c r="E38" s="60">
        <f>[2]Financeira_base!L44</f>
        <v>337442.21032512462</v>
      </c>
      <c r="F38" s="60">
        <f>[2]Financeira_base!N44</f>
        <v>300117.93929000001</v>
      </c>
      <c r="G38" s="60">
        <f>[2]Financeira_base!R44</f>
        <v>300117.93929000001</v>
      </c>
      <c r="H38" s="60">
        <f>[2]Financeira_base!T44</f>
        <v>300117.93929000001</v>
      </c>
      <c r="I38" s="60">
        <f t="shared" si="3"/>
        <v>9478.6281146659167</v>
      </c>
      <c r="J38" s="63"/>
      <c r="P38" s="39"/>
    </row>
    <row r="39" spans="1:16" ht="18.75" customHeight="1" x14ac:dyDescent="0.25">
      <c r="A39" s="62" t="s">
        <v>59</v>
      </c>
      <c r="B39" s="60">
        <f>[2]Financeira_base!F45</f>
        <v>8941.7155921202211</v>
      </c>
      <c r="C39" s="60">
        <f>[2]Financeira_base!H45</f>
        <v>9783.3160227588123</v>
      </c>
      <c r="D39" s="60">
        <f>[2]Financeira_base!J45</f>
        <v>8876.9397530793976</v>
      </c>
      <c r="E39" s="60">
        <f>[2]Financeira_base!L45</f>
        <v>8096.9012815511032</v>
      </c>
      <c r="F39" s="60">
        <f>[2]Financeira_base!N45</f>
        <v>8941.7155921202211</v>
      </c>
      <c r="G39" s="60">
        <f>[2]Financeira_base!R45</f>
        <v>8941.7155921202211</v>
      </c>
      <c r="H39" s="60">
        <f>[2]Financeira_base!T45</f>
        <v>8941.7155921202211</v>
      </c>
      <c r="I39" s="60">
        <f t="shared" si="3"/>
        <v>-780.03847152829439</v>
      </c>
      <c r="J39" s="64"/>
      <c r="P39" s="39"/>
    </row>
    <row r="40" spans="1:16" ht="18.75" customHeight="1" x14ac:dyDescent="0.25">
      <c r="A40" s="62" t="s">
        <v>60</v>
      </c>
      <c r="B40" s="60">
        <f>[2]Financeira_base!F46</f>
        <v>18911.663505</v>
      </c>
      <c r="C40" s="60">
        <f>[2]Financeira_base!H46</f>
        <v>21726.194662000002</v>
      </c>
      <c r="D40" s="60">
        <f>[2]Financeira_base!J46</f>
        <v>22903.959707999998</v>
      </c>
      <c r="E40" s="60">
        <f>[2]Financeira_base!L46</f>
        <v>23524.894277000003</v>
      </c>
      <c r="F40" s="60">
        <f>[2]Financeira_base!N46</f>
        <v>18911.663505</v>
      </c>
      <c r="G40" s="60">
        <f>[2]Financeira_base!R46</f>
        <v>18911.663505</v>
      </c>
      <c r="H40" s="60">
        <f>[2]Financeira_base!T46</f>
        <v>18911.663505</v>
      </c>
      <c r="I40" s="60">
        <f t="shared" si="3"/>
        <v>620.93456900000456</v>
      </c>
      <c r="J40" s="64"/>
      <c r="P40" s="39"/>
    </row>
    <row r="41" spans="1:16" ht="18.75" customHeight="1" x14ac:dyDescent="0.25">
      <c r="A41" s="62" t="s">
        <v>61</v>
      </c>
      <c r="B41" s="60">
        <f>[2]Financeira_base!F47</f>
        <v>-9969.9479128797793</v>
      </c>
      <c r="C41" s="60">
        <f>[2]Financeira_base!H47</f>
        <v>-11942.878639241189</v>
      </c>
      <c r="D41" s="60">
        <f>[2]Financeira_base!J47</f>
        <v>-14027.019954920601</v>
      </c>
      <c r="E41" s="60">
        <f>[2]Financeira_base!L47</f>
        <v>-15427.9929954489</v>
      </c>
      <c r="F41" s="60">
        <f>[2]Financeira_base!N47</f>
        <v>-9969.9479128797793</v>
      </c>
      <c r="G41" s="60">
        <f>[2]Financeira_base!R47</f>
        <v>-9969.9479128797793</v>
      </c>
      <c r="H41" s="60">
        <f>[2]Financeira_base!T47</f>
        <v>-9969.9479128797793</v>
      </c>
      <c r="I41" s="60">
        <f t="shared" si="3"/>
        <v>-1400.973040528299</v>
      </c>
      <c r="J41" s="63"/>
      <c r="P41" s="39"/>
    </row>
    <row r="42" spans="1:16" ht="18.75" customHeight="1" x14ac:dyDescent="0.25">
      <c r="A42" s="62" t="s">
        <v>62</v>
      </c>
      <c r="B42" s="60">
        <f>[2]Financeira_base!F48</f>
        <v>2591.0382479999994</v>
      </c>
      <c r="C42" s="60">
        <f>[2]Financeira_base!H48</f>
        <v>10938.35268994</v>
      </c>
      <c r="D42" s="60">
        <f>[2]Financeira_base!J48</f>
        <v>10940.847165939998</v>
      </c>
      <c r="E42" s="60">
        <f>[2]Financeira_base!L48</f>
        <v>10951.964307139999</v>
      </c>
      <c r="F42" s="60">
        <f>[2]Financeira_base!N48</f>
        <v>2591.0382489999997</v>
      </c>
      <c r="G42" s="60">
        <f>[2]Financeira_base!R48</f>
        <v>2591.0382489999997</v>
      </c>
      <c r="H42" s="60">
        <f>[2]Financeira_base!T48</f>
        <v>2591.0382489999997</v>
      </c>
      <c r="I42" s="60">
        <f t="shared" si="3"/>
        <v>11.117141200000333</v>
      </c>
      <c r="J42" s="61"/>
      <c r="P42" s="39"/>
    </row>
    <row r="43" spans="1:16" ht="3" customHeight="1" x14ac:dyDescent="0.25">
      <c r="A43" s="61"/>
      <c r="B43" s="65"/>
      <c r="C43" s="65"/>
      <c r="D43" s="65"/>
      <c r="E43" s="65"/>
      <c r="F43" s="65"/>
      <c r="G43" s="65"/>
      <c r="H43" s="65"/>
      <c r="I43" s="65">
        <f t="shared" si="3"/>
        <v>0</v>
      </c>
      <c r="J43" s="61"/>
      <c r="P43" s="39"/>
    </row>
    <row r="44" spans="1:16" ht="18.75" customHeight="1" x14ac:dyDescent="0.25">
      <c r="A44" s="36" t="s">
        <v>63</v>
      </c>
      <c r="B44" s="37">
        <f t="shared" ref="B44:H44" si="6">B7-B34</f>
        <v>1644118.8645711213</v>
      </c>
      <c r="C44" s="37">
        <f t="shared" si="6"/>
        <v>1686085.9027702049</v>
      </c>
      <c r="D44" s="37">
        <f t="shared" si="6"/>
        <v>1722417.5053056879</v>
      </c>
      <c r="E44" s="37">
        <f t="shared" si="6"/>
        <v>1774372.4200230788</v>
      </c>
      <c r="F44" s="37">
        <f t="shared" si="6"/>
        <v>1644118.8645865945</v>
      </c>
      <c r="G44" s="37">
        <f t="shared" si="6"/>
        <v>1644118.8645865945</v>
      </c>
      <c r="H44" s="37">
        <f t="shared" si="6"/>
        <v>1644118.8645865945</v>
      </c>
      <c r="I44" s="37">
        <f t="shared" si="3"/>
        <v>51954.9147173909</v>
      </c>
      <c r="J44" s="38"/>
      <c r="P44" s="39"/>
    </row>
    <row r="45" spans="1:16" ht="18.75" customHeight="1" x14ac:dyDescent="0.25">
      <c r="A45" s="66"/>
      <c r="B45" s="66"/>
      <c r="C45" s="66"/>
      <c r="D45" s="66"/>
      <c r="E45" s="66"/>
      <c r="F45" s="66"/>
      <c r="G45" s="66"/>
      <c r="H45" s="66"/>
      <c r="I45" s="67"/>
      <c r="J45" s="61"/>
    </row>
    <row r="46" spans="1:16" ht="18.75" customHeight="1" x14ac:dyDescent="0.25">
      <c r="A46" s="31" t="s">
        <v>64</v>
      </c>
    </row>
    <row r="47" spans="1:16" ht="18.75" customHeight="1" x14ac:dyDescent="0.25">
      <c r="A47" s="31" t="s">
        <v>65</v>
      </c>
    </row>
    <row r="49" spans="1:9" ht="18.75" customHeight="1" thickBot="1" x14ac:dyDescent="0.3"/>
    <row r="50" spans="1:9" ht="18.75" customHeight="1" x14ac:dyDescent="0.25">
      <c r="A50" s="137" t="s">
        <v>66</v>
      </c>
      <c r="B50" s="68">
        <f>B44-[2]Financeira_base!F49</f>
        <v>0</v>
      </c>
      <c r="C50" s="68">
        <f>C44-[2]Financeira_base!H49</f>
        <v>0</v>
      </c>
      <c r="D50" s="68">
        <f>D44-[2]Financeira_base!J49</f>
        <v>0</v>
      </c>
      <c r="E50" s="68">
        <f>E44-[2]Financeira_base!L49</f>
        <v>0</v>
      </c>
      <c r="F50" s="68">
        <f>F44-[2]Financeira_base!N49</f>
        <v>0</v>
      </c>
      <c r="G50" s="68">
        <f>G44-[2]Financeira_base!R49</f>
        <v>0</v>
      </c>
      <c r="H50" s="68">
        <f>H44-[2]Financeira_base!T49</f>
        <v>0</v>
      </c>
      <c r="I50" s="69">
        <f>I44-[2]Financeira_base!V49</f>
        <v>-4.6566128730773926E-10</v>
      </c>
    </row>
    <row r="51" spans="1:9" ht="18.75" customHeight="1" thickBot="1" x14ac:dyDescent="0.3">
      <c r="A51" s="138"/>
      <c r="B51" s="70"/>
      <c r="C51" s="70"/>
      <c r="D51" s="70"/>
      <c r="E51" s="70"/>
      <c r="F51" s="70"/>
      <c r="G51" s="70"/>
      <c r="H51" s="70"/>
      <c r="I51" s="71"/>
    </row>
    <row r="53" spans="1:9" ht="18.75" customHeight="1" x14ac:dyDescent="0.25">
      <c r="B53" s="72"/>
      <c r="C53" s="72"/>
      <c r="D53" s="72"/>
      <c r="E53" s="72"/>
      <c r="F53" s="72"/>
      <c r="G53" s="72"/>
      <c r="H53" s="72"/>
      <c r="I53" s="72"/>
    </row>
    <row r="56" spans="1:9" ht="18.75" customHeight="1" x14ac:dyDescent="0.25">
      <c r="A56" s="73"/>
    </row>
    <row r="57" spans="1:9" ht="18.75" customHeight="1" x14ac:dyDescent="0.25">
      <c r="A57" s="73"/>
    </row>
    <row r="58" spans="1:9" ht="18.75" customHeight="1" x14ac:dyDescent="0.25">
      <c r="A58" s="74"/>
    </row>
    <row r="59" spans="1:9" ht="15.75" x14ac:dyDescent="0.25">
      <c r="A59" s="75"/>
    </row>
    <row r="60" spans="1:9" ht="15.75" x14ac:dyDescent="0.25">
      <c r="A60" s="75"/>
    </row>
    <row r="61" spans="1:9" ht="18.75" customHeight="1" x14ac:dyDescent="0.25">
      <c r="A61" s="75"/>
    </row>
    <row r="62" spans="1:9" ht="18.75" customHeight="1" x14ac:dyDescent="0.25">
      <c r="A62" s="75"/>
    </row>
    <row r="63" spans="1:9" ht="18.75" customHeight="1" x14ac:dyDescent="0.25">
      <c r="A63" s="75"/>
    </row>
    <row r="64" spans="1:9" ht="18.75" customHeight="1" x14ac:dyDescent="0.25">
      <c r="A64" s="75"/>
    </row>
    <row r="65" spans="1:1" ht="18.75" customHeight="1" x14ac:dyDescent="0.25">
      <c r="A65" s="75"/>
    </row>
    <row r="66" spans="1:1" ht="18.75" customHeight="1" x14ac:dyDescent="0.25">
      <c r="A66" s="76"/>
    </row>
    <row r="67" spans="1:1" ht="18.75" customHeight="1" x14ac:dyDescent="0.25">
      <c r="A67" s="74"/>
    </row>
  </sheetData>
  <mergeCells count="1">
    <mergeCell ref="A50:A51"/>
  </mergeCells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84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E1B9-B25F-4359-BD3B-C1E544E1DBD2}">
  <sheetPr>
    <pageSetUpPr fitToPage="1"/>
  </sheetPr>
  <dimension ref="A1:K92"/>
  <sheetViews>
    <sheetView showGridLines="0" tabSelected="1" topLeftCell="B1" zoomScale="82" zoomScaleNormal="82" workbookViewId="0">
      <selection activeCell="N99" sqref="N99"/>
    </sheetView>
  </sheetViews>
  <sheetFormatPr defaultRowHeight="15" customHeight="1" x14ac:dyDescent="0.25"/>
  <cols>
    <col min="1" max="1" width="0" style="31" hidden="1" customWidth="1"/>
    <col min="2" max="2" width="63.42578125" style="31" customWidth="1"/>
    <col min="3" max="3" width="16.7109375" style="31" customWidth="1"/>
    <col min="4" max="4" width="16.7109375" style="31" hidden="1" customWidth="1"/>
    <col min="5" max="6" width="16.7109375" style="31" customWidth="1"/>
    <col min="7" max="9" width="16.7109375" style="31" hidden="1" customWidth="1"/>
    <col min="10" max="10" width="14.42578125" style="31" bestFit="1" customWidth="1"/>
    <col min="11" max="11" width="10.5703125" style="31" bestFit="1" customWidth="1"/>
    <col min="12" max="16384" width="9.140625" style="31"/>
  </cols>
  <sheetData>
    <row r="1" spans="1:11" ht="15" customHeight="1" x14ac:dyDescent="0.3">
      <c r="B1" s="77" t="s">
        <v>67</v>
      </c>
      <c r="C1" s="78"/>
      <c r="D1" s="78"/>
      <c r="E1" s="78"/>
      <c r="F1" s="78"/>
      <c r="G1" s="78"/>
      <c r="H1" s="78"/>
      <c r="I1" s="78"/>
      <c r="J1" s="78"/>
      <c r="K1" s="78"/>
    </row>
    <row r="2" spans="1:11" ht="15" customHeight="1" x14ac:dyDescent="0.25">
      <c r="B2" s="79"/>
    </row>
    <row r="3" spans="1:11" ht="16.5" thickBot="1" x14ac:dyDescent="0.3">
      <c r="B3" s="80"/>
      <c r="C3" s="81"/>
      <c r="D3" s="81"/>
      <c r="E3" s="81"/>
      <c r="F3" s="81"/>
      <c r="G3" s="81"/>
      <c r="H3" s="81"/>
      <c r="I3" s="81"/>
      <c r="J3" s="82" t="s">
        <v>1</v>
      </c>
    </row>
    <row r="4" spans="1:11" s="34" customFormat="1" ht="77.25" customHeight="1" thickTop="1" thickBot="1" x14ac:dyDescent="0.25">
      <c r="B4" s="83" t="s">
        <v>68</v>
      </c>
      <c r="C4" s="7" t="s">
        <v>69</v>
      </c>
      <c r="D4" s="7" t="s">
        <v>70</v>
      </c>
      <c r="E4" s="32" t="s">
        <v>5</v>
      </c>
      <c r="F4" s="32" t="s">
        <v>71</v>
      </c>
      <c r="G4" s="32" t="s">
        <v>7</v>
      </c>
      <c r="H4" s="32" t="s">
        <v>8</v>
      </c>
      <c r="I4" s="32" t="s">
        <v>9</v>
      </c>
      <c r="J4" s="32" t="s">
        <v>72</v>
      </c>
    </row>
    <row r="5" spans="1:11" s="73" customFormat="1" ht="3.75" customHeight="1" thickTop="1" x14ac:dyDescent="0.25">
      <c r="B5" s="84"/>
      <c r="C5" s="41"/>
      <c r="D5" s="41"/>
      <c r="E5" s="41"/>
      <c r="F5" s="41"/>
      <c r="G5" s="41"/>
      <c r="H5" s="41"/>
      <c r="I5" s="41"/>
      <c r="J5" s="41"/>
      <c r="K5" s="85"/>
    </row>
    <row r="6" spans="1:11" s="73" customFormat="1" ht="3" customHeight="1" x14ac:dyDescent="0.25">
      <c r="B6" s="84"/>
      <c r="C6" s="41"/>
      <c r="D6" s="41"/>
      <c r="E6" s="41"/>
      <c r="F6" s="41"/>
      <c r="G6" s="41"/>
      <c r="H6" s="41"/>
      <c r="I6" s="41"/>
      <c r="J6" s="41"/>
      <c r="K6" s="85"/>
    </row>
    <row r="7" spans="1:11" s="73" customFormat="1" ht="17.25" customHeight="1" x14ac:dyDescent="0.25">
      <c r="A7" s="86" t="s">
        <v>73</v>
      </c>
      <c r="B7" s="87" t="s">
        <v>74</v>
      </c>
      <c r="C7" s="48">
        <f>[2]Financeira_base!F51</f>
        <v>777717.34199999995</v>
      </c>
      <c r="D7" s="48">
        <f>[2]Financeira_base!H51</f>
        <v>778063.51642113004</v>
      </c>
      <c r="E7" s="48">
        <f>[2]Financeira_base!J51</f>
        <v>788693.26409999991</v>
      </c>
      <c r="F7" s="48">
        <f>[2]Financeira_base!L51</f>
        <v>789647.67182999989</v>
      </c>
      <c r="G7" s="48">
        <f>[2]Financeira_base!N51</f>
        <v>777717.34199999995</v>
      </c>
      <c r="H7" s="48">
        <f>[2]Financeira_base!R51</f>
        <v>777717.34199999995</v>
      </c>
      <c r="I7" s="48">
        <f>[2]Financeira_base!T51</f>
        <v>777717.34199999995</v>
      </c>
      <c r="J7" s="48">
        <f>F7-E7</f>
        <v>954.40772999997716</v>
      </c>
      <c r="K7" s="85"/>
    </row>
    <row r="8" spans="1:11" s="91" customFormat="1" ht="17.25" customHeight="1" x14ac:dyDescent="0.25">
      <c r="A8" s="88" t="s">
        <v>75</v>
      </c>
      <c r="B8" s="89" t="s">
        <v>76</v>
      </c>
      <c r="C8" s="48">
        <f>[2]Financeira_base!F52</f>
        <v>336102.49535081221</v>
      </c>
      <c r="D8" s="48">
        <f>[2]Financeira_base!H52</f>
        <v>338550.74923881225</v>
      </c>
      <c r="E8" s="48">
        <f>[2]Financeira_base!J52</f>
        <v>341339.90996580216</v>
      </c>
      <c r="F8" s="48">
        <f>[2]Financeira_base!L52</f>
        <v>339586.2144448022</v>
      </c>
      <c r="G8" s="48">
        <f>[2]Financeira_base!N52</f>
        <v>336102.49462981219</v>
      </c>
      <c r="H8" s="48">
        <f>[2]Financeira_base!R52</f>
        <v>336102.49462981219</v>
      </c>
      <c r="I8" s="48">
        <f>[2]Financeira_base!T52</f>
        <v>336102.49462981219</v>
      </c>
      <c r="J8" s="48">
        <f t="shared" ref="J8:J44" si="0">F8-E8</f>
        <v>-1753.6955209999578</v>
      </c>
      <c r="K8" s="90"/>
    </row>
    <row r="9" spans="1:11" s="91" customFormat="1" ht="25.5" customHeight="1" x14ac:dyDescent="0.25">
      <c r="A9" s="88"/>
      <c r="B9" s="88" t="s">
        <v>77</v>
      </c>
      <c r="C9" s="92">
        <f t="shared" ref="C9:I9" si="1">SUM(C10:C20,C23:C27,C32:C42)</f>
        <v>475674.16177065956</v>
      </c>
      <c r="D9" s="92">
        <f t="shared" si="1"/>
        <v>505116.13619556057</v>
      </c>
      <c r="E9" s="92">
        <f t="shared" si="1"/>
        <v>502701.27438280173</v>
      </c>
      <c r="F9" s="92">
        <f t="shared" si="1"/>
        <v>550246.3305322224</v>
      </c>
      <c r="G9" s="92">
        <f t="shared" si="1"/>
        <v>475674.09962665953</v>
      </c>
      <c r="H9" s="92">
        <f t="shared" si="1"/>
        <v>475674.09962665953</v>
      </c>
      <c r="I9" s="92">
        <f t="shared" si="1"/>
        <v>475674.09962665953</v>
      </c>
      <c r="J9" s="92">
        <f t="shared" si="0"/>
        <v>47545.056149420678</v>
      </c>
      <c r="K9" s="90"/>
    </row>
    <row r="10" spans="1:11" s="73" customFormat="1" ht="17.25" customHeight="1" x14ac:dyDescent="0.25">
      <c r="A10" s="87" t="s">
        <v>78</v>
      </c>
      <c r="B10" s="87" t="s">
        <v>79</v>
      </c>
      <c r="C10" s="48">
        <f>[2]Financeira_base!F54</f>
        <v>65822.521438000011</v>
      </c>
      <c r="D10" s="48">
        <f>[2]Financeira_base!H54</f>
        <v>64376.6510652824</v>
      </c>
      <c r="E10" s="48">
        <f>[2]Financeira_base!J54</f>
        <v>65377.056970159996</v>
      </c>
      <c r="F10" s="48">
        <f>[2]Financeira_base!L54</f>
        <v>65874.69817376</v>
      </c>
      <c r="G10" s="48">
        <f>[2]Financeira_base!N54</f>
        <v>65822.521438000011</v>
      </c>
      <c r="H10" s="48">
        <f>[2]Financeira_base!R54</f>
        <v>65822.521438000011</v>
      </c>
      <c r="I10" s="48">
        <f>[2]Financeira_base!T54</f>
        <v>65822.521438000011</v>
      </c>
      <c r="J10" s="48">
        <f t="shared" si="0"/>
        <v>497.64120360000379</v>
      </c>
      <c r="K10" s="85"/>
    </row>
    <row r="11" spans="1:11" s="91" customFormat="1" ht="17.25" customHeight="1" x14ac:dyDescent="0.25">
      <c r="A11" s="89" t="s">
        <v>80</v>
      </c>
      <c r="B11" s="87" t="s">
        <v>81</v>
      </c>
      <c r="C11" s="48">
        <f>[2]Financeira_base!F55</f>
        <v>174.093797</v>
      </c>
      <c r="D11" s="48">
        <f>[2]Financeira_base!H55</f>
        <v>174.093797</v>
      </c>
      <c r="E11" s="48">
        <f>[2]Financeira_base!J55</f>
        <v>174.093797</v>
      </c>
      <c r="F11" s="48">
        <f>[2]Financeira_base!L55</f>
        <v>174.093797</v>
      </c>
      <c r="G11" s="48">
        <f>[2]Financeira_base!N55</f>
        <v>174.093797</v>
      </c>
      <c r="H11" s="48">
        <f>[2]Financeira_base!R55</f>
        <v>174.093797</v>
      </c>
      <c r="I11" s="48">
        <f>[2]Financeira_base!T55</f>
        <v>174.093797</v>
      </c>
      <c r="J11" s="48">
        <f t="shared" si="0"/>
        <v>0</v>
      </c>
      <c r="K11" s="90"/>
    </row>
    <row r="12" spans="1:11" s="91" customFormat="1" ht="17.25" customHeight="1" x14ac:dyDescent="0.25">
      <c r="A12" s="89" t="s">
        <v>82</v>
      </c>
      <c r="B12" s="87" t="s">
        <v>83</v>
      </c>
      <c r="C12" s="48">
        <f>[2]Financeira_base!AD56</f>
        <v>0</v>
      </c>
      <c r="D12" s="48">
        <f>[2]Financeira_base!H56</f>
        <v>0</v>
      </c>
      <c r="E12" s="48">
        <f>[2]Financeira_base!J56</f>
        <v>0</v>
      </c>
      <c r="F12" s="48">
        <f>[2]Financeira_base!L56</f>
        <v>10162</v>
      </c>
      <c r="G12" s="48">
        <f>[2]Financeira_base!N56</f>
        <v>0</v>
      </c>
      <c r="H12" s="48">
        <f>[2]Financeira_base!R56</f>
        <v>0</v>
      </c>
      <c r="I12" s="48">
        <f>[2]Financeira_base!T56</f>
        <v>0</v>
      </c>
      <c r="J12" s="48">
        <f t="shared" si="0"/>
        <v>10162</v>
      </c>
      <c r="K12" s="90"/>
    </row>
    <row r="13" spans="1:11" s="91" customFormat="1" ht="15.75" hidden="1" x14ac:dyDescent="0.25">
      <c r="A13" s="89" t="s">
        <v>84</v>
      </c>
      <c r="B13" s="87" t="s">
        <v>85</v>
      </c>
      <c r="C13" s="48">
        <f>[2]Financeira_base!AD57</f>
        <v>0</v>
      </c>
      <c r="D13" s="48">
        <f>[2]Financeira_base!AF57</f>
        <v>0</v>
      </c>
      <c r="E13" s="48">
        <f>[2]Financeira_base!AH57</f>
        <v>0</v>
      </c>
      <c r="F13" s="48">
        <f>[2]Financeira_base!AI57</f>
        <v>0</v>
      </c>
      <c r="G13" s="48">
        <f>[2]Financeira_base!AK57</f>
        <v>0</v>
      </c>
      <c r="H13" s="48">
        <f>[2]Financeira_base!AM57</f>
        <v>0</v>
      </c>
      <c r="I13" s="48">
        <f>[2]Financeira_base!AO57</f>
        <v>0</v>
      </c>
      <c r="J13" s="48">
        <f t="shared" si="0"/>
        <v>0</v>
      </c>
      <c r="K13" s="90"/>
    </row>
    <row r="14" spans="1:11" s="91" customFormat="1" ht="17.25" customHeight="1" x14ac:dyDescent="0.25">
      <c r="A14" s="89" t="s">
        <v>86</v>
      </c>
      <c r="B14" s="87" t="s">
        <v>87</v>
      </c>
      <c r="C14" s="48">
        <f>[2]Financeira_base!F58</f>
        <v>803.07874800000002</v>
      </c>
      <c r="D14" s="48">
        <f>[2]Financeira_base!H58</f>
        <v>803.07874800000002</v>
      </c>
      <c r="E14" s="48">
        <f>[2]Financeira_base!J58</f>
        <v>773.07874800000002</v>
      </c>
      <c r="F14" s="48">
        <f>[2]Financeira_base!L58</f>
        <v>773.08159999999998</v>
      </c>
      <c r="G14" s="48">
        <f>[2]Financeira_base!N58</f>
        <v>803.07874800000002</v>
      </c>
      <c r="H14" s="48">
        <f>[2]Financeira_base!R58</f>
        <v>803.07874800000002</v>
      </c>
      <c r="I14" s="48">
        <f>[2]Financeira_base!T58</f>
        <v>803.07874800000002</v>
      </c>
      <c r="J14" s="48">
        <f t="shared" si="0"/>
        <v>2.851999999961663E-3</v>
      </c>
      <c r="K14" s="90"/>
    </row>
    <row r="15" spans="1:11" s="91" customFormat="1" ht="17.25" customHeight="1" x14ac:dyDescent="0.25">
      <c r="A15" s="89" t="s">
        <v>88</v>
      </c>
      <c r="B15" s="87" t="s">
        <v>89</v>
      </c>
      <c r="C15" s="48">
        <f>[2]Financeira_base!F59</f>
        <v>76168.434958999991</v>
      </c>
      <c r="D15" s="48">
        <f>[2]Financeira_base!H59</f>
        <v>76025.734694252591</v>
      </c>
      <c r="E15" s="48">
        <f>[2]Financeira_base!J59</f>
        <v>76957.988756999999</v>
      </c>
      <c r="F15" s="48">
        <f>[2]Financeira_base!L59</f>
        <v>77961.388789966324</v>
      </c>
      <c r="G15" s="48">
        <f>[2]Financeira_base!N59</f>
        <v>76168.477928999986</v>
      </c>
      <c r="H15" s="48">
        <f>[2]Financeira_base!R59</f>
        <v>76168.477928999986</v>
      </c>
      <c r="I15" s="48">
        <f>[2]Financeira_base!T59</f>
        <v>76168.477928999986</v>
      </c>
      <c r="J15" s="48">
        <f t="shared" si="0"/>
        <v>1003.4000329663249</v>
      </c>
      <c r="K15" s="90"/>
    </row>
    <row r="16" spans="1:11" s="91" customFormat="1" ht="15.75" hidden="1" x14ac:dyDescent="0.25">
      <c r="A16" s="89" t="s">
        <v>90</v>
      </c>
      <c r="B16" s="87" t="s">
        <v>91</v>
      </c>
      <c r="C16" s="48">
        <f>[2]Financeira_base!AD60</f>
        <v>0</v>
      </c>
      <c r="D16" s="48">
        <f>[2]Financeira_base!AF60</f>
        <v>0</v>
      </c>
      <c r="E16" s="48">
        <f>[2]Financeira_base!AH60</f>
        <v>0</v>
      </c>
      <c r="F16" s="48">
        <f>[2]Financeira_base!AI60</f>
        <v>0</v>
      </c>
      <c r="G16" s="48">
        <f>[2]Financeira_base!AK60</f>
        <v>0</v>
      </c>
      <c r="H16" s="48">
        <f>[2]Financeira_base!AM60</f>
        <v>0</v>
      </c>
      <c r="I16" s="48">
        <f>[2]Financeira_base!AO60</f>
        <v>0</v>
      </c>
      <c r="J16" s="48">
        <f t="shared" si="0"/>
        <v>0</v>
      </c>
      <c r="K16" s="90"/>
    </row>
    <row r="17" spans="1:11" s="91" customFormat="1" ht="17.25" customHeight="1" x14ac:dyDescent="0.25">
      <c r="A17" s="89" t="s">
        <v>92</v>
      </c>
      <c r="B17" s="87" t="s">
        <v>93</v>
      </c>
      <c r="C17" s="48">
        <f>[2]Financeira_base!F61</f>
        <v>0</v>
      </c>
      <c r="D17" s="48">
        <f>[2]Financeira_base!H61</f>
        <v>0</v>
      </c>
      <c r="E17" s="48">
        <f>[2]Financeira_base!J61</f>
        <v>0</v>
      </c>
      <c r="F17" s="48">
        <f>[2]Financeira_base!L61</f>
        <v>0</v>
      </c>
      <c r="G17" s="48">
        <f>[2]Financeira_base!N61</f>
        <v>0</v>
      </c>
      <c r="H17" s="48">
        <f>[2]Financeira_base!R61</f>
        <v>0</v>
      </c>
      <c r="I17" s="48">
        <f>[2]Financeira_base!T61</f>
        <v>0</v>
      </c>
      <c r="J17" s="48">
        <f t="shared" si="0"/>
        <v>0</v>
      </c>
      <c r="K17" s="90"/>
    </row>
    <row r="18" spans="1:11" s="91" customFormat="1" ht="17.25" customHeight="1" x14ac:dyDescent="0.25">
      <c r="A18" s="89" t="s">
        <v>94</v>
      </c>
      <c r="B18" s="87" t="s">
        <v>95</v>
      </c>
      <c r="C18" s="48">
        <f>[2]Financeira_base!F62</f>
        <v>0</v>
      </c>
      <c r="D18" s="48">
        <f>[2]Financeira_base!H62</f>
        <v>23837.710497339998</v>
      </c>
      <c r="E18" s="48">
        <f>[2]Financeira_base!J62</f>
        <v>23818.043290580001</v>
      </c>
      <c r="F18" s="48">
        <f>[2]Financeira_base!L62</f>
        <v>58705.971586129999</v>
      </c>
      <c r="G18" s="48">
        <f>[2]Financeira_base!N62</f>
        <v>0</v>
      </c>
      <c r="H18" s="48">
        <f>[2]Financeira_base!R62</f>
        <v>0</v>
      </c>
      <c r="I18" s="48">
        <f>[2]Financeira_base!T62</f>
        <v>0</v>
      </c>
      <c r="J18" s="48">
        <f t="shared" si="0"/>
        <v>34887.928295549995</v>
      </c>
      <c r="K18" s="90"/>
    </row>
    <row r="19" spans="1:11" s="91" customFormat="1" ht="15.75" x14ac:dyDescent="0.25">
      <c r="A19" s="89" t="s">
        <v>96</v>
      </c>
      <c r="B19" s="87" t="s">
        <v>97</v>
      </c>
      <c r="C19" s="48">
        <f>[2]Financeira_base!F63</f>
        <v>3192.1071339999999</v>
      </c>
      <c r="D19" s="48">
        <f>[2]Financeira_base!H63</f>
        <v>3247.600557376878</v>
      </c>
      <c r="E19" s="48">
        <f>[2]Financeira_base!J63</f>
        <v>3096.0899999999997</v>
      </c>
      <c r="F19" s="48">
        <f>[2]Financeira_base!L63</f>
        <v>3096.0899999999997</v>
      </c>
      <c r="G19" s="48">
        <f>[2]Financeira_base!N63</f>
        <v>3192.1071339999999</v>
      </c>
      <c r="H19" s="48">
        <f>[2]Financeira_base!R63</f>
        <v>3192.1071339999999</v>
      </c>
      <c r="I19" s="48">
        <f>[2]Financeira_base!T63</f>
        <v>3192.1071339999999</v>
      </c>
      <c r="J19" s="48">
        <f t="shared" si="0"/>
        <v>0</v>
      </c>
      <c r="K19" s="90"/>
    </row>
    <row r="20" spans="1:11" s="91" customFormat="1" ht="15.75" hidden="1" x14ac:dyDescent="0.25">
      <c r="A20" s="89" t="s">
        <v>98</v>
      </c>
      <c r="B20" s="87" t="s">
        <v>99</v>
      </c>
      <c r="C20" s="48">
        <f>[2]Financeira_base!AD64</f>
        <v>0</v>
      </c>
      <c r="D20" s="48">
        <f>[2]Financeira_base!AF64</f>
        <v>0</v>
      </c>
      <c r="E20" s="48">
        <f>[2]Financeira_base!AH64</f>
        <v>0</v>
      </c>
      <c r="F20" s="48">
        <f>[2]Financeira_base!AI64</f>
        <v>0</v>
      </c>
      <c r="G20" s="48">
        <f>[2]Financeira_base!AK64</f>
        <v>0</v>
      </c>
      <c r="H20" s="48">
        <f>[2]Financeira_base!AM64</f>
        <v>0</v>
      </c>
      <c r="I20" s="48">
        <f>[2]Financeira_base!AO64</f>
        <v>0</v>
      </c>
      <c r="J20" s="48">
        <f t="shared" si="0"/>
        <v>0</v>
      </c>
      <c r="K20" s="90"/>
    </row>
    <row r="21" spans="1:11" s="91" customFormat="1" ht="15.75" hidden="1" x14ac:dyDescent="0.25">
      <c r="A21" s="93" t="s">
        <v>100</v>
      </c>
      <c r="B21" s="94" t="s">
        <v>101</v>
      </c>
      <c r="C21" s="48">
        <f>[2]Financeira_base!AD65</f>
        <v>0</v>
      </c>
      <c r="D21" s="48">
        <f>[2]Financeira_base!AF65</f>
        <v>0</v>
      </c>
      <c r="E21" s="48">
        <f>[2]Financeira_base!AH65</f>
        <v>0</v>
      </c>
      <c r="F21" s="48">
        <f>[2]Financeira_base!AI65</f>
        <v>0</v>
      </c>
      <c r="G21" s="48">
        <f>[2]Financeira_base!AK65</f>
        <v>0</v>
      </c>
      <c r="H21" s="48">
        <f>[2]Financeira_base!AM65</f>
        <v>0</v>
      </c>
      <c r="I21" s="48">
        <f>[2]Financeira_base!AO65</f>
        <v>0</v>
      </c>
      <c r="J21" s="48">
        <f t="shared" si="0"/>
        <v>0</v>
      </c>
      <c r="K21" s="90"/>
    </row>
    <row r="22" spans="1:11" s="91" customFormat="1" ht="15.75" hidden="1" x14ac:dyDescent="0.25">
      <c r="A22" s="93" t="s">
        <v>102</v>
      </c>
      <c r="B22" s="94" t="s">
        <v>103</v>
      </c>
      <c r="C22" s="48">
        <f>[2]Financeira_base!AD66</f>
        <v>0</v>
      </c>
      <c r="D22" s="48">
        <f>[2]Financeira_base!AF66</f>
        <v>0</v>
      </c>
      <c r="E22" s="48">
        <f>[2]Financeira_base!AH66</f>
        <v>0</v>
      </c>
      <c r="F22" s="48">
        <f>[2]Financeira_base!AI66</f>
        <v>0</v>
      </c>
      <c r="G22" s="48">
        <f>[2]Financeira_base!AK66</f>
        <v>0</v>
      </c>
      <c r="H22" s="48">
        <f>[2]Financeira_base!AM66</f>
        <v>0</v>
      </c>
      <c r="I22" s="48">
        <f>[2]Financeira_base!AO66</f>
        <v>0</v>
      </c>
      <c r="J22" s="48">
        <f t="shared" si="0"/>
        <v>0</v>
      </c>
      <c r="K22" s="90"/>
    </row>
    <row r="23" spans="1:11" s="91" customFormat="1" ht="17.25" customHeight="1" x14ac:dyDescent="0.25">
      <c r="A23" s="89" t="s">
        <v>104</v>
      </c>
      <c r="B23" s="87" t="s">
        <v>105</v>
      </c>
      <c r="C23" s="48">
        <f>[2]Financeira_base!F67</f>
        <v>1088</v>
      </c>
      <c r="D23" s="48">
        <f>[2]Financeira_base!H67</f>
        <v>1088</v>
      </c>
      <c r="E23" s="48">
        <f>[2]Financeira_base!J67</f>
        <v>1088</v>
      </c>
      <c r="F23" s="48">
        <f>[2]Financeira_base!L67</f>
        <v>1088</v>
      </c>
      <c r="G23" s="48">
        <f>[2]Financeira_base!N67</f>
        <v>1088</v>
      </c>
      <c r="H23" s="48">
        <f>[2]Financeira_base!R67</f>
        <v>1088</v>
      </c>
      <c r="I23" s="48">
        <f>[2]Financeira_base!T67</f>
        <v>1088</v>
      </c>
      <c r="J23" s="48">
        <f t="shared" si="0"/>
        <v>0</v>
      </c>
      <c r="K23" s="90"/>
    </row>
    <row r="24" spans="1:11" s="91" customFormat="1" ht="17.25" customHeight="1" x14ac:dyDescent="0.25">
      <c r="A24" s="89" t="s">
        <v>106</v>
      </c>
      <c r="B24" s="87" t="s">
        <v>107</v>
      </c>
      <c r="C24" s="48">
        <f>[2]Financeira_base!F68</f>
        <v>30082.944155000001</v>
      </c>
      <c r="D24" s="48">
        <f>[2]Financeira_base!H68</f>
        <v>32526.890330869999</v>
      </c>
      <c r="E24" s="48">
        <f>[2]Financeira_base!J68</f>
        <v>33704.71967726</v>
      </c>
      <c r="F24" s="48">
        <f>[2]Financeira_base!L68</f>
        <v>33389.21427787</v>
      </c>
      <c r="G24" s="48">
        <f>[2]Financeira_base!N68</f>
        <v>30082.944155000001</v>
      </c>
      <c r="H24" s="48">
        <f>[2]Financeira_base!R68</f>
        <v>30082.944155000001</v>
      </c>
      <c r="I24" s="48">
        <f>[2]Financeira_base!T68</f>
        <v>30082.944155000001</v>
      </c>
      <c r="J24" s="48">
        <f t="shared" si="0"/>
        <v>-315.50539939000009</v>
      </c>
      <c r="K24" s="90"/>
    </row>
    <row r="25" spans="1:11" s="91" customFormat="1" ht="17.25" customHeight="1" x14ac:dyDescent="0.25">
      <c r="A25" s="89" t="s">
        <v>108</v>
      </c>
      <c r="B25" s="87" t="s">
        <v>109</v>
      </c>
      <c r="C25" s="48">
        <f>[2]Financeira_base!F69</f>
        <v>2271.5726099999993</v>
      </c>
      <c r="D25" s="48">
        <f>[2]Financeira_base!H69</f>
        <v>2277.490597</v>
      </c>
      <c r="E25" s="48">
        <f>[2]Financeira_base!J69</f>
        <v>2308.490597</v>
      </c>
      <c r="F25" s="48">
        <f>[2]Financeira_base!L69</f>
        <v>2308.3375529999994</v>
      </c>
      <c r="G25" s="48">
        <f>[2]Financeira_base!N69</f>
        <v>2271.5726099999993</v>
      </c>
      <c r="H25" s="48">
        <f>[2]Financeira_base!R69</f>
        <v>2271.5726099999993</v>
      </c>
      <c r="I25" s="48">
        <f>[2]Financeira_base!T69</f>
        <v>2271.5726099999993</v>
      </c>
      <c r="J25" s="48">
        <f t="shared" si="0"/>
        <v>-0.15304400000059104</v>
      </c>
      <c r="K25" s="90"/>
    </row>
    <row r="26" spans="1:11" s="91" customFormat="1" ht="15.75" hidden="1" x14ac:dyDescent="0.25">
      <c r="A26" s="89" t="s">
        <v>110</v>
      </c>
      <c r="B26" s="87" t="s">
        <v>111</v>
      </c>
      <c r="C26" s="48">
        <f>[2]Financeira_base!F70</f>
        <v>0</v>
      </c>
      <c r="D26" s="48">
        <f>[2]Financeira_base!H70</f>
        <v>0</v>
      </c>
      <c r="E26" s="48">
        <f>[2]Financeira_base!J70</f>
        <v>0</v>
      </c>
      <c r="F26" s="48">
        <f>[2]Financeira_base!L70</f>
        <v>0</v>
      </c>
      <c r="G26" s="48">
        <f>[2]Financeira_base!N70</f>
        <v>0</v>
      </c>
      <c r="H26" s="48">
        <f>[2]Financeira_base!R70</f>
        <v>0</v>
      </c>
      <c r="I26" s="48">
        <f>[2]Financeira_base!T70</f>
        <v>0</v>
      </c>
      <c r="J26" s="48">
        <f t="shared" si="0"/>
        <v>0</v>
      </c>
      <c r="K26" s="90"/>
    </row>
    <row r="27" spans="1:11" s="91" customFormat="1" ht="15.75" x14ac:dyDescent="0.25">
      <c r="A27" s="89" t="s">
        <v>112</v>
      </c>
      <c r="B27" s="87" t="s">
        <v>113</v>
      </c>
      <c r="C27" s="48">
        <f>[2]Financeira_base!F71</f>
        <v>17993.648703999999</v>
      </c>
      <c r="D27" s="48">
        <f>[2]Financeira_base!H71</f>
        <v>18225.377805999997</v>
      </c>
      <c r="E27" s="48">
        <f>[2]Financeira_base!J71</f>
        <v>18225.377805999997</v>
      </c>
      <c r="F27" s="48">
        <f>[2]Financeira_base!L71</f>
        <v>17989.600804999998</v>
      </c>
      <c r="G27" s="48">
        <f>[2]Financeira_base!N71</f>
        <v>17993.648703999999</v>
      </c>
      <c r="H27" s="48">
        <f>[2]Financeira_base!R71</f>
        <v>17993.648703999999</v>
      </c>
      <c r="I27" s="48">
        <f>[2]Financeira_base!T71</f>
        <v>17993.648703999999</v>
      </c>
      <c r="J27" s="48">
        <f t="shared" si="0"/>
        <v>-235.77700099999856</v>
      </c>
      <c r="K27" s="90"/>
    </row>
    <row r="28" spans="1:11" s="91" customFormat="1" ht="15.75" hidden="1" x14ac:dyDescent="0.25">
      <c r="A28" s="95" t="s">
        <v>114</v>
      </c>
      <c r="B28" s="96" t="s">
        <v>115</v>
      </c>
      <c r="C28" s="48">
        <f>[2]Financeira_base!AD72</f>
        <v>0</v>
      </c>
      <c r="D28" s="48">
        <f>[2]Financeira_base!AF72</f>
        <v>0</v>
      </c>
      <c r="E28" s="48">
        <f>[2]Financeira_base!AH72</f>
        <v>0</v>
      </c>
      <c r="F28" s="48">
        <f>[2]Financeira_base!AI72</f>
        <v>0</v>
      </c>
      <c r="G28" s="48">
        <f>[2]Financeira_base!AK72</f>
        <v>0</v>
      </c>
      <c r="H28" s="48">
        <f>[2]Financeira_base!AM72</f>
        <v>0</v>
      </c>
      <c r="I28" s="48">
        <f>[2]Financeira_base!AO72</f>
        <v>0</v>
      </c>
      <c r="J28" s="48">
        <f t="shared" si="0"/>
        <v>0</v>
      </c>
      <c r="K28" s="90"/>
    </row>
    <row r="29" spans="1:11" s="91" customFormat="1" ht="15.75" hidden="1" x14ac:dyDescent="0.25">
      <c r="A29" s="97" t="s">
        <v>116</v>
      </c>
      <c r="B29" s="98" t="s">
        <v>117</v>
      </c>
      <c r="C29" s="48">
        <f>[2]Financeira_base!AD73</f>
        <v>0</v>
      </c>
      <c r="D29" s="48">
        <f>[2]Financeira_base!AF73</f>
        <v>0</v>
      </c>
      <c r="E29" s="48">
        <f>[2]Financeira_base!AH73</f>
        <v>0</v>
      </c>
      <c r="F29" s="48">
        <f>[2]Financeira_base!AI73</f>
        <v>0</v>
      </c>
      <c r="G29" s="48">
        <f>[2]Financeira_base!AK73</f>
        <v>0</v>
      </c>
      <c r="H29" s="48">
        <f>[2]Financeira_base!AM73</f>
        <v>0</v>
      </c>
      <c r="I29" s="48">
        <f>[2]Financeira_base!AO73</f>
        <v>0</v>
      </c>
      <c r="J29" s="48">
        <f t="shared" si="0"/>
        <v>0</v>
      </c>
      <c r="K29" s="90"/>
    </row>
    <row r="30" spans="1:11" s="91" customFormat="1" ht="15.75" hidden="1" x14ac:dyDescent="0.25">
      <c r="A30" s="97" t="s">
        <v>118</v>
      </c>
      <c r="B30" s="98" t="s">
        <v>103</v>
      </c>
      <c r="C30" s="48">
        <f>[2]Financeira_base!AD74</f>
        <v>0</v>
      </c>
      <c r="D30" s="48">
        <f>[2]Financeira_base!AF74</f>
        <v>0</v>
      </c>
      <c r="E30" s="48">
        <f>[2]Financeira_base!AH74</f>
        <v>0</v>
      </c>
      <c r="F30" s="48">
        <f>[2]Financeira_base!AI74</f>
        <v>0</v>
      </c>
      <c r="G30" s="48">
        <f>[2]Financeira_base!AK74</f>
        <v>0</v>
      </c>
      <c r="H30" s="48">
        <f>[2]Financeira_base!AM74</f>
        <v>0</v>
      </c>
      <c r="I30" s="48">
        <f>[2]Financeira_base!AO74</f>
        <v>0</v>
      </c>
      <c r="J30" s="48">
        <f t="shared" si="0"/>
        <v>0</v>
      </c>
      <c r="K30" s="90"/>
    </row>
    <row r="31" spans="1:11" s="91" customFormat="1" ht="15.75" hidden="1" x14ac:dyDescent="0.25">
      <c r="A31" s="95" t="s">
        <v>119</v>
      </c>
      <c r="B31" s="96" t="s">
        <v>120</v>
      </c>
      <c r="C31" s="48">
        <f>[2]Financeira_base!AD75</f>
        <v>0</v>
      </c>
      <c r="D31" s="48">
        <f>[2]Financeira_base!AF75</f>
        <v>0</v>
      </c>
      <c r="E31" s="48">
        <f>[2]Financeira_base!AH75</f>
        <v>0</v>
      </c>
      <c r="F31" s="48">
        <f>[2]Financeira_base!AI75</f>
        <v>0</v>
      </c>
      <c r="G31" s="48">
        <f>[2]Financeira_base!AK75</f>
        <v>0</v>
      </c>
      <c r="H31" s="48">
        <f>[2]Financeira_base!AM75</f>
        <v>0</v>
      </c>
      <c r="I31" s="48">
        <f>[2]Financeira_base!AO75</f>
        <v>0</v>
      </c>
      <c r="J31" s="48">
        <f t="shared" si="0"/>
        <v>0</v>
      </c>
      <c r="K31" s="90"/>
    </row>
    <row r="32" spans="1:11" s="91" customFormat="1" ht="17.25" customHeight="1" x14ac:dyDescent="0.25">
      <c r="A32" s="89" t="s">
        <v>121</v>
      </c>
      <c r="B32" s="87" t="s">
        <v>122</v>
      </c>
      <c r="C32" s="48">
        <f>[2]Financeira_base!F76</f>
        <v>4000</v>
      </c>
      <c r="D32" s="48">
        <f>[2]Financeira_base!H76</f>
        <v>4000</v>
      </c>
      <c r="E32" s="48">
        <f>[2]Financeira_base!J76</f>
        <v>4000</v>
      </c>
      <c r="F32" s="48">
        <f>[2]Financeira_base!L76</f>
        <v>4000</v>
      </c>
      <c r="G32" s="48">
        <f>[2]Financeira_base!N76</f>
        <v>4000</v>
      </c>
      <c r="H32" s="48">
        <f>[2]Financeira_base!R76</f>
        <v>4000</v>
      </c>
      <c r="I32" s="48">
        <f>[2]Financeira_base!T76</f>
        <v>4000</v>
      </c>
      <c r="J32" s="48">
        <f t="shared" si="0"/>
        <v>0</v>
      </c>
      <c r="K32" s="90"/>
    </row>
    <row r="33" spans="1:11" s="91" customFormat="1" ht="17.25" customHeight="1" x14ac:dyDescent="0.25">
      <c r="A33" s="89" t="s">
        <v>123</v>
      </c>
      <c r="B33" s="87" t="s">
        <v>124</v>
      </c>
      <c r="C33" s="48">
        <f>[2]Financeira_base!F77</f>
        <v>2401.8593040000001</v>
      </c>
      <c r="D33" s="48">
        <f>[2]Financeira_base!H77</f>
        <v>0</v>
      </c>
      <c r="E33" s="48">
        <f>[2]Financeira_base!J77</f>
        <v>0</v>
      </c>
      <c r="F33" s="48">
        <f>[2]Financeira_base!L77</f>
        <v>0</v>
      </c>
      <c r="G33" s="48">
        <f>[2]Financeira_base!N77</f>
        <v>2401.8593040000001</v>
      </c>
      <c r="H33" s="48">
        <f>[2]Financeira_base!R77</f>
        <v>2401.8593040000001</v>
      </c>
      <c r="I33" s="48">
        <f>[2]Financeira_base!T77</f>
        <v>2401.8593040000001</v>
      </c>
      <c r="J33" s="48">
        <f t="shared" si="0"/>
        <v>0</v>
      </c>
      <c r="K33" s="90"/>
    </row>
    <row r="34" spans="1:11" s="91" customFormat="1" ht="17.25" customHeight="1" x14ac:dyDescent="0.25">
      <c r="A34" s="89" t="s">
        <v>125</v>
      </c>
      <c r="B34" s="87" t="s">
        <v>126</v>
      </c>
      <c r="C34" s="48">
        <f>[2]Financeira_base!F79</f>
        <v>26979.334211999998</v>
      </c>
      <c r="D34" s="48">
        <f>[2]Financeira_base!H79</f>
        <v>29381.193515999999</v>
      </c>
      <c r="E34" s="48">
        <f>[2]Financeira_base!J79</f>
        <v>19454.928241000001</v>
      </c>
      <c r="F34" s="48">
        <f>[2]Financeira_base!L79</f>
        <v>19182.582804999998</v>
      </c>
      <c r="G34" s="48">
        <f>[2]Financeira_base!N79</f>
        <v>26979.334211999998</v>
      </c>
      <c r="H34" s="48">
        <f>[2]Financeira_base!R79</f>
        <v>26979.334211999998</v>
      </c>
      <c r="I34" s="48">
        <f>[2]Financeira_base!T79</f>
        <v>26979.334211999998</v>
      </c>
      <c r="J34" s="48">
        <f t="shared" si="0"/>
        <v>-272.34543600000325</v>
      </c>
      <c r="K34" s="90"/>
    </row>
    <row r="35" spans="1:11" s="91" customFormat="1" ht="15.75" x14ac:dyDescent="0.25">
      <c r="A35" s="89" t="s">
        <v>127</v>
      </c>
      <c r="B35" s="87" t="s">
        <v>128</v>
      </c>
      <c r="C35" s="48">
        <f>[2]Financeira_base!F80</f>
        <v>13377.631358659557</v>
      </c>
      <c r="D35" s="48">
        <f>[2]Financeira_base!H80</f>
        <v>18471.966013661509</v>
      </c>
      <c r="E35" s="48">
        <f>[2]Financeira_base!J80</f>
        <v>23035.501975169766</v>
      </c>
      <c r="F35" s="48">
        <f>[2]Financeira_base!L80</f>
        <v>22278.757706546177</v>
      </c>
      <c r="G35" s="48">
        <f>[2]Financeira_base!N80</f>
        <v>13377.631358659557</v>
      </c>
      <c r="H35" s="48">
        <f>[2]Financeira_base!R80</f>
        <v>13377.631358659557</v>
      </c>
      <c r="I35" s="48">
        <f>[2]Financeira_base!T80</f>
        <v>13377.631358659557</v>
      </c>
      <c r="J35" s="48">
        <f t="shared" si="0"/>
        <v>-756.74426862358814</v>
      </c>
      <c r="K35" s="90"/>
    </row>
    <row r="36" spans="1:11" s="91" customFormat="1" ht="15.75" hidden="1" x14ac:dyDescent="0.25">
      <c r="A36" s="89" t="s">
        <v>129</v>
      </c>
      <c r="B36" s="87" t="s">
        <v>130</v>
      </c>
      <c r="C36" s="48">
        <f>[2]Financeira_base!F81</f>
        <v>0</v>
      </c>
      <c r="D36" s="48">
        <f>[2]Financeira_base!H81</f>
        <v>0</v>
      </c>
      <c r="E36" s="48">
        <f>[2]Financeira_base!J81</f>
        <v>0</v>
      </c>
      <c r="F36" s="48">
        <f>[2]Financeira_base!L81</f>
        <v>0</v>
      </c>
      <c r="G36" s="48">
        <f>[2]Financeira_base!N81</f>
        <v>0</v>
      </c>
      <c r="H36" s="48">
        <f>[2]Financeira_base!R81</f>
        <v>0</v>
      </c>
      <c r="I36" s="48">
        <f>[2]Financeira_base!T81</f>
        <v>0</v>
      </c>
      <c r="J36" s="48">
        <f t="shared" si="0"/>
        <v>0</v>
      </c>
      <c r="K36" s="90"/>
    </row>
    <row r="37" spans="1:11" s="91" customFormat="1" ht="18.75" hidden="1" customHeight="1" x14ac:dyDescent="0.25">
      <c r="A37" s="89" t="s">
        <v>131</v>
      </c>
      <c r="B37" s="87" t="s">
        <v>132</v>
      </c>
      <c r="C37" s="48">
        <f>[2]Financeira_base!F82</f>
        <v>0</v>
      </c>
      <c r="D37" s="48">
        <f>[2]Financeira_base!H82</f>
        <v>0</v>
      </c>
      <c r="E37" s="48">
        <f>[2]Financeira_base!J82</f>
        <v>0</v>
      </c>
      <c r="F37" s="48">
        <f>[2]Financeira_base!L82</f>
        <v>0</v>
      </c>
      <c r="G37" s="48">
        <f>[2]Financeira_base!N82</f>
        <v>0</v>
      </c>
      <c r="H37" s="48">
        <f>[2]Financeira_base!R82</f>
        <v>0</v>
      </c>
      <c r="I37" s="48">
        <f>[2]Financeira_base!T82</f>
        <v>0</v>
      </c>
      <c r="J37" s="48">
        <f t="shared" si="0"/>
        <v>0</v>
      </c>
      <c r="K37" s="90"/>
    </row>
    <row r="38" spans="1:11" s="73" customFormat="1" ht="17.25" customHeight="1" x14ac:dyDescent="0.25">
      <c r="A38" s="87" t="s">
        <v>133</v>
      </c>
      <c r="B38" s="87" t="s">
        <v>134</v>
      </c>
      <c r="C38" s="48">
        <f>[2]Financeira_base!F83</f>
        <v>169.89536200000001</v>
      </c>
      <c r="D38" s="48">
        <f>[2]Financeira_base!H83</f>
        <v>121.67674100000001</v>
      </c>
      <c r="E38" s="48">
        <f>[2]Financeira_base!J83</f>
        <v>131.979512</v>
      </c>
      <c r="F38" s="48">
        <f>[2]Financeira_base!L83</f>
        <v>137.919265</v>
      </c>
      <c r="G38" s="48">
        <f>[2]Financeira_base!N83</f>
        <v>169.89536200000001</v>
      </c>
      <c r="H38" s="48">
        <f>[2]Financeira_base!R83</f>
        <v>169.89536200000001</v>
      </c>
      <c r="I38" s="48">
        <f>[2]Financeira_base!T83</f>
        <v>169.89536200000001</v>
      </c>
      <c r="J38" s="48">
        <f t="shared" si="0"/>
        <v>5.9397529999999961</v>
      </c>
      <c r="K38" s="85"/>
    </row>
    <row r="39" spans="1:11" s="73" customFormat="1" ht="17.25" customHeight="1" x14ac:dyDescent="0.25">
      <c r="A39" s="87" t="s">
        <v>135</v>
      </c>
      <c r="B39" s="87" t="s">
        <v>136</v>
      </c>
      <c r="C39" s="48">
        <f>[2]Financeira_base!F84</f>
        <v>1380.273768</v>
      </c>
      <c r="D39" s="48">
        <f>[2]Financeira_base!H84</f>
        <v>1487.955483</v>
      </c>
      <c r="E39" s="48">
        <f>[2]Financeira_base!J84</f>
        <v>1482.976435</v>
      </c>
      <c r="F39" s="48">
        <f>[2]Financeira_base!L84</f>
        <v>1483.409269</v>
      </c>
      <c r="G39" s="48">
        <f>[2]Financeira_base!N84</f>
        <v>1380.273768</v>
      </c>
      <c r="H39" s="48">
        <f>[2]Financeira_base!R84</f>
        <v>1380.273768</v>
      </c>
      <c r="I39" s="48">
        <f>[2]Financeira_base!T84</f>
        <v>1380.273768</v>
      </c>
      <c r="J39" s="48">
        <f t="shared" si="0"/>
        <v>0.43283399999995709</v>
      </c>
      <c r="K39" s="85"/>
    </row>
    <row r="40" spans="1:11" s="73" customFormat="1" ht="17.25" customHeight="1" x14ac:dyDescent="0.25">
      <c r="A40" s="87"/>
      <c r="B40" s="87" t="s">
        <v>137</v>
      </c>
      <c r="C40" s="48">
        <f>[2]Financeira_base!F85</f>
        <v>1643.3812350000001</v>
      </c>
      <c r="D40" s="48">
        <f>[2]Financeira_base!H85</f>
        <v>968.60924077713685</v>
      </c>
      <c r="E40" s="48">
        <f>[2]Financeira_base!J85</f>
        <v>905.04364763196531</v>
      </c>
      <c r="F40" s="48">
        <f>[2]Financeira_base!L85</f>
        <v>1102.7373349499801</v>
      </c>
      <c r="G40" s="48">
        <f>[2]Financeira_base!N85</f>
        <v>1643.3812350000001</v>
      </c>
      <c r="H40" s="48">
        <f>[2]Financeira_base!R85</f>
        <v>1643.3812350000001</v>
      </c>
      <c r="I40" s="48">
        <f>[2]Financeira_base!T85</f>
        <v>1643.3812350000001</v>
      </c>
      <c r="J40" s="48">
        <f t="shared" si="0"/>
        <v>197.69368731801478</v>
      </c>
      <c r="K40" s="85"/>
    </row>
    <row r="41" spans="1:11" s="73" customFormat="1" ht="17.25" customHeight="1" x14ac:dyDescent="0.25">
      <c r="A41" s="87"/>
      <c r="B41" s="87" t="s">
        <v>138</v>
      </c>
      <c r="C41" s="48">
        <f>[2]Financeira_base!F86</f>
        <v>4961.5197770000004</v>
      </c>
      <c r="D41" s="48">
        <f>[2]Financeira_base!H86</f>
        <v>4961.5197770000004</v>
      </c>
      <c r="E41" s="48">
        <f>[2]Financeira_base!J86</f>
        <v>4961.5197770000004</v>
      </c>
      <c r="F41" s="48">
        <f>[2]Financeira_base!L86</f>
        <v>4961.5197770000004</v>
      </c>
      <c r="G41" s="48">
        <f>[2]Financeira_base!N86</f>
        <v>4961.5197770000004</v>
      </c>
      <c r="H41" s="48">
        <f>[2]Financeira_base!R86</f>
        <v>4961.5197770000004</v>
      </c>
      <c r="I41" s="48">
        <f>[2]Financeira_base!T86</f>
        <v>4961.5197770000004</v>
      </c>
      <c r="J41" s="48">
        <f t="shared" si="0"/>
        <v>0</v>
      </c>
      <c r="K41" s="85"/>
    </row>
    <row r="42" spans="1:11" s="73" customFormat="1" ht="17.25" customHeight="1" x14ac:dyDescent="0.25">
      <c r="A42" s="87"/>
      <c r="B42" s="87" t="s">
        <v>139</v>
      </c>
      <c r="C42" s="48">
        <f>[2]Financeira_base!F87</f>
        <v>223163.86520899998</v>
      </c>
      <c r="D42" s="48">
        <f>[2]Financeira_base!H87</f>
        <v>223140.58733099999</v>
      </c>
      <c r="E42" s="48">
        <f>[2]Financeira_base!J87</f>
        <v>223206.385152</v>
      </c>
      <c r="F42" s="48">
        <f>[2]Financeira_base!L87</f>
        <v>225576.927792</v>
      </c>
      <c r="G42" s="48">
        <f>[2]Financeira_base!N87</f>
        <v>223163.76009499998</v>
      </c>
      <c r="H42" s="48">
        <f>[2]Financeira_base!R87</f>
        <v>223163.76009499998</v>
      </c>
      <c r="I42" s="48">
        <f>[2]Financeira_base!T87</f>
        <v>223163.76009499998</v>
      </c>
      <c r="J42" s="48">
        <f t="shared" si="0"/>
        <v>2370.5426399999997</v>
      </c>
      <c r="K42" s="85"/>
    </row>
    <row r="43" spans="1:11" ht="18" customHeight="1" x14ac:dyDescent="0.25">
      <c r="B43" s="99" t="s">
        <v>140</v>
      </c>
      <c r="C43" s="48">
        <f>[2]Financeira_base!F88+[2]Financeira_base!F89</f>
        <v>130879.904627</v>
      </c>
      <c r="D43" s="48">
        <f>[2]Financeira_base!H88+[2]Financeira_base!H89</f>
        <v>131261.08410099999</v>
      </c>
      <c r="E43" s="48">
        <f>[2]Financeira_base!J88+[2]Financeira_base!J89</f>
        <v>155173.11640099998</v>
      </c>
      <c r="F43" s="48">
        <f>[2]Financeira_base!L88+[2]Financeira_base!L89</f>
        <v>154246.16345099997</v>
      </c>
      <c r="G43" s="48">
        <f>[2]Financeira_base!N88+[2]Financeira_base!N89</f>
        <v>133976.12305400029</v>
      </c>
      <c r="H43" s="48">
        <f>[2]Financeira_base!R88+[2]Financeira_base!R89</f>
        <v>133976.12305400029</v>
      </c>
      <c r="I43" s="48">
        <f>[2]Financeira_base!T88+[2]Financeira_base!T89</f>
        <v>133976.12305400029</v>
      </c>
      <c r="J43" s="48">
        <f t="shared" si="0"/>
        <v>-926.95295000000624</v>
      </c>
    </row>
    <row r="44" spans="1:11" s="100" customFormat="1" ht="22.5" customHeight="1" x14ac:dyDescent="0.25">
      <c r="B44" s="101" t="s">
        <v>141</v>
      </c>
      <c r="C44" s="102">
        <f t="shared" ref="C44:I44" si="2">C7+C8+C9+C43</f>
        <v>1720373.9037484718</v>
      </c>
      <c r="D44" s="102">
        <f t="shared" si="2"/>
        <v>1752991.4859565026</v>
      </c>
      <c r="E44" s="102">
        <f t="shared" si="2"/>
        <v>1787907.5648496037</v>
      </c>
      <c r="F44" s="102">
        <f t="shared" si="2"/>
        <v>1833726.3802580244</v>
      </c>
      <c r="G44" s="102">
        <f t="shared" si="2"/>
        <v>1723470.0593104719</v>
      </c>
      <c r="H44" s="102">
        <f t="shared" si="2"/>
        <v>1723470.0593104719</v>
      </c>
      <c r="I44" s="102">
        <f t="shared" si="2"/>
        <v>1723470.0593104719</v>
      </c>
      <c r="J44" s="102">
        <f t="shared" si="0"/>
        <v>45818.815408420749</v>
      </c>
      <c r="K44" s="103"/>
    </row>
    <row r="45" spans="1:11" s="73" customFormat="1" ht="3" customHeight="1" x14ac:dyDescent="0.25">
      <c r="B45" s="104"/>
      <c r="C45" s="105"/>
      <c r="D45" s="105"/>
      <c r="E45" s="105"/>
      <c r="F45" s="105"/>
      <c r="G45" s="105"/>
      <c r="H45" s="105"/>
      <c r="I45" s="105"/>
      <c r="J45" s="105"/>
      <c r="K45" s="85"/>
    </row>
    <row r="46" spans="1:11" ht="20.25" customHeight="1" x14ac:dyDescent="0.25">
      <c r="B46" s="106" t="s">
        <v>142</v>
      </c>
    </row>
    <row r="47" spans="1:11" ht="18" customHeight="1" x14ac:dyDescent="0.25">
      <c r="B47" s="106" t="s">
        <v>65</v>
      </c>
    </row>
    <row r="49" spans="2:10" ht="15" customHeight="1" thickBot="1" x14ac:dyDescent="0.3"/>
    <row r="50" spans="2:10" ht="15" customHeight="1" thickTop="1" x14ac:dyDescent="0.25">
      <c r="C50" s="107"/>
      <c r="D50" s="108"/>
      <c r="E50" s="108"/>
      <c r="F50" s="108"/>
      <c r="G50" s="108"/>
      <c r="H50" s="108"/>
      <c r="I50" s="108"/>
      <c r="J50" s="109">
        <f>[2]Financeira_base!V50</f>
        <v>45818.815408420982</v>
      </c>
    </row>
    <row r="51" spans="2:10" ht="15" customHeight="1" x14ac:dyDescent="0.25">
      <c r="C51" s="110" t="s">
        <v>66</v>
      </c>
      <c r="J51" s="111">
        <f>J50-J44</f>
        <v>2.3283064365386963E-10</v>
      </c>
    </row>
    <row r="52" spans="2:10" ht="15" customHeight="1" thickBot="1" x14ac:dyDescent="0.3">
      <c r="C52" s="112" t="s">
        <v>143</v>
      </c>
      <c r="D52" s="113"/>
      <c r="E52" s="113"/>
      <c r="F52" s="113"/>
      <c r="G52" s="113"/>
      <c r="H52" s="113"/>
      <c r="I52" s="113"/>
      <c r="J52" s="114">
        <f>J42-[2]Despesa_obrig_cont_fluxo!J43</f>
        <v>0</v>
      </c>
    </row>
    <row r="53" spans="2:10" ht="15" customHeight="1" thickTop="1" x14ac:dyDescent="0.25"/>
    <row r="54" spans="2:10" ht="30.75" customHeight="1" x14ac:dyDescent="0.35">
      <c r="B54" s="139" t="s">
        <v>144</v>
      </c>
      <c r="C54" s="139"/>
      <c r="D54" s="139"/>
      <c r="E54" s="139"/>
      <c r="F54" s="139"/>
      <c r="G54" s="115"/>
      <c r="H54" s="115"/>
      <c r="I54" s="115"/>
    </row>
    <row r="55" spans="2:10" ht="15" customHeight="1" x14ac:dyDescent="0.25">
      <c r="B55" s="116"/>
      <c r="C55" s="116"/>
      <c r="D55" s="116"/>
      <c r="E55" s="116"/>
      <c r="F55" s="116"/>
      <c r="G55" s="116"/>
      <c r="H55" s="116"/>
      <c r="I55" s="116"/>
      <c r="J55" s="116"/>
    </row>
    <row r="56" spans="2:10" ht="15" customHeight="1" thickBot="1" x14ac:dyDescent="0.3">
      <c r="B56" s="80"/>
      <c r="C56" s="81"/>
      <c r="D56" s="81"/>
      <c r="E56" s="81"/>
      <c r="F56" s="81"/>
      <c r="G56" s="81"/>
      <c r="H56" s="81"/>
      <c r="I56" s="81"/>
      <c r="J56" s="82" t="s">
        <v>1</v>
      </c>
    </row>
    <row r="57" spans="2:10" ht="87" customHeight="1" thickTop="1" thickBot="1" x14ac:dyDescent="0.3">
      <c r="B57" s="83" t="s">
        <v>68</v>
      </c>
      <c r="C57" s="7" t="s">
        <v>3</v>
      </c>
      <c r="D57" s="7" t="s">
        <v>4</v>
      </c>
      <c r="E57" s="32" t="s">
        <v>5</v>
      </c>
      <c r="F57" s="32" t="s">
        <v>6</v>
      </c>
      <c r="G57" s="32" t="s">
        <v>7</v>
      </c>
      <c r="H57" s="32" t="s">
        <v>8</v>
      </c>
      <c r="I57" s="32" t="s">
        <v>9</v>
      </c>
      <c r="J57" s="33" t="s">
        <v>10</v>
      </c>
    </row>
    <row r="58" spans="2:10" ht="15" customHeight="1" thickTop="1" x14ac:dyDescent="0.25"/>
    <row r="59" spans="2:10" ht="15" customHeight="1" x14ac:dyDescent="0.25">
      <c r="B59" s="117" t="s">
        <v>74</v>
      </c>
      <c r="C59" s="48">
        <f t="shared" ref="C59:I60" si="3">C7</f>
        <v>777717.34199999995</v>
      </c>
      <c r="D59" s="48">
        <f t="shared" si="3"/>
        <v>778063.51642113004</v>
      </c>
      <c r="E59" s="48">
        <f t="shared" si="3"/>
        <v>788693.26409999991</v>
      </c>
      <c r="F59" s="48">
        <f t="shared" si="3"/>
        <v>789647.67182999989</v>
      </c>
      <c r="G59" s="48">
        <f t="shared" si="3"/>
        <v>777717.34199999995</v>
      </c>
      <c r="H59" s="48">
        <f t="shared" si="3"/>
        <v>777717.34199999995</v>
      </c>
      <c r="I59" s="48">
        <f t="shared" si="3"/>
        <v>777717.34199999995</v>
      </c>
      <c r="J59" s="48">
        <f>F59-E59</f>
        <v>954.40772999997716</v>
      </c>
    </row>
    <row r="60" spans="2:10" ht="15" customHeight="1" x14ac:dyDescent="0.25">
      <c r="B60" s="118" t="s">
        <v>76</v>
      </c>
      <c r="C60" s="48">
        <f t="shared" si="3"/>
        <v>336102.49535081221</v>
      </c>
      <c r="D60" s="48">
        <f t="shared" si="3"/>
        <v>338550.74923881225</v>
      </c>
      <c r="E60" s="48">
        <f t="shared" si="3"/>
        <v>341339.90996580216</v>
      </c>
      <c r="F60" s="48">
        <f t="shared" si="3"/>
        <v>339586.2144448022</v>
      </c>
      <c r="G60" s="48">
        <f t="shared" si="3"/>
        <v>336102.49462981219</v>
      </c>
      <c r="H60" s="48">
        <f t="shared" si="3"/>
        <v>336102.49462981219</v>
      </c>
      <c r="I60" s="48">
        <f t="shared" si="3"/>
        <v>336102.49462981219</v>
      </c>
      <c r="J60" s="48">
        <f t="shared" ref="J60:J86" si="4">F60-E60</f>
        <v>-1753.6955209999578</v>
      </c>
    </row>
    <row r="61" spans="2:10" ht="15" customHeight="1" x14ac:dyDescent="0.25">
      <c r="B61" s="117" t="s">
        <v>79</v>
      </c>
      <c r="C61" s="48">
        <f t="shared" ref="C61:I66" si="5">C10</f>
        <v>65822.521438000011</v>
      </c>
      <c r="D61" s="48">
        <f t="shared" si="5"/>
        <v>64376.6510652824</v>
      </c>
      <c r="E61" s="48">
        <f t="shared" si="5"/>
        <v>65377.056970159996</v>
      </c>
      <c r="F61" s="48">
        <f t="shared" si="5"/>
        <v>65874.69817376</v>
      </c>
      <c r="G61" s="48">
        <f t="shared" si="5"/>
        <v>65822.521438000011</v>
      </c>
      <c r="H61" s="48">
        <f t="shared" si="5"/>
        <v>65822.521438000011</v>
      </c>
      <c r="I61" s="48">
        <f t="shared" si="5"/>
        <v>65822.521438000011</v>
      </c>
      <c r="J61" s="48">
        <f t="shared" si="4"/>
        <v>497.64120360000379</v>
      </c>
    </row>
    <row r="62" spans="2:10" ht="15" customHeight="1" x14ac:dyDescent="0.25">
      <c r="B62" s="118" t="s">
        <v>81</v>
      </c>
      <c r="C62" s="119">
        <f t="shared" si="5"/>
        <v>174.093797</v>
      </c>
      <c r="D62" s="119">
        <f t="shared" si="5"/>
        <v>174.093797</v>
      </c>
      <c r="E62" s="119">
        <f t="shared" si="5"/>
        <v>174.093797</v>
      </c>
      <c r="F62" s="119">
        <f t="shared" si="5"/>
        <v>174.093797</v>
      </c>
      <c r="G62" s="119">
        <f t="shared" si="5"/>
        <v>174.093797</v>
      </c>
      <c r="H62" s="119">
        <f t="shared" si="5"/>
        <v>174.093797</v>
      </c>
      <c r="I62" s="119">
        <f t="shared" si="5"/>
        <v>174.093797</v>
      </c>
      <c r="J62" s="48">
        <f t="shared" si="4"/>
        <v>0</v>
      </c>
    </row>
    <row r="63" spans="2:10" ht="15" customHeight="1" x14ac:dyDescent="0.25">
      <c r="B63" s="117" t="s">
        <v>83</v>
      </c>
      <c r="C63" s="119">
        <f t="shared" si="5"/>
        <v>0</v>
      </c>
      <c r="D63" s="119">
        <f t="shared" si="5"/>
        <v>0</v>
      </c>
      <c r="E63" s="119">
        <f t="shared" si="5"/>
        <v>0</v>
      </c>
      <c r="F63" s="119">
        <f t="shared" si="5"/>
        <v>10162</v>
      </c>
      <c r="G63" s="119">
        <f t="shared" si="5"/>
        <v>0</v>
      </c>
      <c r="H63" s="119">
        <f t="shared" si="5"/>
        <v>0</v>
      </c>
      <c r="I63" s="119">
        <f t="shared" si="5"/>
        <v>0</v>
      </c>
      <c r="J63" s="48">
        <f t="shared" si="4"/>
        <v>10162</v>
      </c>
    </row>
    <row r="64" spans="2:10" ht="15" hidden="1" customHeight="1" x14ac:dyDescent="0.25">
      <c r="B64" s="118" t="s">
        <v>85</v>
      </c>
      <c r="C64" s="119">
        <f t="shared" si="5"/>
        <v>0</v>
      </c>
      <c r="D64" s="119">
        <f t="shared" si="5"/>
        <v>0</v>
      </c>
      <c r="E64" s="119">
        <f t="shared" si="5"/>
        <v>0</v>
      </c>
      <c r="F64" s="119">
        <f t="shared" si="5"/>
        <v>0</v>
      </c>
      <c r="G64" s="119">
        <f t="shared" si="5"/>
        <v>0</v>
      </c>
      <c r="H64" s="119">
        <f t="shared" si="5"/>
        <v>0</v>
      </c>
      <c r="I64" s="119">
        <f t="shared" si="5"/>
        <v>0</v>
      </c>
      <c r="J64" s="48">
        <f t="shared" si="4"/>
        <v>0</v>
      </c>
    </row>
    <row r="65" spans="2:10" ht="15" customHeight="1" x14ac:dyDescent="0.25">
      <c r="B65" s="118" t="s">
        <v>87</v>
      </c>
      <c r="C65" s="119">
        <f t="shared" si="5"/>
        <v>803.07874800000002</v>
      </c>
      <c r="D65" s="119">
        <f t="shared" si="5"/>
        <v>803.07874800000002</v>
      </c>
      <c r="E65" s="119">
        <f t="shared" si="5"/>
        <v>773.07874800000002</v>
      </c>
      <c r="F65" s="119">
        <f t="shared" si="5"/>
        <v>773.08159999999998</v>
      </c>
      <c r="G65" s="119">
        <f t="shared" si="5"/>
        <v>803.07874800000002</v>
      </c>
      <c r="H65" s="119">
        <f t="shared" si="5"/>
        <v>803.07874800000002</v>
      </c>
      <c r="I65" s="119">
        <f t="shared" si="5"/>
        <v>803.07874800000002</v>
      </c>
      <c r="J65" s="48">
        <f t="shared" si="4"/>
        <v>2.851999999961663E-3</v>
      </c>
    </row>
    <row r="66" spans="2:10" ht="15" customHeight="1" x14ac:dyDescent="0.25">
      <c r="B66" s="118" t="s">
        <v>89</v>
      </c>
      <c r="C66" s="119">
        <f t="shared" si="5"/>
        <v>76168.434958999991</v>
      </c>
      <c r="D66" s="119">
        <f t="shared" si="5"/>
        <v>76025.734694252591</v>
      </c>
      <c r="E66" s="119">
        <f t="shared" si="5"/>
        <v>76957.988756999999</v>
      </c>
      <c r="F66" s="119">
        <f t="shared" si="5"/>
        <v>77961.388789966324</v>
      </c>
      <c r="G66" s="119">
        <f t="shared" si="5"/>
        <v>76168.477928999986</v>
      </c>
      <c r="H66" s="119">
        <f t="shared" si="5"/>
        <v>76168.477928999986</v>
      </c>
      <c r="I66" s="119">
        <f t="shared" si="5"/>
        <v>76168.477928999986</v>
      </c>
      <c r="J66" s="48">
        <f t="shared" si="4"/>
        <v>1003.4000329663249</v>
      </c>
    </row>
    <row r="67" spans="2:10" ht="15" customHeight="1" x14ac:dyDescent="0.25">
      <c r="B67" s="118" t="s">
        <v>93</v>
      </c>
      <c r="C67" s="119">
        <f t="shared" ref="C67:I70" si="6">C17</f>
        <v>0</v>
      </c>
      <c r="D67" s="119">
        <f t="shared" si="6"/>
        <v>0</v>
      </c>
      <c r="E67" s="119">
        <f t="shared" si="6"/>
        <v>0</v>
      </c>
      <c r="F67" s="119">
        <f t="shared" si="6"/>
        <v>0</v>
      </c>
      <c r="G67" s="119">
        <f t="shared" si="6"/>
        <v>0</v>
      </c>
      <c r="H67" s="119">
        <f t="shared" si="6"/>
        <v>0</v>
      </c>
      <c r="I67" s="119">
        <f t="shared" si="6"/>
        <v>0</v>
      </c>
      <c r="J67" s="48">
        <f t="shared" si="4"/>
        <v>0</v>
      </c>
    </row>
    <row r="68" spans="2:10" ht="15" customHeight="1" x14ac:dyDescent="0.25">
      <c r="B68" s="118" t="s">
        <v>95</v>
      </c>
      <c r="C68" s="119">
        <f t="shared" si="6"/>
        <v>0</v>
      </c>
      <c r="D68" s="119">
        <f t="shared" si="6"/>
        <v>23837.710497339998</v>
      </c>
      <c r="E68" s="119">
        <f t="shared" si="6"/>
        <v>23818.043290580001</v>
      </c>
      <c r="F68" s="119">
        <f t="shared" si="6"/>
        <v>58705.971586129999</v>
      </c>
      <c r="G68" s="119">
        <f t="shared" si="6"/>
        <v>0</v>
      </c>
      <c r="H68" s="119">
        <f t="shared" si="6"/>
        <v>0</v>
      </c>
      <c r="I68" s="119">
        <f t="shared" si="6"/>
        <v>0</v>
      </c>
      <c r="J68" s="48">
        <f t="shared" si="4"/>
        <v>34887.928295549995</v>
      </c>
    </row>
    <row r="69" spans="2:10" ht="15" customHeight="1" x14ac:dyDescent="0.25">
      <c r="B69" s="117" t="s">
        <v>97</v>
      </c>
      <c r="C69" s="119">
        <f t="shared" si="6"/>
        <v>3192.1071339999999</v>
      </c>
      <c r="D69" s="119">
        <f t="shared" si="6"/>
        <v>3247.600557376878</v>
      </c>
      <c r="E69" s="119">
        <f t="shared" si="6"/>
        <v>3096.0899999999997</v>
      </c>
      <c r="F69" s="119">
        <f t="shared" si="6"/>
        <v>3096.0899999999997</v>
      </c>
      <c r="G69" s="119">
        <f t="shared" si="6"/>
        <v>3192.1071339999999</v>
      </c>
      <c r="H69" s="119">
        <f t="shared" si="6"/>
        <v>3192.1071339999999</v>
      </c>
      <c r="I69" s="119">
        <f t="shared" si="6"/>
        <v>3192.1071339999999</v>
      </c>
      <c r="J69" s="48">
        <f t="shared" si="4"/>
        <v>0</v>
      </c>
    </row>
    <row r="70" spans="2:10" ht="15.75" hidden="1" x14ac:dyDescent="0.25">
      <c r="B70" s="118" t="s">
        <v>99</v>
      </c>
      <c r="C70" s="119">
        <f t="shared" si="6"/>
        <v>0</v>
      </c>
      <c r="D70" s="119">
        <f t="shared" si="6"/>
        <v>0</v>
      </c>
      <c r="E70" s="119">
        <f t="shared" si="6"/>
        <v>0</v>
      </c>
      <c r="F70" s="119">
        <f t="shared" si="6"/>
        <v>0</v>
      </c>
      <c r="G70" s="119">
        <f t="shared" si="6"/>
        <v>0</v>
      </c>
      <c r="H70" s="119">
        <f t="shared" si="6"/>
        <v>0</v>
      </c>
      <c r="I70" s="119">
        <f t="shared" si="6"/>
        <v>0</v>
      </c>
      <c r="J70" s="48">
        <f t="shared" si="4"/>
        <v>0</v>
      </c>
    </row>
    <row r="71" spans="2:10" ht="15.75" x14ac:dyDescent="0.25">
      <c r="B71" s="118" t="s">
        <v>105</v>
      </c>
      <c r="C71" s="119">
        <f t="shared" ref="C71:I75" si="7">C23</f>
        <v>1088</v>
      </c>
      <c r="D71" s="119">
        <f t="shared" si="7"/>
        <v>1088</v>
      </c>
      <c r="E71" s="119">
        <f t="shared" si="7"/>
        <v>1088</v>
      </c>
      <c r="F71" s="119">
        <f t="shared" si="7"/>
        <v>1088</v>
      </c>
      <c r="G71" s="119">
        <f t="shared" si="7"/>
        <v>1088</v>
      </c>
      <c r="H71" s="119">
        <f t="shared" si="7"/>
        <v>1088</v>
      </c>
      <c r="I71" s="119">
        <f t="shared" si="7"/>
        <v>1088</v>
      </c>
      <c r="J71" s="48">
        <f t="shared" si="4"/>
        <v>0</v>
      </c>
    </row>
    <row r="72" spans="2:10" ht="15" customHeight="1" x14ac:dyDescent="0.25">
      <c r="B72" s="117" t="s">
        <v>145</v>
      </c>
      <c r="C72" s="119">
        <f t="shared" si="7"/>
        <v>30082.944155000001</v>
      </c>
      <c r="D72" s="119">
        <f t="shared" si="7"/>
        <v>32526.890330869999</v>
      </c>
      <c r="E72" s="119">
        <f t="shared" si="7"/>
        <v>33704.71967726</v>
      </c>
      <c r="F72" s="119">
        <f t="shared" si="7"/>
        <v>33389.21427787</v>
      </c>
      <c r="G72" s="119">
        <f t="shared" si="7"/>
        <v>30082.944155000001</v>
      </c>
      <c r="H72" s="119">
        <f t="shared" si="7"/>
        <v>30082.944155000001</v>
      </c>
      <c r="I72" s="119">
        <f t="shared" si="7"/>
        <v>30082.944155000001</v>
      </c>
      <c r="J72" s="48">
        <f t="shared" si="4"/>
        <v>-315.50539939000009</v>
      </c>
    </row>
    <row r="73" spans="2:10" ht="15" customHeight="1" x14ac:dyDescent="0.25">
      <c r="B73" s="118" t="s">
        <v>109</v>
      </c>
      <c r="C73" s="119">
        <f t="shared" si="7"/>
        <v>2271.5726099999993</v>
      </c>
      <c r="D73" s="119">
        <f t="shared" si="7"/>
        <v>2277.490597</v>
      </c>
      <c r="E73" s="119">
        <f t="shared" si="7"/>
        <v>2308.490597</v>
      </c>
      <c r="F73" s="119">
        <f t="shared" si="7"/>
        <v>2308.3375529999994</v>
      </c>
      <c r="G73" s="119">
        <f t="shared" si="7"/>
        <v>2271.5726099999993</v>
      </c>
      <c r="H73" s="119">
        <f t="shared" si="7"/>
        <v>2271.5726099999993</v>
      </c>
      <c r="I73" s="119">
        <f t="shared" si="7"/>
        <v>2271.5726099999993</v>
      </c>
      <c r="J73" s="48">
        <f t="shared" si="4"/>
        <v>-0.15304400000059104</v>
      </c>
    </row>
    <row r="74" spans="2:10" ht="15" hidden="1" customHeight="1" x14ac:dyDescent="0.25">
      <c r="B74" s="118" t="s">
        <v>111</v>
      </c>
      <c r="C74" s="119">
        <f t="shared" si="7"/>
        <v>0</v>
      </c>
      <c r="D74" s="119">
        <f t="shared" si="7"/>
        <v>0</v>
      </c>
      <c r="E74" s="119">
        <f t="shared" si="7"/>
        <v>0</v>
      </c>
      <c r="F74" s="119">
        <f t="shared" si="7"/>
        <v>0</v>
      </c>
      <c r="G74" s="119">
        <f t="shared" si="7"/>
        <v>0</v>
      </c>
      <c r="H74" s="119">
        <f t="shared" si="7"/>
        <v>0</v>
      </c>
      <c r="I74" s="119">
        <f t="shared" si="7"/>
        <v>0</v>
      </c>
      <c r="J74" s="48">
        <f t="shared" si="4"/>
        <v>0</v>
      </c>
    </row>
    <row r="75" spans="2:10" ht="17.25" customHeight="1" x14ac:dyDescent="0.25">
      <c r="B75" s="120" t="s">
        <v>113</v>
      </c>
      <c r="C75" s="121">
        <f t="shared" si="7"/>
        <v>17993.648703999999</v>
      </c>
      <c r="D75" s="121">
        <f t="shared" si="7"/>
        <v>18225.377805999997</v>
      </c>
      <c r="E75" s="121">
        <f t="shared" si="7"/>
        <v>18225.377805999997</v>
      </c>
      <c r="F75" s="121">
        <f t="shared" si="7"/>
        <v>17989.600804999998</v>
      </c>
      <c r="G75" s="121">
        <f t="shared" si="7"/>
        <v>17993.648703999999</v>
      </c>
      <c r="H75" s="121">
        <f t="shared" si="7"/>
        <v>17993.648703999999</v>
      </c>
      <c r="I75" s="122">
        <f t="shared" si="7"/>
        <v>17993.648703999999</v>
      </c>
      <c r="J75" s="48">
        <f t="shared" si="4"/>
        <v>-235.77700099999856</v>
      </c>
    </row>
    <row r="76" spans="2:10" ht="15" customHeight="1" x14ac:dyDescent="0.25">
      <c r="B76" s="118" t="s">
        <v>146</v>
      </c>
      <c r="C76" s="119">
        <f t="shared" ref="C76:I79" si="8">C32</f>
        <v>4000</v>
      </c>
      <c r="D76" s="119">
        <f t="shared" si="8"/>
        <v>4000</v>
      </c>
      <c r="E76" s="119">
        <f t="shared" si="8"/>
        <v>4000</v>
      </c>
      <c r="F76" s="119">
        <f t="shared" si="8"/>
        <v>4000</v>
      </c>
      <c r="G76" s="119">
        <f t="shared" si="8"/>
        <v>4000</v>
      </c>
      <c r="H76" s="119">
        <f t="shared" si="8"/>
        <v>4000</v>
      </c>
      <c r="I76" s="119">
        <f t="shared" si="8"/>
        <v>4000</v>
      </c>
      <c r="J76" s="48">
        <f t="shared" si="4"/>
        <v>0</v>
      </c>
    </row>
    <row r="77" spans="2:10" ht="15" customHeight="1" x14ac:dyDescent="0.25">
      <c r="B77" s="118" t="s">
        <v>124</v>
      </c>
      <c r="C77" s="119">
        <f t="shared" si="8"/>
        <v>2401.8593040000001</v>
      </c>
      <c r="D77" s="119">
        <f t="shared" si="8"/>
        <v>0</v>
      </c>
      <c r="E77" s="119">
        <f t="shared" si="8"/>
        <v>0</v>
      </c>
      <c r="F77" s="119">
        <f t="shared" si="8"/>
        <v>0</v>
      </c>
      <c r="G77" s="119">
        <f t="shared" si="8"/>
        <v>2401.8593040000001</v>
      </c>
      <c r="H77" s="119">
        <f t="shared" si="8"/>
        <v>2401.8593040000001</v>
      </c>
      <c r="I77" s="119">
        <f t="shared" si="8"/>
        <v>2401.8593040000001</v>
      </c>
      <c r="J77" s="48">
        <f t="shared" si="4"/>
        <v>0</v>
      </c>
    </row>
    <row r="78" spans="2:10" ht="15" customHeight="1" x14ac:dyDescent="0.25">
      <c r="B78" s="118" t="s">
        <v>126</v>
      </c>
      <c r="C78" s="119">
        <f t="shared" si="8"/>
        <v>26979.334211999998</v>
      </c>
      <c r="D78" s="119">
        <f t="shared" si="8"/>
        <v>29381.193515999999</v>
      </c>
      <c r="E78" s="119">
        <f t="shared" si="8"/>
        <v>19454.928241000001</v>
      </c>
      <c r="F78" s="119">
        <f t="shared" si="8"/>
        <v>19182.582804999998</v>
      </c>
      <c r="G78" s="119">
        <f t="shared" si="8"/>
        <v>26979.334211999998</v>
      </c>
      <c r="H78" s="119">
        <f t="shared" si="8"/>
        <v>26979.334211999998</v>
      </c>
      <c r="I78" s="119">
        <f t="shared" si="8"/>
        <v>26979.334211999998</v>
      </c>
      <c r="J78" s="48">
        <f t="shared" si="4"/>
        <v>-272.34543600000325</v>
      </c>
    </row>
    <row r="79" spans="2:10" ht="15" customHeight="1" x14ac:dyDescent="0.25">
      <c r="B79" s="118" t="s">
        <v>128</v>
      </c>
      <c r="C79" s="119">
        <f t="shared" si="8"/>
        <v>13377.631358659557</v>
      </c>
      <c r="D79" s="119">
        <f t="shared" si="8"/>
        <v>18471.966013661509</v>
      </c>
      <c r="E79" s="119">
        <f t="shared" si="8"/>
        <v>23035.501975169766</v>
      </c>
      <c r="F79" s="119">
        <f t="shared" si="8"/>
        <v>22278.757706546177</v>
      </c>
      <c r="G79" s="119">
        <f t="shared" si="8"/>
        <v>13377.631358659557</v>
      </c>
      <c r="H79" s="119">
        <f t="shared" si="8"/>
        <v>13377.631358659557</v>
      </c>
      <c r="I79" s="119">
        <f t="shared" si="8"/>
        <v>13377.631358659557</v>
      </c>
      <c r="J79" s="48">
        <f t="shared" si="4"/>
        <v>-756.74426862358814</v>
      </c>
    </row>
    <row r="80" spans="2:10" ht="15" customHeight="1" x14ac:dyDescent="0.25">
      <c r="B80" s="117" t="s">
        <v>134</v>
      </c>
      <c r="C80" s="48">
        <f t="shared" ref="C80:I83" si="9">C38</f>
        <v>169.89536200000001</v>
      </c>
      <c r="D80" s="48">
        <f t="shared" si="9"/>
        <v>121.67674100000001</v>
      </c>
      <c r="E80" s="48">
        <f t="shared" si="9"/>
        <v>131.979512</v>
      </c>
      <c r="F80" s="48">
        <f t="shared" si="9"/>
        <v>137.919265</v>
      </c>
      <c r="G80" s="48">
        <f t="shared" si="9"/>
        <v>169.89536200000001</v>
      </c>
      <c r="H80" s="48">
        <f t="shared" si="9"/>
        <v>169.89536200000001</v>
      </c>
      <c r="I80" s="48">
        <f t="shared" si="9"/>
        <v>169.89536200000001</v>
      </c>
      <c r="J80" s="48">
        <f t="shared" si="4"/>
        <v>5.9397529999999961</v>
      </c>
    </row>
    <row r="81" spans="2:10" ht="15" customHeight="1" x14ac:dyDescent="0.25">
      <c r="B81" s="117" t="s">
        <v>136</v>
      </c>
      <c r="C81" s="48">
        <f t="shared" si="9"/>
        <v>1380.273768</v>
      </c>
      <c r="D81" s="48">
        <f t="shared" si="9"/>
        <v>1487.955483</v>
      </c>
      <c r="E81" s="48">
        <f t="shared" si="9"/>
        <v>1482.976435</v>
      </c>
      <c r="F81" s="48">
        <f t="shared" si="9"/>
        <v>1483.409269</v>
      </c>
      <c r="G81" s="48">
        <f t="shared" si="9"/>
        <v>1380.273768</v>
      </c>
      <c r="H81" s="48">
        <f t="shared" si="9"/>
        <v>1380.273768</v>
      </c>
      <c r="I81" s="48">
        <f t="shared" si="9"/>
        <v>1380.273768</v>
      </c>
      <c r="J81" s="48">
        <f t="shared" si="4"/>
        <v>0.43283399999995709</v>
      </c>
    </row>
    <row r="82" spans="2:10" ht="15" customHeight="1" x14ac:dyDescent="0.25">
      <c r="B82" s="117" t="s">
        <v>137</v>
      </c>
      <c r="C82" s="48">
        <f t="shared" si="9"/>
        <v>1643.3812350000001</v>
      </c>
      <c r="D82" s="48">
        <f t="shared" si="9"/>
        <v>968.60924077713685</v>
      </c>
      <c r="E82" s="48">
        <f t="shared" si="9"/>
        <v>905.04364763196531</v>
      </c>
      <c r="F82" s="48">
        <f t="shared" si="9"/>
        <v>1102.7373349499801</v>
      </c>
      <c r="G82" s="48">
        <f t="shared" si="9"/>
        <v>1643.3812350000001</v>
      </c>
      <c r="H82" s="48">
        <f t="shared" si="9"/>
        <v>1643.3812350000001</v>
      </c>
      <c r="I82" s="48">
        <f t="shared" si="9"/>
        <v>1643.3812350000001</v>
      </c>
      <c r="J82" s="48">
        <f t="shared" si="4"/>
        <v>197.69368731801478</v>
      </c>
    </row>
    <row r="83" spans="2:10" ht="15.75" x14ac:dyDescent="0.25">
      <c r="B83" s="117" t="s">
        <v>138</v>
      </c>
      <c r="C83" s="48">
        <f t="shared" si="9"/>
        <v>4961.5197770000004</v>
      </c>
      <c r="D83" s="48">
        <f t="shared" si="9"/>
        <v>4961.5197770000004</v>
      </c>
      <c r="E83" s="48">
        <f t="shared" si="9"/>
        <v>4961.5197770000004</v>
      </c>
      <c r="F83" s="48">
        <f t="shared" si="9"/>
        <v>4961.5197770000004</v>
      </c>
      <c r="G83" s="48">
        <f t="shared" si="9"/>
        <v>4961.5197770000004</v>
      </c>
      <c r="H83" s="48">
        <f t="shared" si="9"/>
        <v>4961.5197770000004</v>
      </c>
      <c r="I83" s="48">
        <f t="shared" si="9"/>
        <v>4961.5197770000004</v>
      </c>
      <c r="J83" s="48">
        <f t="shared" si="4"/>
        <v>0</v>
      </c>
    </row>
    <row r="84" spans="2:10" ht="15" customHeight="1" x14ac:dyDescent="0.25">
      <c r="B84" s="123" t="s">
        <v>147</v>
      </c>
      <c r="C84" s="124">
        <f t="shared" ref="C84:I84" si="10">C85+C86</f>
        <v>354043.76983599999</v>
      </c>
      <c r="D84" s="124">
        <f t="shared" si="10"/>
        <v>354401.671432</v>
      </c>
      <c r="E84" s="124">
        <f t="shared" si="10"/>
        <v>378379.50155299995</v>
      </c>
      <c r="F84" s="124">
        <f t="shared" si="10"/>
        <v>379823.091243</v>
      </c>
      <c r="G84" s="124">
        <f t="shared" si="10"/>
        <v>357139.88314900023</v>
      </c>
      <c r="H84" s="124">
        <f t="shared" si="10"/>
        <v>357139.88314900023</v>
      </c>
      <c r="I84" s="124">
        <f t="shared" si="10"/>
        <v>357139.88314900023</v>
      </c>
      <c r="J84" s="48">
        <f t="shared" si="4"/>
        <v>1443.5896900000516</v>
      </c>
    </row>
    <row r="85" spans="2:10" ht="15" customHeight="1" x14ac:dyDescent="0.25">
      <c r="B85" s="125" t="s">
        <v>139</v>
      </c>
      <c r="C85" s="126">
        <f t="shared" ref="C85:I86" si="11">C42</f>
        <v>223163.86520899998</v>
      </c>
      <c r="D85" s="126">
        <f t="shared" si="11"/>
        <v>223140.58733099999</v>
      </c>
      <c r="E85" s="126">
        <f t="shared" si="11"/>
        <v>223206.385152</v>
      </c>
      <c r="F85" s="126">
        <f t="shared" si="11"/>
        <v>225576.927792</v>
      </c>
      <c r="G85" s="126">
        <f t="shared" si="11"/>
        <v>223163.76009499998</v>
      </c>
      <c r="H85" s="126">
        <f t="shared" si="11"/>
        <v>223163.76009499998</v>
      </c>
      <c r="I85" s="126">
        <f t="shared" si="11"/>
        <v>223163.76009499998</v>
      </c>
      <c r="J85" s="48">
        <f t="shared" si="4"/>
        <v>2370.5426399999997</v>
      </c>
    </row>
    <row r="86" spans="2:10" ht="15" customHeight="1" x14ac:dyDescent="0.25">
      <c r="B86" s="127" t="s">
        <v>148</v>
      </c>
      <c r="C86" s="128">
        <f t="shared" si="11"/>
        <v>130879.904627</v>
      </c>
      <c r="D86" s="128">
        <f t="shared" si="11"/>
        <v>131261.08410099999</v>
      </c>
      <c r="E86" s="128">
        <f t="shared" si="11"/>
        <v>155173.11640099998</v>
      </c>
      <c r="F86" s="128">
        <f t="shared" si="11"/>
        <v>154246.16345099997</v>
      </c>
      <c r="G86" s="128">
        <f t="shared" si="11"/>
        <v>133976.12305400029</v>
      </c>
      <c r="H86" s="128">
        <f t="shared" si="11"/>
        <v>133976.12305400029</v>
      </c>
      <c r="I86" s="129">
        <f t="shared" si="11"/>
        <v>133976.12305400029</v>
      </c>
      <c r="J86" s="48">
        <f t="shared" si="4"/>
        <v>-926.95295000000624</v>
      </c>
    </row>
    <row r="87" spans="2:10" ht="15" customHeight="1" x14ac:dyDescent="0.25">
      <c r="B87" s="130" t="s">
        <v>141</v>
      </c>
      <c r="C87" s="102">
        <f t="shared" ref="C87:D87" si="12">SUM(C59:C84)</f>
        <v>1720373.9037484715</v>
      </c>
      <c r="D87" s="102">
        <f t="shared" si="12"/>
        <v>1752991.4859565026</v>
      </c>
      <c r="E87" s="102">
        <f t="shared" ref="E87" si="13">SUM(E59:E84)</f>
        <v>1787907.5648496039</v>
      </c>
      <c r="F87" s="102">
        <f>SUM(F59:F84)</f>
        <v>1833726.3802580242</v>
      </c>
      <c r="G87" s="102">
        <f>SUM(G59:G84)</f>
        <v>1723470.0593104716</v>
      </c>
      <c r="H87" s="102">
        <f>SUM(H59:H84)</f>
        <v>1723470.0593104716</v>
      </c>
      <c r="I87" s="102">
        <f>SUM(I59:I84)</f>
        <v>1723470.0593104716</v>
      </c>
      <c r="J87" s="102">
        <f>F87-E87</f>
        <v>45818.815408420283</v>
      </c>
    </row>
    <row r="88" spans="2:10" ht="15" customHeight="1" x14ac:dyDescent="0.25">
      <c r="B88" s="131"/>
      <c r="C88" s="132"/>
      <c r="D88" s="132"/>
      <c r="E88" s="132"/>
      <c r="F88" s="132"/>
      <c r="G88" s="132"/>
      <c r="H88" s="132"/>
      <c r="I88" s="132"/>
      <c r="J88" s="132"/>
    </row>
    <row r="89" spans="2:10" ht="15" customHeight="1" x14ac:dyDescent="0.25">
      <c r="B89" s="106" t="s">
        <v>149</v>
      </c>
    </row>
    <row r="90" spans="2:10" ht="15" customHeight="1" x14ac:dyDescent="0.25">
      <c r="B90" s="106" t="s">
        <v>65</v>
      </c>
    </row>
    <row r="91" spans="2:10" ht="30" customHeight="1" thickBot="1" x14ac:dyDescent="0.3">
      <c r="B91" s="140"/>
      <c r="C91" s="140"/>
      <c r="D91" s="140"/>
      <c r="E91" s="140"/>
      <c r="F91" s="140"/>
      <c r="G91" s="133"/>
      <c r="H91" s="133"/>
      <c r="I91" s="133"/>
    </row>
    <row r="92" spans="2:10" ht="16.5" thickBot="1" x14ac:dyDescent="0.3">
      <c r="B92" s="134" t="s">
        <v>66</v>
      </c>
      <c r="C92" s="135">
        <f>Despesa!C87-[2]Financeira_base!F50</f>
        <v>0</v>
      </c>
      <c r="D92" s="135">
        <f>Despesa!D87-[2]Financeira_base!H50</f>
        <v>0</v>
      </c>
      <c r="E92" s="135">
        <f>Despesa!E87-[2]Financeira_base!J50</f>
        <v>0</v>
      </c>
      <c r="F92" s="135">
        <f>Despesa!F87-[2]Financeira_base!L50</f>
        <v>0</v>
      </c>
      <c r="G92" s="135">
        <f>Despesa!G87-[2]Financeira_base!N50</f>
        <v>0</v>
      </c>
      <c r="H92" s="135">
        <f>Despesa!H87-[2]Financeira_base!R50</f>
        <v>0</v>
      </c>
      <c r="I92" s="135">
        <f>Despesa!I87-[2]Financeira_base!T50</f>
        <v>0</v>
      </c>
      <c r="J92" s="136">
        <f>D92-C92</f>
        <v>0</v>
      </c>
    </row>
  </sheetData>
  <mergeCells count="2">
    <mergeCell ref="B54:F54"/>
    <mergeCell ref="B91:F91"/>
  </mergeCells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60" orientation="portrait" horizontalDpi="300" verticalDpi="300" r:id="rId1"/>
  <headerFooter alignWithMargins="0">
    <oddHeader>&amp;C&amp;"Arial,Negrito"&amp;12CENÁRIO PARÂMETROS SPE&amp;R&amp;D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Resumo_sum_executivo</vt:lpstr>
      <vt:lpstr>Receita</vt:lpstr>
      <vt:lpstr>Despesa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Reikiti Toguchi</dc:creator>
  <cp:lastModifiedBy>tiago pereira</cp:lastModifiedBy>
  <dcterms:created xsi:type="dcterms:W3CDTF">2022-07-20T19:21:32Z</dcterms:created>
  <dcterms:modified xsi:type="dcterms:W3CDTF">2022-07-21T01:32:05Z</dcterms:modified>
</cp:coreProperties>
</file>