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Birdlife 07944 TESSA Air quality\Chapter writing\Circulated version for comment\"/>
    </mc:Choice>
  </mc:AlternateContent>
  <bookViews>
    <workbookView xWindow="-105" yWindow="-105" windowWidth="19425" windowHeight="10425"/>
  </bookViews>
  <sheets>
    <sheet name="Input &amp; Outcomes" sheetId="1" r:id="rId1"/>
    <sheet name="Grid cell calculator" sheetId="3" r:id="rId2"/>
    <sheet name="Input 1 (instructions)" sheetId="7" r:id="rId3"/>
    <sheet name="Outcome 2 (interpretation)" sheetId="8" r:id="rId4"/>
    <sheet name="Outcome 3 (interpretation)" sheetId="9" r:id="rId5"/>
    <sheet name="LookUpTables (Equations)" sheetId="2" r:id="rId6"/>
    <sheet name="Land cover Lookup" sheetId="6"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6" i="6" l="1"/>
  <c r="G6" i="2" s="1"/>
  <c r="L6" i="2" s="1"/>
  <c r="H27" i="6"/>
  <c r="G7" i="2" s="1"/>
  <c r="L7" i="2" s="1"/>
  <c r="H28" i="6"/>
  <c r="G8" i="2" s="1"/>
  <c r="L8" i="2" s="1"/>
  <c r="H29" i="6"/>
  <c r="G9" i="2" s="1"/>
  <c r="L9" i="2" s="1"/>
  <c r="H30" i="6"/>
  <c r="G10" i="2" s="1"/>
  <c r="L10" i="2" s="1"/>
  <c r="H31" i="6"/>
  <c r="G11" i="2" s="1"/>
  <c r="L11" i="2" s="1"/>
  <c r="H32" i="6"/>
  <c r="G12" i="2" s="1"/>
  <c r="L12" i="2" s="1"/>
  <c r="H33" i="6"/>
  <c r="G13" i="2" s="1"/>
  <c r="L13" i="2" s="1"/>
  <c r="H34" i="6"/>
  <c r="G14" i="2" s="1"/>
  <c r="L14" i="2" s="1"/>
  <c r="H35" i="6"/>
  <c r="G15" i="2" s="1"/>
  <c r="L15" i="2" s="1"/>
  <c r="H36" i="6"/>
  <c r="G16" i="2" s="1"/>
  <c r="L16" i="2" s="1"/>
  <c r="H37" i="6"/>
  <c r="G17" i="2" s="1"/>
  <c r="L17" i="2" s="1"/>
  <c r="H38" i="6"/>
  <c r="G18" i="2" s="1"/>
  <c r="L18" i="2" s="1"/>
  <c r="H39" i="6"/>
  <c r="G19" i="2" s="1"/>
  <c r="L19" i="2" s="1"/>
  <c r="H40" i="6"/>
  <c r="G20" i="2" s="1"/>
  <c r="L20" i="2" s="1"/>
  <c r="C34" i="1" l="1"/>
  <c r="E29" i="6"/>
  <c r="D9" i="2" s="1"/>
  <c r="F29" i="6"/>
  <c r="E9" i="2" s="1"/>
  <c r="J9" i="2" s="1"/>
  <c r="G29" i="6"/>
  <c r="F9" i="2" s="1"/>
  <c r="K9" i="2" s="1"/>
  <c r="E30" i="6"/>
  <c r="D10" i="2" s="1"/>
  <c r="F30" i="6"/>
  <c r="E10" i="2" s="1"/>
  <c r="J10" i="2" s="1"/>
  <c r="G30" i="6"/>
  <c r="F10" i="2" s="1"/>
  <c r="K10" i="2" s="1"/>
  <c r="E31" i="6"/>
  <c r="D11" i="2" s="1"/>
  <c r="F31" i="6"/>
  <c r="E11" i="2" s="1"/>
  <c r="J11" i="2" s="1"/>
  <c r="G31" i="6"/>
  <c r="F11" i="2" s="1"/>
  <c r="K11" i="2" s="1"/>
  <c r="E32" i="6"/>
  <c r="D12" i="2" s="1"/>
  <c r="F32" i="6"/>
  <c r="E12" i="2" s="1"/>
  <c r="J12" i="2" s="1"/>
  <c r="G32" i="6"/>
  <c r="F12" i="2" s="1"/>
  <c r="K12" i="2" s="1"/>
  <c r="E33" i="6"/>
  <c r="D13" i="2" s="1"/>
  <c r="F33" i="6"/>
  <c r="E13" i="2" s="1"/>
  <c r="J13" i="2" s="1"/>
  <c r="G33" i="6"/>
  <c r="F13" i="2" s="1"/>
  <c r="K13" i="2" s="1"/>
  <c r="E34" i="6"/>
  <c r="D14" i="2" s="1"/>
  <c r="F34" i="6"/>
  <c r="E14" i="2" s="1"/>
  <c r="J14" i="2" s="1"/>
  <c r="G34" i="6"/>
  <c r="F14" i="2" s="1"/>
  <c r="K14" i="2" s="1"/>
  <c r="E35" i="6"/>
  <c r="D15" i="2" s="1"/>
  <c r="F35" i="6"/>
  <c r="E15" i="2" s="1"/>
  <c r="J15" i="2" s="1"/>
  <c r="G35" i="6"/>
  <c r="F15" i="2" s="1"/>
  <c r="K15" i="2" s="1"/>
  <c r="E36" i="6"/>
  <c r="D16" i="2" s="1"/>
  <c r="F36" i="6"/>
  <c r="E16" i="2" s="1"/>
  <c r="J16" i="2" s="1"/>
  <c r="G36" i="6"/>
  <c r="F16" i="2" s="1"/>
  <c r="K16" i="2" s="1"/>
  <c r="E37" i="6"/>
  <c r="D17" i="2" s="1"/>
  <c r="F37" i="6"/>
  <c r="E17" i="2" s="1"/>
  <c r="J17" i="2" s="1"/>
  <c r="G37" i="6"/>
  <c r="F17" i="2" s="1"/>
  <c r="K17" i="2" s="1"/>
  <c r="E38" i="6"/>
  <c r="D18" i="2" s="1"/>
  <c r="F38" i="6"/>
  <c r="E18" i="2" s="1"/>
  <c r="J18" i="2" s="1"/>
  <c r="G38" i="6"/>
  <c r="F18" i="2" s="1"/>
  <c r="K18" i="2" s="1"/>
  <c r="E39" i="6"/>
  <c r="D19" i="2" s="1"/>
  <c r="F39" i="6"/>
  <c r="E19" i="2" s="1"/>
  <c r="J19" i="2" s="1"/>
  <c r="G39" i="6"/>
  <c r="F19" i="2" s="1"/>
  <c r="K19" i="2" s="1"/>
  <c r="E40" i="6"/>
  <c r="D20" i="2" s="1"/>
  <c r="F40" i="6"/>
  <c r="E20" i="2" s="1"/>
  <c r="J20" i="2" s="1"/>
  <c r="G40" i="6"/>
  <c r="F20" i="2" s="1"/>
  <c r="K20" i="2" s="1"/>
  <c r="E27" i="6"/>
  <c r="D7" i="2" s="1"/>
  <c r="F27" i="6"/>
  <c r="E7" i="2" s="1"/>
  <c r="J7" i="2" s="1"/>
  <c r="G27" i="6"/>
  <c r="F7" i="2" s="1"/>
  <c r="K7" i="2" s="1"/>
  <c r="E28" i="6"/>
  <c r="D8" i="2" s="1"/>
  <c r="F28" i="6"/>
  <c r="E8" i="2" s="1"/>
  <c r="J8" i="2" s="1"/>
  <c r="G28" i="6"/>
  <c r="F8" i="2" s="1"/>
  <c r="K8" i="2" s="1"/>
  <c r="F26" i="6"/>
  <c r="E6" i="2" s="1"/>
  <c r="J6" i="2" s="1"/>
  <c r="G26" i="6"/>
  <c r="F6" i="2" s="1"/>
  <c r="K6" i="2" s="1"/>
  <c r="E26" i="6"/>
  <c r="D6" i="2" s="1"/>
  <c r="I9" i="2" l="1"/>
  <c r="I6" i="2"/>
  <c r="I20" i="2"/>
  <c r="I19" i="2"/>
  <c r="I18" i="2"/>
  <c r="I17" i="2"/>
  <c r="I16" i="2"/>
  <c r="I8" i="2"/>
  <c r="I14" i="2"/>
  <c r="I15" i="2"/>
  <c r="I7" i="2"/>
  <c r="I13" i="2"/>
  <c r="I12" i="2"/>
  <c r="I11" i="2"/>
  <c r="I10" i="2"/>
  <c r="D12" i="3"/>
  <c r="E11" i="3"/>
  <c r="E10" i="3"/>
  <c r="D13" i="3" l="1"/>
  <c r="H26" i="2"/>
  <c r="L26" i="2" s="1"/>
  <c r="H25" i="2"/>
  <c r="L25" i="2" s="1"/>
  <c r="C25" i="1" l="1"/>
  <c r="J25" i="2"/>
  <c r="K25" i="2"/>
  <c r="J26" i="2"/>
  <c r="K26" i="2"/>
  <c r="I25" i="2"/>
  <c r="I26" i="2"/>
  <c r="C37" i="1" l="1"/>
  <c r="C22" i="1"/>
  <c r="G37" i="1"/>
</calcChain>
</file>

<file path=xl/comments1.xml><?xml version="1.0" encoding="utf-8"?>
<comments xmlns="http://schemas.openxmlformats.org/spreadsheetml/2006/main">
  <authors>
    <author>Laurence Jones</author>
  </authors>
  <commentList>
    <comment ref="E6" authorId="0" shapeId="0">
      <text>
        <r>
          <rPr>
            <b/>
            <sz val="9"/>
            <color indexed="81"/>
            <rFont val="Tahoma"/>
            <charset val="1"/>
          </rPr>
          <t>Laurence Jones:</t>
        </r>
        <r>
          <rPr>
            <sz val="9"/>
            <color indexed="81"/>
            <rFont val="Tahoma"/>
            <charset val="1"/>
          </rPr>
          <t xml:space="preserve">
Boreal and some temperate categories combined, except for needleaf evergreen temperate</t>
        </r>
      </text>
    </comment>
    <comment ref="F6" authorId="0" shapeId="0">
      <text>
        <r>
          <rPr>
            <b/>
            <sz val="9"/>
            <color indexed="81"/>
            <rFont val="Tahoma"/>
            <charset val="1"/>
          </rPr>
          <t>Laurence Jones:</t>
        </r>
        <r>
          <rPr>
            <sz val="9"/>
            <color indexed="81"/>
            <rFont val="Tahoma"/>
            <charset val="1"/>
          </rPr>
          <t xml:space="preserve">
Boreal separated, as are the more efficient temperate and tropical evergreen</t>
        </r>
      </text>
    </comment>
    <comment ref="G6" authorId="0" shapeId="0">
      <text>
        <r>
          <rPr>
            <b/>
            <sz val="9"/>
            <color indexed="81"/>
            <rFont val="Tahoma"/>
            <charset val="1"/>
          </rPr>
          <t>Laurence Jones:</t>
        </r>
        <r>
          <rPr>
            <sz val="9"/>
            <color indexed="81"/>
            <rFont val="Tahoma"/>
            <charset val="1"/>
          </rPr>
          <t xml:space="preserve">
Boreal and some temperate categories combined</t>
        </r>
      </text>
    </comment>
  </commentList>
</comments>
</file>

<file path=xl/sharedStrings.xml><?xml version="1.0" encoding="utf-8"?>
<sst xmlns="http://schemas.openxmlformats.org/spreadsheetml/2006/main" count="192" uniqueCount="146">
  <si>
    <t>From</t>
  </si>
  <si>
    <t>To</t>
  </si>
  <si>
    <t>Habitat changing</t>
  </si>
  <si>
    <t>Area of habitat (km2)</t>
  </si>
  <si>
    <t>Habitat type</t>
  </si>
  <si>
    <t>Background PM2.5 concentration (ug/m3)</t>
  </si>
  <si>
    <t>Final change in PM2.5 concentration resulting from habitat change (ug/m3)</t>
  </si>
  <si>
    <t>Length (km)</t>
  </si>
  <si>
    <t>Width (km)</t>
  </si>
  <si>
    <t>No. of cells</t>
  </si>
  <si>
    <t>Quantity of PM2.5 removed, resulting from habitat change (kg PM2.5)</t>
  </si>
  <si>
    <t>EMEP_Type</t>
  </si>
  <si>
    <t>NDLF_EVGN_TMPT_TREE</t>
  </si>
  <si>
    <t>NDLF_EVGN_BORL_TREE</t>
  </si>
  <si>
    <t>NDLF_DECD_BORL_TREE</t>
  </si>
  <si>
    <t>BDLF_EVGN_TROP_TREE</t>
  </si>
  <si>
    <t>BDLF_EVGN_TMPT_TREE</t>
  </si>
  <si>
    <t>BDLF_DECD_TROP_TREE</t>
  </si>
  <si>
    <t>BDLF_DECD_TMPT_TREE</t>
  </si>
  <si>
    <t>BDLF_DECD_BORL_TREE</t>
  </si>
  <si>
    <t>BDLF_EVGN_SHRB</t>
  </si>
  <si>
    <t>BDLF_DECD_TMPT_SHRB</t>
  </si>
  <si>
    <t>BDLF_DECD_BORL_SHRB</t>
  </si>
  <si>
    <t>C4_GRSS</t>
  </si>
  <si>
    <t>CROP</t>
  </si>
  <si>
    <t>Coefficient PM change by Proportion</t>
  </si>
  <si>
    <t>EMEP modelling class</t>
  </si>
  <si>
    <t>Evergreen Needleleaf Forests_Temperate</t>
  </si>
  <si>
    <t>Evergreen Needleleaf Forests_Boreal</t>
  </si>
  <si>
    <t>Evergreen Broadleaf Forests_Temperate</t>
  </si>
  <si>
    <t>Evergreen Broadleaf Forests_Tropical</t>
  </si>
  <si>
    <t xml:space="preserve">Deciduous Needleleaf Forests </t>
  </si>
  <si>
    <t>Deciduous Broadleaf Forests_Temperate</t>
  </si>
  <si>
    <t>Deciduous Broadleaf Forests_Tropical</t>
  </si>
  <si>
    <t>Mixed Forests</t>
  </si>
  <si>
    <t>Closed Shrublands</t>
  </si>
  <si>
    <t>Open Shrublands</t>
  </si>
  <si>
    <t>Woody Savannas</t>
  </si>
  <si>
    <t>Savannas</t>
  </si>
  <si>
    <t>Grasslands</t>
  </si>
  <si>
    <t>Orchards/ Vineyards (woody crops)</t>
  </si>
  <si>
    <t>Planted/ Cultivated (non-woody crops)/ Others</t>
  </si>
  <si>
    <t>Revised TESSA Classes</t>
  </si>
  <si>
    <t>Coefficients derived from China domain</t>
  </si>
  <si>
    <t>Update these groupings and coefficients, as required from EMEP model runs</t>
  </si>
  <si>
    <t>Groupings</t>
  </si>
  <si>
    <t>Coefficients</t>
  </si>
  <si>
    <t>This table collates information from above, against TESSA land cover classes</t>
  </si>
  <si>
    <t>Either</t>
  </si>
  <si>
    <t>Or</t>
  </si>
  <si>
    <t>Enter data in yellow cells</t>
  </si>
  <si>
    <t>Grey cells take data from elsewhere</t>
  </si>
  <si>
    <t>Results appear in brown cells</t>
  </si>
  <si>
    <t>1. Information needed for all calculations</t>
  </si>
  <si>
    <t>Please specify what your land cover change will be</t>
  </si>
  <si>
    <t>3. Calculate change in PM2.5 concentration</t>
  </si>
  <si>
    <r>
      <t xml:space="preserve">a) by </t>
    </r>
    <r>
      <rPr>
        <b/>
        <sz val="11"/>
        <color theme="1"/>
        <rFont val="Calibri"/>
        <family val="2"/>
        <scheme val="minor"/>
      </rPr>
      <t>area</t>
    </r>
    <r>
      <rPr>
        <sz val="11"/>
        <color theme="1"/>
        <rFont val="Calibri"/>
        <family val="2"/>
        <scheme val="minor"/>
      </rPr>
      <t xml:space="preserve"> of habitat (if your area is &lt; 100 km2)</t>
    </r>
  </si>
  <si>
    <r>
      <t xml:space="preserve">b) by </t>
    </r>
    <r>
      <rPr>
        <b/>
        <sz val="11"/>
        <color theme="1"/>
        <rFont val="Calibri"/>
        <family val="2"/>
        <scheme val="minor"/>
      </rPr>
      <t>proportion</t>
    </r>
    <r>
      <rPr>
        <sz val="11"/>
        <color theme="1"/>
        <rFont val="Calibri"/>
        <family val="2"/>
        <scheme val="minor"/>
      </rPr>
      <t xml:space="preserve"> of habitat (if the changed area is &gt; 100 km2)</t>
    </r>
  </si>
  <si>
    <t>Proportion of habitat (between 0 and 1)</t>
  </si>
  <si>
    <t>Coefficients for:</t>
  </si>
  <si>
    <t>PM Removal, by Area</t>
  </si>
  <si>
    <t>PM change, by Proportion</t>
  </si>
  <si>
    <t>PM change, by Area</t>
  </si>
  <si>
    <t>Results look-up</t>
  </si>
  <si>
    <t>Habitat</t>
  </si>
  <si>
    <t>PM Removal rate</t>
  </si>
  <si>
    <t>PM removal rate</t>
  </si>
  <si>
    <t>Rate of pollution removed (kg/ha)</t>
  </si>
  <si>
    <t>Habitat look up for equation coefficients</t>
  </si>
  <si>
    <r>
      <rPr>
        <u/>
        <sz val="11"/>
        <color theme="1"/>
        <rFont val="Calibri"/>
        <family val="2"/>
        <scheme val="minor"/>
      </rPr>
      <t>Area-based</t>
    </r>
    <r>
      <rPr>
        <sz val="11"/>
        <color theme="1"/>
        <rFont val="Calibri"/>
        <family val="2"/>
        <scheme val="minor"/>
      </rPr>
      <t xml:space="preserve"> calculated percentage change in PM2.5 (%)</t>
    </r>
  </si>
  <si>
    <r>
      <rPr>
        <u/>
        <sz val="11"/>
        <color theme="1"/>
        <rFont val="Calibri"/>
        <family val="2"/>
        <scheme val="minor"/>
      </rPr>
      <t>Proportion-based</t>
    </r>
    <r>
      <rPr>
        <sz val="11"/>
        <color theme="1"/>
        <rFont val="Calibri"/>
        <family val="2"/>
        <scheme val="minor"/>
      </rPr>
      <t xml:space="preserve"> calculated percentage change in PM2.5 (%)</t>
    </r>
  </si>
  <si>
    <t>REMEMBER TO CHANGE PROPORTION BELOW</t>
  </si>
  <si>
    <t>Notes</t>
  </si>
  <si>
    <t>24/07/23 Uses European shifted crops relationship</t>
  </si>
  <si>
    <t>Coefficient PM change by Area (per km2)</t>
  </si>
  <si>
    <t>Quantity of additional N deposition, resulting from habitat change (kg total N)</t>
  </si>
  <si>
    <t>Total N, deposition rate</t>
  </si>
  <si>
    <t>Results from equations</t>
  </si>
  <si>
    <t>N deposition rate (kg/ha)</t>
  </si>
  <si>
    <t>N deposition rate</t>
  </si>
  <si>
    <t>C3_NARC_GRSS</t>
  </si>
  <si>
    <t>C3_ARCT_GRSS</t>
  </si>
  <si>
    <t>Rough estimate of area of change (km2)</t>
  </si>
  <si>
    <t>Total cell area (km2)</t>
  </si>
  <si>
    <t>1a) Current and future habitat type</t>
  </si>
  <si>
    <t>1b) Area of habitat to be changed</t>
  </si>
  <si>
    <t xml:space="preserve">Enter the area of habitat in km2 (note that there are 100 ha in 1 km2). </t>
  </si>
  <si>
    <t xml:space="preserve">1c) Background PM2.5 concentration </t>
  </si>
  <si>
    <t>To accommodate some differences in pollution removal capacity, some of the forest types are further subdivided into biome zones (e.g., Deciduous Broadleaf Forests – Tropical).</t>
  </si>
  <si>
    <t xml:space="preserve">If there are multiple habitat types, each one will need to be entered into the calculator separately. </t>
  </si>
  <si>
    <t xml:space="preserve">The change in concentration (or quantity of pollution removed) that is calculated for each can be added together to give a total for that area </t>
  </si>
  <si>
    <t>Follow the following steps to use this tool and calculate the air pollution removal service by the site for particulate matter and nitrogen:</t>
  </si>
  <si>
    <t xml:space="preserve">For the site of interest, select the current habitat type, and the type this will change to. These are based on the TESSA categories, available through a drop-down menu. </t>
  </si>
  <si>
    <t xml:space="preserve">The tool will give calculations relevant for a geographic area of approximately 10 x 10 km in size. </t>
  </si>
  <si>
    <t xml:space="preserve"> Then, divide it into grid cells of approximately 10 x 10 km, and enter each one separately in the calculations, summing the results. </t>
  </si>
  <si>
    <t>The tool will give you a separate estimate of the change in pollution concentration for each 10 x 10 km cell.</t>
  </si>
  <si>
    <t>If you do not have access to GIS or maps, a simple grid-cell calculator is provided in a separate worksheet in the tool to help estimate how many cells you need.</t>
  </si>
  <si>
    <t xml:space="preserve">If the total area determined by the habitat change is larger than 100 km2, use the ‘proportion of habitat change’ within a defined extent (instead of the ‘habitat area’). </t>
  </si>
  <si>
    <t xml:space="preserve">To do this, use the grid-cell calculator to estimate how many 10 x 10 km grid-cells cover the habitat at the site, and estimate the overall proportion of the habitat that will change in the alternative state. </t>
  </si>
  <si>
    <t>Treat each cell separately in the calculator tool.</t>
  </si>
  <si>
    <t xml:space="preserve">Enter the annual average PM2.5 concentration (µg/m3) for the location (or for nearest available data). </t>
  </si>
  <si>
    <t>If there is a monitoring station near the site, then use that.</t>
  </si>
  <si>
    <t xml:space="preserve">If not, you may need to adjust for rural/urban locations – PM2.5 concentrations are generally higher in industrial or urban areas, particularly next to roads or other point sources. </t>
  </si>
  <si>
    <t>Another suitable source of information may be global maps or data products  which is free to access but requires you to create an account.</t>
  </si>
  <si>
    <t>One such example is Van Donkelaar et al. (2018).</t>
  </si>
  <si>
    <t>2a) Quantity of PM2.5 removed</t>
  </si>
  <si>
    <t>The tool calculates the mass (in kg) of PM2.5 expected to be removed as a result of the expected habitat changes.</t>
  </si>
  <si>
    <t xml:space="preserve">It assumes that the habitat changes are complete. For example, it does not factor in the time taken for new trees to grow to maturity. </t>
  </si>
  <si>
    <t xml:space="preserve">If desired, any results can be scaled in separate calculations if you know the timescale (and possibly growth profile) of tree or vegetation growth for the species to be planted. </t>
  </si>
  <si>
    <t>This would scale any outcome of this tool as a profile over time to reach that outcome.</t>
  </si>
  <si>
    <t>The calculations use the following equations:</t>
  </si>
  <si>
    <t>(1) PM removal rate (kg/Ha) = Coefficient x Background PM2.5 concentration (µg/m3)</t>
  </si>
  <si>
    <t>(2) PM2.5 removed (kg) = PM removal rate (kg/Ha) x Area (km2 converted to Ha)</t>
  </si>
  <si>
    <t>2b) Quantity of N deposition</t>
  </si>
  <si>
    <t>As with other calculations, it assumes all vegetation is fully mature.</t>
  </si>
  <si>
    <t xml:space="preserve">(4)  N removed (kg) = N deposition rate (kg/Ha) x Area (km2 converted to Ha)	</t>
  </si>
  <si>
    <t>(3) N deposition rate (kg/Ha) = Coefficient x Background PM2.5 concentration (µg/m3)</t>
  </si>
  <si>
    <t xml:space="preserve">Note that the N deposition rate is calculated from model output for the change in vegetation, and is not the same as the background N deposition. </t>
  </si>
  <si>
    <t>PM2.5 concentrations were the best predictor  of N deposition rate.</t>
  </si>
  <si>
    <t>2. Calculate quantity of pollutant removed</t>
  </si>
  <si>
    <t>The following is some guidance on how the pollutant removal outcome should be interpreted:</t>
  </si>
  <si>
    <t>The following is some guidance on how the  change in PM2.5 concentration outcome should be interpreted:</t>
  </si>
  <si>
    <t>3a) Change in concentration of PM2.5, as function of area of habitat</t>
  </si>
  <si>
    <t xml:space="preserve">This calculation estimates the change in PM2.5 concentration (µg/m3) within a nominal 10 x 10 km cell area, as a result of the expected habitat changes within that cell. </t>
  </si>
  <si>
    <t xml:space="preserve">This version of the calculation is based on the area (size) of the habitat that is expected to change. </t>
  </si>
  <si>
    <t>It does not require any further input data. As with other calculations, it assumes all vegetation is fully mature.</t>
  </si>
  <si>
    <t>(5) Percentage change PM2.5 (%) = Coefficient x Area of ecosystem habitat (km2)</t>
  </si>
  <si>
    <t xml:space="preserve">(6) Change in PM2.5 concentration (µg/m3) = Percentage change PM2.5 (%) x background PM2.5 concentration (µg/m3)	</t>
  </si>
  <si>
    <t xml:space="preserve">The coefficients to calculate the percentage change in PM2.5 for different habitats are given in the LookUpTables (Equation) tab. </t>
  </si>
  <si>
    <t xml:space="preserve">The coefficients for PM removal by different habitats are given in the LookUpTables (Equations) tab. </t>
  </si>
  <si>
    <t>The coefficients for N deposition by different habitats are given in the LookUpTables (Equations) tab.</t>
  </si>
  <si>
    <t>3b) Change in concentration of PM2.5, as function of the proportion of habitat within a defined area (for areas &gt; 100 km2)</t>
  </si>
  <si>
    <t xml:space="preserve">This calculation estimates the change in PM2.5 concentration (µg/m3) within a defined area, as a result of the planned habitat changes. </t>
  </si>
  <si>
    <t xml:space="preserve">This version of the calculation is based on the proportion of habitat that is expected to change, and is designed to be applied in situations where the area expected to change is greater than 100 km2. </t>
  </si>
  <si>
    <t xml:space="preserve">Note that it requires additional input data on the proportion of habitat area that will be changed. </t>
  </si>
  <si>
    <t xml:space="preserve">Since it uses different equations, the results may not be directly compatible with outputs the of 3a, but this component is designed to be applied across much larger areas than the 3a equations. </t>
  </si>
  <si>
    <t>(7) Percentage change PM2.5 (%) = Coefficient x proportion of ecosystem habitat (0-1)</t>
  </si>
  <si>
    <t xml:space="preserve">(8) Change in PM2.5 concentration (µg/m3) = Percentage change PM2.5 (%) x background PM2.5 concentration (µg/m3) </t>
  </si>
  <si>
    <t>The coefficients to calculate the percentage PM2.5 change by different habitats are given in the LookUpTables (Equations) tab.</t>
  </si>
  <si>
    <r>
      <t xml:space="preserve">The tool calculates the </t>
    </r>
    <r>
      <rPr>
        <u/>
        <sz val="11"/>
        <color theme="1"/>
        <rFont val="Calibri"/>
        <family val="2"/>
        <scheme val="minor"/>
      </rPr>
      <t>change</t>
    </r>
    <r>
      <rPr>
        <sz val="11"/>
        <color theme="1"/>
        <rFont val="Calibri"/>
        <family val="2"/>
        <scheme val="minor"/>
      </rPr>
      <t xml:space="preserve"> in atmospheric N deposited (kg N) as a result of the expected changes in habitat types and extents.</t>
    </r>
  </si>
  <si>
    <r>
      <t xml:space="preserve">If the habitat at the site of interest </t>
    </r>
    <r>
      <rPr>
        <u/>
        <sz val="11"/>
        <color theme="1"/>
        <rFont val="Calibri"/>
        <family val="2"/>
        <scheme val="minor"/>
      </rPr>
      <t xml:space="preserve">does not </t>
    </r>
    <r>
      <rPr>
        <sz val="11"/>
        <color theme="1"/>
        <rFont val="Calibri"/>
        <family val="2"/>
        <scheme val="minor"/>
      </rPr>
      <t>fit within a 10 x 10 km boundary (for example linear features such as woodland along a river system or along a coastline or road network).</t>
    </r>
  </si>
  <si>
    <t>EqRemRateByArea (PM2.5)</t>
  </si>
  <si>
    <t>EqPMchByProp (PM2.5)</t>
  </si>
  <si>
    <t>EqPMchByArea (PM2.5)</t>
  </si>
  <si>
    <t>N deposition rate difference (N)</t>
  </si>
  <si>
    <t>Uses European Crops relationship in both PM and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</si>
</sst>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00"/>
    <numFmt numFmtId="165" formatCode="0.0"/>
    <numFmt numFmtId="166" formatCode="_-* #,##0_-;\-* #,##0_-;_-* &quot;-&quot;??_-;_-@_-"/>
    <numFmt numFmtId="167" formatCode="0.0000"/>
  </numFmts>
  <fonts count="14"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i/>
      <sz val="11"/>
      <color theme="1"/>
      <name val="Calibri"/>
      <family val="2"/>
      <scheme val="minor"/>
    </font>
    <font>
      <b/>
      <sz val="11"/>
      <color rgb="FF7030A0"/>
      <name val="Calibri"/>
      <family val="2"/>
      <scheme val="minor"/>
    </font>
    <font>
      <b/>
      <u/>
      <sz val="11"/>
      <color theme="1"/>
      <name val="Calibri"/>
      <family val="2"/>
      <scheme val="minor"/>
    </font>
    <font>
      <u/>
      <sz val="11"/>
      <color theme="1"/>
      <name val="Calibri"/>
      <family val="2"/>
      <scheme val="minor"/>
    </font>
    <font>
      <sz val="11"/>
      <color theme="5" tint="-0.499984740745262"/>
      <name val="Calibri"/>
      <family val="2"/>
      <scheme val="minor"/>
    </font>
    <font>
      <sz val="9"/>
      <color indexed="81"/>
      <name val="Tahoma"/>
      <charset val="1"/>
    </font>
    <font>
      <b/>
      <sz val="9"/>
      <color indexed="81"/>
      <name val="Tahoma"/>
      <charset val="1"/>
    </font>
    <font>
      <b/>
      <sz val="11"/>
      <color theme="5" tint="-0.499984740745262"/>
      <name val="Calibri"/>
      <family val="2"/>
      <scheme val="minor"/>
    </font>
    <font>
      <u/>
      <sz val="11"/>
      <color theme="10"/>
      <name val="Calibri"/>
      <family val="2"/>
      <scheme val="minor"/>
    </font>
    <font>
      <sz val="11"/>
      <color rgb="FF7030A0"/>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2" fillId="0" borderId="0" applyFont="0" applyFill="0" applyBorder="0" applyAlignment="0" applyProtection="0"/>
    <xf numFmtId="0" fontId="12" fillId="0" borderId="0" applyNumberFormat="0" applyFill="0" applyBorder="0" applyAlignment="0" applyProtection="0"/>
  </cellStyleXfs>
  <cellXfs count="45">
    <xf numFmtId="0" fontId="0" fillId="0" borderId="0" xfId="0"/>
    <xf numFmtId="0" fontId="1" fillId="0" borderId="0" xfId="0" applyFont="1"/>
    <xf numFmtId="0" fontId="1" fillId="0" borderId="0" xfId="0" applyFont="1" applyAlignment="1">
      <alignment wrapText="1"/>
    </xf>
    <xf numFmtId="0" fontId="2" fillId="0" borderId="0" xfId="0" applyFont="1"/>
    <xf numFmtId="165" fontId="2" fillId="0" borderId="0" xfId="0" applyNumberFormat="1" applyFont="1"/>
    <xf numFmtId="2" fontId="2" fillId="0" borderId="0" xfId="0" applyNumberFormat="1" applyFont="1"/>
    <xf numFmtId="0" fontId="4" fillId="0" borderId="0" xfId="0" applyFont="1"/>
    <xf numFmtId="0" fontId="0" fillId="4" borderId="0" xfId="0" applyFill="1"/>
    <xf numFmtId="0" fontId="0" fillId="0" borderId="2" xfId="0" applyBorder="1"/>
    <xf numFmtId="0" fontId="0" fillId="0" borderId="3" xfId="0" applyBorder="1"/>
    <xf numFmtId="0" fontId="0" fillId="0" borderId="4" xfId="0" applyBorder="1"/>
    <xf numFmtId="0" fontId="0" fillId="0" borderId="5" xfId="0" applyBorder="1"/>
    <xf numFmtId="0" fontId="0" fillId="2" borderId="4" xfId="0" applyFill="1" applyBorder="1"/>
    <xf numFmtId="0" fontId="0" fillId="2" borderId="0" xfId="0" applyFill="1"/>
    <xf numFmtId="0" fontId="0" fillId="0" borderId="6" xfId="0" applyBorder="1"/>
    <xf numFmtId="0" fontId="0" fillId="0" borderId="7" xfId="0" applyBorder="1"/>
    <xf numFmtId="0" fontId="0" fillId="0" borderId="8" xfId="0" applyBorder="1"/>
    <xf numFmtId="0" fontId="0" fillId="4" borderId="4" xfId="0" applyFill="1" applyBorder="1"/>
    <xf numFmtId="164" fontId="0" fillId="3" borderId="4" xfId="0" applyNumberFormat="1" applyFill="1" applyBorder="1"/>
    <xf numFmtId="0" fontId="5" fillId="0" borderId="1" xfId="0" applyFont="1" applyBorder="1"/>
    <xf numFmtId="0" fontId="5" fillId="0" borderId="4" xfId="0" applyFont="1" applyBorder="1"/>
    <xf numFmtId="0" fontId="0" fillId="2" borderId="2" xfId="0" applyFill="1" applyBorder="1"/>
    <xf numFmtId="164" fontId="0" fillId="3" borderId="0" xfId="0" applyNumberFormat="1" applyFill="1"/>
    <xf numFmtId="0" fontId="1" fillId="0" borderId="4" xfId="0" applyFont="1" applyBorder="1"/>
    <xf numFmtId="0" fontId="7" fillId="0" borderId="0" xfId="0" applyFont="1"/>
    <xf numFmtId="0" fontId="3" fillId="0" borderId="0" xfId="0" applyFont="1"/>
    <xf numFmtId="166" fontId="2" fillId="3" borderId="4" xfId="1" applyNumberFormat="1" applyFont="1" applyFill="1" applyBorder="1"/>
    <xf numFmtId="0" fontId="6" fillId="0" borderId="0" xfId="0" applyFont="1"/>
    <xf numFmtId="0" fontId="0" fillId="0" borderId="0" xfId="0" applyAlignment="1">
      <alignment wrapText="1"/>
    </xf>
    <xf numFmtId="164" fontId="0" fillId="4" borderId="0" xfId="0" applyNumberFormat="1" applyFill="1"/>
    <xf numFmtId="2" fontId="0" fillId="4" borderId="0" xfId="0" applyNumberFormat="1" applyFill="1"/>
    <xf numFmtId="0" fontId="0" fillId="4" borderId="0" xfId="0" applyFill="1" applyAlignment="1">
      <alignment wrapText="1"/>
    </xf>
    <xf numFmtId="0" fontId="0" fillId="5" borderId="0" xfId="0" applyFill="1"/>
    <xf numFmtId="0" fontId="4" fillId="5" borderId="0" xfId="0" applyFont="1" applyFill="1"/>
    <xf numFmtId="0" fontId="8" fillId="5" borderId="0" xfId="0" applyFont="1" applyFill="1"/>
    <xf numFmtId="0" fontId="1" fillId="6" borderId="0" xfId="0" applyFont="1" applyFill="1" applyAlignment="1">
      <alignment wrapText="1"/>
    </xf>
    <xf numFmtId="0" fontId="11" fillId="6" borderId="0" xfId="0" applyFont="1" applyFill="1"/>
    <xf numFmtId="167" fontId="0" fillId="5" borderId="0" xfId="0" applyNumberFormat="1" applyFill="1"/>
    <xf numFmtId="165" fontId="0" fillId="3" borderId="0" xfId="0" applyNumberFormat="1" applyFill="1"/>
    <xf numFmtId="1" fontId="0" fillId="3" borderId="0" xfId="0" applyNumberFormat="1" applyFill="1"/>
    <xf numFmtId="1" fontId="0" fillId="0" borderId="0" xfId="0" applyNumberFormat="1"/>
    <xf numFmtId="0" fontId="0" fillId="0" borderId="0" xfId="0" applyAlignment="1">
      <alignment horizontal="right"/>
    </xf>
    <xf numFmtId="0" fontId="0" fillId="0" borderId="0" xfId="0" applyAlignment="1">
      <alignment horizontal="right" wrapText="1"/>
    </xf>
    <xf numFmtId="0" fontId="12" fillId="0" borderId="0" xfId="2"/>
    <xf numFmtId="0" fontId="13" fillId="0" borderId="0" xfId="0" applyFont="1"/>
  </cellXfs>
  <cellStyles count="3">
    <cellStyle name="Comma" xfId="1" builtinId="3"/>
    <cellStyle name="Hyperlink" xfId="2" builtinId="8"/>
    <cellStyle name="Normal" xfId="0" builtinId="0"/>
  </cellStyles>
  <dxfs count="2">
    <dxf>
      <font>
        <color rgb="FF9C0006"/>
      </font>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C5:C20" totalsRowShown="0" headerRowDxfId="1">
  <autoFilter ref="C5:C20"/>
  <tableColumns count="1">
    <tableColumn id="1" name="Habitat 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doi.org/10.7927/H4ZK5DQ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L38"/>
  <sheetViews>
    <sheetView tabSelected="1" topLeftCell="A7" zoomScale="80" zoomScaleNormal="80" workbookViewId="0">
      <selection activeCell="P14" sqref="P14"/>
    </sheetView>
  </sheetViews>
  <sheetFormatPr defaultRowHeight="15" x14ac:dyDescent="0.25"/>
  <cols>
    <col min="2" max="2" width="17.7109375" customWidth="1"/>
    <col min="3" max="4" width="46.7109375" customWidth="1"/>
    <col min="5" max="5" width="33.28515625" customWidth="1"/>
    <col min="6" max="6" width="11.7109375" customWidth="1"/>
    <col min="7" max="7" width="25.28515625" customWidth="1"/>
  </cols>
  <sheetData>
    <row r="2" spans="3:12" x14ac:dyDescent="0.25">
      <c r="C2" s="19" t="s">
        <v>53</v>
      </c>
      <c r="D2" s="8"/>
      <c r="E2" s="21" t="s">
        <v>50</v>
      </c>
      <c r="F2" s="8"/>
      <c r="G2" s="8"/>
      <c r="H2" s="8"/>
      <c r="I2" s="8"/>
      <c r="J2" s="8"/>
      <c r="K2" s="8"/>
      <c r="L2" s="9"/>
    </row>
    <row r="3" spans="3:12" x14ac:dyDescent="0.25">
      <c r="C3" s="10"/>
      <c r="E3" s="7" t="s">
        <v>51</v>
      </c>
      <c r="L3" s="11"/>
    </row>
    <row r="4" spans="3:12" x14ac:dyDescent="0.25">
      <c r="C4" s="10"/>
      <c r="E4" s="22" t="s">
        <v>52</v>
      </c>
      <c r="L4" s="11"/>
    </row>
    <row r="5" spans="3:12" x14ac:dyDescent="0.25">
      <c r="C5" s="10"/>
      <c r="L5" s="11"/>
    </row>
    <row r="6" spans="3:12" x14ac:dyDescent="0.25">
      <c r="C6" s="10" t="s">
        <v>54</v>
      </c>
      <c r="L6" s="11"/>
    </row>
    <row r="7" spans="3:12" x14ac:dyDescent="0.25">
      <c r="C7" s="10"/>
      <c r="L7" s="11"/>
    </row>
    <row r="8" spans="3:12" x14ac:dyDescent="0.25">
      <c r="C8" s="10" t="s">
        <v>2</v>
      </c>
      <c r="L8" s="11"/>
    </row>
    <row r="9" spans="3:12" x14ac:dyDescent="0.25">
      <c r="C9" s="10" t="s">
        <v>0</v>
      </c>
      <c r="D9" t="s">
        <v>1</v>
      </c>
      <c r="L9" s="11"/>
    </row>
    <row r="10" spans="3:12" x14ac:dyDescent="0.25">
      <c r="C10" s="12" t="s">
        <v>39</v>
      </c>
      <c r="D10" s="13" t="s">
        <v>34</v>
      </c>
      <c r="L10" s="11"/>
    </row>
    <row r="11" spans="3:12" x14ac:dyDescent="0.25">
      <c r="C11" s="10"/>
      <c r="L11" s="11"/>
    </row>
    <row r="12" spans="3:12" x14ac:dyDescent="0.25">
      <c r="C12" s="10" t="s">
        <v>3</v>
      </c>
      <c r="L12" s="11"/>
    </row>
    <row r="13" spans="3:12" x14ac:dyDescent="0.25">
      <c r="C13" s="12">
        <v>30</v>
      </c>
      <c r="L13" s="11"/>
    </row>
    <row r="14" spans="3:12" x14ac:dyDescent="0.25">
      <c r="C14" s="10"/>
      <c r="L14" s="11"/>
    </row>
    <row r="15" spans="3:12" x14ac:dyDescent="0.25">
      <c r="C15" s="10" t="s">
        <v>5</v>
      </c>
      <c r="L15" s="11"/>
    </row>
    <row r="16" spans="3:12" x14ac:dyDescent="0.25">
      <c r="C16" s="12">
        <v>15</v>
      </c>
      <c r="L16" s="11"/>
    </row>
    <row r="17" spans="3:12" x14ac:dyDescent="0.25">
      <c r="C17" s="14"/>
      <c r="D17" s="15"/>
      <c r="E17" s="15"/>
      <c r="F17" s="15"/>
      <c r="G17" s="15"/>
      <c r="H17" s="15"/>
      <c r="I17" s="15"/>
      <c r="J17" s="15"/>
      <c r="K17" s="15"/>
      <c r="L17" s="16"/>
    </row>
    <row r="19" spans="3:12" x14ac:dyDescent="0.25">
      <c r="C19" s="19" t="s">
        <v>119</v>
      </c>
      <c r="D19" s="8"/>
      <c r="E19" s="8"/>
      <c r="F19" s="8"/>
      <c r="G19" s="8"/>
      <c r="H19" s="8"/>
      <c r="I19" s="8"/>
      <c r="J19" s="8"/>
      <c r="K19" s="8"/>
      <c r="L19" s="9"/>
    </row>
    <row r="20" spans="3:12" x14ac:dyDescent="0.25">
      <c r="C20" s="10"/>
      <c r="L20" s="11"/>
    </row>
    <row r="21" spans="3:12" x14ac:dyDescent="0.25">
      <c r="C21" s="10" t="s">
        <v>10</v>
      </c>
      <c r="L21" s="11"/>
    </row>
    <row r="22" spans="3:12" x14ac:dyDescent="0.25">
      <c r="C22" s="26">
        <f>('LookUpTables (Equations)'!K26-'LookUpTables (Equations)'!K25)*C13*100</f>
        <v>46669.049999999996</v>
      </c>
      <c r="D22" s="25"/>
      <c r="L22" s="11"/>
    </row>
    <row r="23" spans="3:12" x14ac:dyDescent="0.25">
      <c r="C23" s="10"/>
      <c r="D23" s="25"/>
      <c r="L23" s="11"/>
    </row>
    <row r="24" spans="3:12" x14ac:dyDescent="0.25">
      <c r="C24" s="10" t="s">
        <v>75</v>
      </c>
      <c r="D24" s="25"/>
      <c r="L24" s="11"/>
    </row>
    <row r="25" spans="3:12" x14ac:dyDescent="0.25">
      <c r="C25" s="26">
        <f>('LookUpTables (Equations)'!L26-'LookUpTables (Equations)'!L25)*C13*100</f>
        <v>1200.3300000000002</v>
      </c>
      <c r="D25" s="25"/>
      <c r="L25" s="11"/>
    </row>
    <row r="26" spans="3:12" x14ac:dyDescent="0.25">
      <c r="C26" s="14"/>
      <c r="D26" s="15"/>
      <c r="E26" s="15"/>
      <c r="F26" s="15"/>
      <c r="G26" s="15"/>
      <c r="H26" s="15"/>
      <c r="I26" s="15"/>
      <c r="J26" s="15"/>
      <c r="K26" s="15"/>
      <c r="L26" s="16"/>
    </row>
    <row r="28" spans="3:12" x14ac:dyDescent="0.25">
      <c r="C28" s="19" t="s">
        <v>55</v>
      </c>
      <c r="D28" s="8"/>
      <c r="E28" s="8"/>
      <c r="F28" s="8"/>
      <c r="G28" s="8"/>
      <c r="H28" s="8"/>
      <c r="I28" s="8"/>
      <c r="J28" s="8"/>
      <c r="K28" s="8"/>
      <c r="L28" s="9"/>
    </row>
    <row r="29" spans="3:12" x14ac:dyDescent="0.25">
      <c r="C29" s="20"/>
      <c r="L29" s="11"/>
    </row>
    <row r="30" spans="3:12" x14ac:dyDescent="0.25">
      <c r="C30" s="23" t="s">
        <v>48</v>
      </c>
      <c r="G30" s="1" t="s">
        <v>49</v>
      </c>
      <c r="L30" s="11"/>
    </row>
    <row r="31" spans="3:12" x14ac:dyDescent="0.25">
      <c r="C31" s="10" t="s">
        <v>56</v>
      </c>
      <c r="G31" t="s">
        <v>57</v>
      </c>
      <c r="L31" s="11"/>
    </row>
    <row r="32" spans="3:12" x14ac:dyDescent="0.25">
      <c r="C32" s="10"/>
      <c r="G32" s="44" t="s">
        <v>71</v>
      </c>
      <c r="L32" s="11"/>
    </row>
    <row r="33" spans="3:12" x14ac:dyDescent="0.25">
      <c r="C33" s="10" t="s">
        <v>3</v>
      </c>
      <c r="G33" t="s">
        <v>58</v>
      </c>
      <c r="L33" s="11"/>
    </row>
    <row r="34" spans="3:12" x14ac:dyDescent="0.25">
      <c r="C34" s="17">
        <f>C13</f>
        <v>30</v>
      </c>
      <c r="G34" s="13">
        <v>0.58299999999999996</v>
      </c>
      <c r="L34" s="11"/>
    </row>
    <row r="35" spans="3:12" x14ac:dyDescent="0.25">
      <c r="C35" s="10"/>
      <c r="L35" s="11"/>
    </row>
    <row r="36" spans="3:12" x14ac:dyDescent="0.25">
      <c r="C36" s="10" t="s">
        <v>6</v>
      </c>
      <c r="G36" t="s">
        <v>6</v>
      </c>
      <c r="L36" s="11"/>
    </row>
    <row r="37" spans="3:12" x14ac:dyDescent="0.25">
      <c r="C37" s="18">
        <f>('LookUpTables (Equations)'!I26-'LookUpTables (Equations)'!I25)/100*'Input &amp; Outcomes'!C16</f>
        <v>-0.38848500000000002</v>
      </c>
      <c r="G37" s="22">
        <f>('LookUpTables (Equations)'!J26-'LookUpTables (Equations)'!J25)/100*'Input &amp; Outcomes'!C16</f>
        <v>-1.0110619199999999</v>
      </c>
      <c r="L37" s="11"/>
    </row>
    <row r="38" spans="3:12" x14ac:dyDescent="0.25">
      <c r="C38" s="14"/>
      <c r="D38" s="15"/>
      <c r="E38" s="15"/>
      <c r="F38" s="15"/>
      <c r="G38" s="15"/>
      <c r="H38" s="15"/>
      <c r="I38" s="15"/>
      <c r="J38" s="15"/>
      <c r="K38" s="15"/>
      <c r="L38" s="16"/>
    </row>
  </sheetData>
  <conditionalFormatting sqref="C22 C25 C37 G37">
    <cfRule type="cellIs" dxfId="0" priority="1" operator="lessThan">
      <formula>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'LookUpTables (Equations)'!$C$6:$C$20</xm:f>
          </x14:formula1>
          <xm:sqref>C10:D10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F13"/>
  <sheetViews>
    <sheetView workbookViewId="0">
      <selection activeCell="C5" sqref="C5"/>
    </sheetView>
  </sheetViews>
  <sheetFormatPr defaultRowHeight="15" x14ac:dyDescent="0.25"/>
  <cols>
    <col min="3" max="3" width="34.42578125" bestFit="1" customWidth="1"/>
    <col min="4" max="4" width="9.85546875" customWidth="1"/>
    <col min="5" max="5" width="9.85546875" bestFit="1" customWidth="1"/>
    <col min="6" max="6" width="14.5703125" customWidth="1"/>
  </cols>
  <sheetData>
    <row r="5" spans="3:6" x14ac:dyDescent="0.25">
      <c r="C5" s="3"/>
      <c r="D5" s="4"/>
      <c r="E5" s="5"/>
    </row>
    <row r="9" spans="3:6" s="28" customFormat="1" ht="30" x14ac:dyDescent="0.25">
      <c r="E9" s="28" t="s">
        <v>9</v>
      </c>
    </row>
    <row r="10" spans="3:6" x14ac:dyDescent="0.25">
      <c r="C10" s="41" t="s">
        <v>7</v>
      </c>
      <c r="D10" s="13">
        <v>12.5</v>
      </c>
      <c r="E10" s="39">
        <f>ROUNDUP(D10/10,0)</f>
        <v>2</v>
      </c>
    </row>
    <row r="11" spans="3:6" x14ac:dyDescent="0.25">
      <c r="C11" s="41" t="s">
        <v>8</v>
      </c>
      <c r="D11" s="13">
        <v>3</v>
      </c>
      <c r="E11" s="39">
        <f>ROUNDUP(D11/10,0)</f>
        <v>1</v>
      </c>
      <c r="F11" s="40"/>
    </row>
    <row r="12" spans="3:6" ht="30" x14ac:dyDescent="0.25">
      <c r="C12" s="42" t="s">
        <v>82</v>
      </c>
      <c r="D12" s="38">
        <f>D10*D11</f>
        <v>37.5</v>
      </c>
    </row>
    <row r="13" spans="3:6" x14ac:dyDescent="0.25">
      <c r="C13" s="42" t="s">
        <v>83</v>
      </c>
      <c r="D13" s="39">
        <f>E10*E11*100</f>
        <v>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G19" sqref="G19"/>
    </sheetView>
  </sheetViews>
  <sheetFormatPr defaultRowHeight="15" x14ac:dyDescent="0.25"/>
  <sheetData>
    <row r="1" spans="1:2" x14ac:dyDescent="0.25">
      <c r="A1" t="s">
        <v>91</v>
      </c>
    </row>
    <row r="3" spans="1:2" x14ac:dyDescent="0.25">
      <c r="A3" s="1" t="s">
        <v>84</v>
      </c>
    </row>
    <row r="4" spans="1:2" x14ac:dyDescent="0.25">
      <c r="A4" t="s">
        <v>92</v>
      </c>
    </row>
    <row r="5" spans="1:2" x14ac:dyDescent="0.25">
      <c r="A5" t="s">
        <v>88</v>
      </c>
    </row>
    <row r="6" spans="1:2" x14ac:dyDescent="0.25">
      <c r="A6" t="s">
        <v>89</v>
      </c>
    </row>
    <row r="7" spans="1:2" x14ac:dyDescent="0.25">
      <c r="A7" t="s">
        <v>90</v>
      </c>
    </row>
    <row r="9" spans="1:2" x14ac:dyDescent="0.25">
      <c r="A9" s="1" t="s">
        <v>85</v>
      </c>
    </row>
    <row r="10" spans="1:2" x14ac:dyDescent="0.25">
      <c r="A10" t="s">
        <v>86</v>
      </c>
    </row>
    <row r="11" spans="1:2" x14ac:dyDescent="0.25">
      <c r="A11" t="s">
        <v>93</v>
      </c>
    </row>
    <row r="12" spans="1:2" x14ac:dyDescent="0.25">
      <c r="A12" t="s">
        <v>140</v>
      </c>
    </row>
    <row r="13" spans="1:2" x14ac:dyDescent="0.25">
      <c r="B13" t="s">
        <v>94</v>
      </c>
    </row>
    <row r="14" spans="1:2" x14ac:dyDescent="0.25">
      <c r="A14" t="s">
        <v>95</v>
      </c>
    </row>
    <row r="15" spans="1:2" x14ac:dyDescent="0.25">
      <c r="A15" t="s">
        <v>96</v>
      </c>
    </row>
    <row r="16" spans="1:2" x14ac:dyDescent="0.25">
      <c r="A16" t="s">
        <v>97</v>
      </c>
    </row>
    <row r="17" spans="1:1" x14ac:dyDescent="0.25">
      <c r="A17" t="s">
        <v>98</v>
      </c>
    </row>
    <row r="18" spans="1:1" x14ac:dyDescent="0.25">
      <c r="A18" t="s">
        <v>99</v>
      </c>
    </row>
    <row r="20" spans="1:1" x14ac:dyDescent="0.25">
      <c r="A20" s="1" t="s">
        <v>87</v>
      </c>
    </row>
    <row r="21" spans="1:1" x14ac:dyDescent="0.25">
      <c r="A21" t="s">
        <v>100</v>
      </c>
    </row>
    <row r="22" spans="1:1" x14ac:dyDescent="0.25">
      <c r="A22" t="s">
        <v>101</v>
      </c>
    </row>
    <row r="23" spans="1:1" x14ac:dyDescent="0.25">
      <c r="A23" t="s">
        <v>102</v>
      </c>
    </row>
    <row r="24" spans="1:1" x14ac:dyDescent="0.25">
      <c r="A24" t="s">
        <v>103</v>
      </c>
    </row>
    <row r="25" spans="1:1" x14ac:dyDescent="0.25">
      <c r="A25" s="43" t="s">
        <v>104</v>
      </c>
    </row>
  </sheetData>
  <hyperlinks>
    <hyperlink ref="A25"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activeCell="O13" sqref="O13"/>
    </sheetView>
  </sheetViews>
  <sheetFormatPr defaultRowHeight="15" x14ac:dyDescent="0.25"/>
  <sheetData>
    <row r="1" spans="1:1" x14ac:dyDescent="0.25">
      <c r="A1" t="s">
        <v>120</v>
      </c>
    </row>
    <row r="3" spans="1:1" x14ac:dyDescent="0.25">
      <c r="A3" s="1" t="s">
        <v>105</v>
      </c>
    </row>
    <row r="4" spans="1:1" x14ac:dyDescent="0.25">
      <c r="A4" t="s">
        <v>106</v>
      </c>
    </row>
    <row r="5" spans="1:1" x14ac:dyDescent="0.25">
      <c r="A5" t="s">
        <v>107</v>
      </c>
    </row>
    <row r="6" spans="1:1" x14ac:dyDescent="0.25">
      <c r="A6" t="s">
        <v>108</v>
      </c>
    </row>
    <row r="7" spans="1:1" x14ac:dyDescent="0.25">
      <c r="A7" t="s">
        <v>109</v>
      </c>
    </row>
    <row r="9" spans="1:1" x14ac:dyDescent="0.25">
      <c r="A9" t="s">
        <v>110</v>
      </c>
    </row>
    <row r="10" spans="1:1" x14ac:dyDescent="0.25">
      <c r="A10" t="s">
        <v>111</v>
      </c>
    </row>
    <row r="11" spans="1:1" x14ac:dyDescent="0.25">
      <c r="A11" t="s">
        <v>112</v>
      </c>
    </row>
    <row r="12" spans="1:1" x14ac:dyDescent="0.25">
      <c r="A12" t="s">
        <v>129</v>
      </c>
    </row>
    <row r="14" spans="1:1" x14ac:dyDescent="0.25">
      <c r="A14" s="1" t="s">
        <v>113</v>
      </c>
    </row>
    <row r="15" spans="1:1" x14ac:dyDescent="0.25">
      <c r="A15" t="s">
        <v>139</v>
      </c>
    </row>
    <row r="16" spans="1:1" x14ac:dyDescent="0.25">
      <c r="A16" t="s">
        <v>114</v>
      </c>
    </row>
    <row r="18" spans="1:1" x14ac:dyDescent="0.25">
      <c r="A18" t="s">
        <v>110</v>
      </c>
    </row>
    <row r="19" spans="1:1" x14ac:dyDescent="0.25">
      <c r="A19" t="s">
        <v>116</v>
      </c>
    </row>
    <row r="20" spans="1:1" x14ac:dyDescent="0.25">
      <c r="A20" t="s">
        <v>115</v>
      </c>
    </row>
    <row r="21" spans="1:1" x14ac:dyDescent="0.25">
      <c r="A21" t="s">
        <v>130</v>
      </c>
    </row>
    <row r="22" spans="1:1" x14ac:dyDescent="0.25">
      <c r="A22" t="s">
        <v>117</v>
      </c>
    </row>
    <row r="23" spans="1:1" x14ac:dyDescent="0.25">
      <c r="A23" t="s">
        <v>118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activeCell="A24" sqref="A24"/>
    </sheetView>
  </sheetViews>
  <sheetFormatPr defaultRowHeight="15" x14ac:dyDescent="0.25"/>
  <sheetData>
    <row r="1" spans="1:1" x14ac:dyDescent="0.25">
      <c r="A1" t="s">
        <v>121</v>
      </c>
    </row>
    <row r="3" spans="1:1" x14ac:dyDescent="0.25">
      <c r="A3" s="1" t="s">
        <v>122</v>
      </c>
    </row>
    <row r="4" spans="1:1" x14ac:dyDescent="0.25">
      <c r="A4" t="s">
        <v>123</v>
      </c>
    </row>
    <row r="5" spans="1:1" x14ac:dyDescent="0.25">
      <c r="A5" t="s">
        <v>124</v>
      </c>
    </row>
    <row r="6" spans="1:1" x14ac:dyDescent="0.25">
      <c r="A6" t="s">
        <v>125</v>
      </c>
    </row>
    <row r="8" spans="1:1" x14ac:dyDescent="0.25">
      <c r="A8" t="s">
        <v>110</v>
      </c>
    </row>
    <row r="9" spans="1:1" x14ac:dyDescent="0.25">
      <c r="A9" t="s">
        <v>126</v>
      </c>
    </row>
    <row r="10" spans="1:1" x14ac:dyDescent="0.25">
      <c r="A10" t="s">
        <v>127</v>
      </c>
    </row>
    <row r="11" spans="1:1" x14ac:dyDescent="0.25">
      <c r="A11" t="s">
        <v>128</v>
      </c>
    </row>
    <row r="13" spans="1:1" x14ac:dyDescent="0.25">
      <c r="A13" s="1" t="s">
        <v>131</v>
      </c>
    </row>
    <row r="14" spans="1:1" x14ac:dyDescent="0.25">
      <c r="A14" t="s">
        <v>132</v>
      </c>
    </row>
    <row r="15" spans="1:1" x14ac:dyDescent="0.25">
      <c r="A15" t="s">
        <v>133</v>
      </c>
    </row>
    <row r="16" spans="1:1" x14ac:dyDescent="0.25">
      <c r="A16" t="s">
        <v>134</v>
      </c>
    </row>
    <row r="17" spans="1:1" x14ac:dyDescent="0.25">
      <c r="A17" t="s">
        <v>135</v>
      </c>
    </row>
    <row r="18" spans="1:1" x14ac:dyDescent="0.25">
      <c r="A18" t="s">
        <v>114</v>
      </c>
    </row>
    <row r="20" spans="1:1" x14ac:dyDescent="0.25">
      <c r="A20" t="s">
        <v>110</v>
      </c>
    </row>
    <row r="21" spans="1:1" x14ac:dyDescent="0.25">
      <c r="A21" t="s">
        <v>136</v>
      </c>
    </row>
    <row r="22" spans="1:1" x14ac:dyDescent="0.25">
      <c r="A22" t="s">
        <v>137</v>
      </c>
    </row>
    <row r="23" spans="1:1" x14ac:dyDescent="0.25">
      <c r="A23" t="s">
        <v>138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L26"/>
  <sheetViews>
    <sheetView topLeftCell="C1" workbookViewId="0">
      <selection activeCell="L6" sqref="L6"/>
    </sheetView>
  </sheetViews>
  <sheetFormatPr defaultRowHeight="15" x14ac:dyDescent="0.25"/>
  <cols>
    <col min="3" max="3" width="44" customWidth="1"/>
    <col min="4" max="7" width="14.85546875" customWidth="1"/>
    <col min="8" max="8" width="37.42578125" customWidth="1"/>
    <col min="9" max="11" width="22" customWidth="1"/>
    <col min="12" max="12" width="17.42578125" customWidth="1"/>
  </cols>
  <sheetData>
    <row r="2" spans="3:12" x14ac:dyDescent="0.25">
      <c r="C2" s="27" t="s">
        <v>68</v>
      </c>
    </row>
    <row r="3" spans="3:12" x14ac:dyDescent="0.25">
      <c r="I3" t="s">
        <v>77</v>
      </c>
    </row>
    <row r="4" spans="3:12" x14ac:dyDescent="0.25">
      <c r="D4" t="s">
        <v>59</v>
      </c>
    </row>
    <row r="5" spans="3:12" s="2" customFormat="1" ht="45" x14ac:dyDescent="0.25">
      <c r="C5" s="2" t="s">
        <v>4</v>
      </c>
      <c r="D5" s="28" t="s">
        <v>62</v>
      </c>
      <c r="E5" s="28" t="s">
        <v>61</v>
      </c>
      <c r="F5" s="28" t="s">
        <v>66</v>
      </c>
      <c r="G5" s="28" t="s">
        <v>76</v>
      </c>
      <c r="H5" s="2" t="s">
        <v>72</v>
      </c>
      <c r="I5" s="28" t="s">
        <v>69</v>
      </c>
      <c r="J5" s="28" t="s">
        <v>70</v>
      </c>
      <c r="K5" s="28" t="s">
        <v>67</v>
      </c>
      <c r="L5" s="28" t="s">
        <v>78</v>
      </c>
    </row>
    <row r="6" spans="3:12" x14ac:dyDescent="0.25">
      <c r="C6" t="s">
        <v>27</v>
      </c>
      <c r="D6" s="7">
        <f>'Land cover Lookup'!E26</f>
        <v>-9.9065E-2</v>
      </c>
      <c r="E6" s="7">
        <f>'Land cover Lookup'!F26</f>
        <v>-13.08</v>
      </c>
      <c r="F6" s="7">
        <f>'Land cover Lookup'!G26</f>
        <v>1.1232899999999999</v>
      </c>
      <c r="G6" s="7">
        <f>'Land cover Lookup'!H26</f>
        <v>0.50666999999999995</v>
      </c>
      <c r="I6" s="29">
        <f>'Input &amp; Outcomes'!$C$34*D6</f>
        <v>-2.9719500000000001</v>
      </c>
      <c r="J6" s="29">
        <f>'Input &amp; Outcomes'!$G$34*E6</f>
        <v>-7.6256399999999998</v>
      </c>
      <c r="K6" s="30">
        <f>'Input &amp; Outcomes'!$C$16*F6</f>
        <v>16.849349999999998</v>
      </c>
      <c r="L6" s="7">
        <f>G6</f>
        <v>0.50666999999999995</v>
      </c>
    </row>
    <row r="7" spans="3:12" x14ac:dyDescent="0.25">
      <c r="C7" t="s">
        <v>28</v>
      </c>
      <c r="D7" s="7">
        <f>'Land cover Lookup'!E27</f>
        <v>-9.3044000000000002E-2</v>
      </c>
      <c r="E7" s="7">
        <f>'Land cover Lookup'!F27</f>
        <v>-9.1453000000000007</v>
      </c>
      <c r="F7" s="7">
        <f>'Land cover Lookup'!G27</f>
        <v>0.77490000000000003</v>
      </c>
      <c r="G7" s="7">
        <f>'Land cover Lookup'!H27</f>
        <v>0.26595999999999997</v>
      </c>
      <c r="I7" s="29">
        <f>'Input &amp; Outcomes'!$C$34*D7</f>
        <v>-2.7913200000000002</v>
      </c>
      <c r="J7" s="29">
        <f>'Input &amp; Outcomes'!$G$34*E7</f>
        <v>-5.3317098999999999</v>
      </c>
      <c r="K7" s="30">
        <f>'Input &amp; Outcomes'!$C$16*F7</f>
        <v>11.6235</v>
      </c>
      <c r="L7" s="7">
        <f t="shared" ref="L7:L20" si="0">G7</f>
        <v>0.26595999999999997</v>
      </c>
    </row>
    <row r="8" spans="3:12" x14ac:dyDescent="0.25">
      <c r="C8" t="s">
        <v>29</v>
      </c>
      <c r="D8" s="7">
        <f>'Land cover Lookup'!E28</f>
        <v>-0.15629000000000001</v>
      </c>
      <c r="E8" s="7">
        <f>'Land cover Lookup'!F28</f>
        <v>-21.765000000000001</v>
      </c>
      <c r="F8" s="7">
        <f>'Land cover Lookup'!G28</f>
        <v>1.4185000000000001</v>
      </c>
      <c r="G8" s="7">
        <f>'Land cover Lookup'!H28</f>
        <v>0.58682000000000001</v>
      </c>
      <c r="I8" s="29">
        <f>'Input &amp; Outcomes'!$C$34*D8</f>
        <v>-4.6887000000000008</v>
      </c>
      <c r="J8" s="29">
        <f>'Input &amp; Outcomes'!$G$34*E8</f>
        <v>-12.688995</v>
      </c>
      <c r="K8" s="30">
        <f>'Input &amp; Outcomes'!$C$16*F8</f>
        <v>21.2775</v>
      </c>
      <c r="L8" s="7">
        <f t="shared" si="0"/>
        <v>0.58682000000000001</v>
      </c>
    </row>
    <row r="9" spans="3:12" x14ac:dyDescent="0.25">
      <c r="C9" t="s">
        <v>30</v>
      </c>
      <c r="D9" s="7">
        <f>'Land cover Lookup'!E29</f>
        <v>-0.15629000000000001</v>
      </c>
      <c r="E9" s="7">
        <f>'Land cover Lookup'!F29</f>
        <v>-21.765000000000001</v>
      </c>
      <c r="F9" s="7">
        <f>'Land cover Lookup'!G29</f>
        <v>1.4185000000000001</v>
      </c>
      <c r="G9" s="7">
        <f>'Land cover Lookup'!H29</f>
        <v>0.58682000000000001</v>
      </c>
      <c r="I9" s="29">
        <f>'Input &amp; Outcomes'!$C$34*D9</f>
        <v>-4.6887000000000008</v>
      </c>
      <c r="J9" s="29">
        <f>'Input &amp; Outcomes'!$G$34*E9</f>
        <v>-12.688995</v>
      </c>
      <c r="K9" s="30">
        <f>'Input &amp; Outcomes'!$C$16*F9</f>
        <v>21.2775</v>
      </c>
      <c r="L9" s="7">
        <f t="shared" si="0"/>
        <v>0.58682000000000001</v>
      </c>
    </row>
    <row r="10" spans="3:12" x14ac:dyDescent="0.25">
      <c r="C10" t="s">
        <v>31</v>
      </c>
      <c r="D10" s="7">
        <f>'Land cover Lookup'!E30</f>
        <v>-9.3044000000000002E-2</v>
      </c>
      <c r="E10" s="7">
        <f>'Land cover Lookup'!F30</f>
        <v>-9.1453000000000007</v>
      </c>
      <c r="F10" s="7">
        <f>'Land cover Lookup'!G30</f>
        <v>0.77490000000000003</v>
      </c>
      <c r="G10" s="7">
        <f>'Land cover Lookup'!H30</f>
        <v>0.18670999999999999</v>
      </c>
      <c r="I10" s="29">
        <f>'Input &amp; Outcomes'!$C$34*D10</f>
        <v>-2.7913200000000002</v>
      </c>
      <c r="J10" s="29">
        <f>'Input &amp; Outcomes'!$G$34*E10</f>
        <v>-5.3317098999999999</v>
      </c>
      <c r="K10" s="30">
        <f>'Input &amp; Outcomes'!$C$16*F10</f>
        <v>11.6235</v>
      </c>
      <c r="L10" s="7">
        <f t="shared" si="0"/>
        <v>0.18670999999999999</v>
      </c>
    </row>
    <row r="11" spans="3:12" x14ac:dyDescent="0.25">
      <c r="C11" t="s">
        <v>32</v>
      </c>
      <c r="D11" s="7">
        <f>'Land cover Lookup'!E31</f>
        <v>-9.9065E-2</v>
      </c>
      <c r="E11" s="7">
        <f>'Land cover Lookup'!F31</f>
        <v>-13.08</v>
      </c>
      <c r="F11" s="7">
        <f>'Land cover Lookup'!G31</f>
        <v>1.1232899999999999</v>
      </c>
      <c r="G11" s="7">
        <f>'Land cover Lookup'!H31</f>
        <v>0.58682000000000001</v>
      </c>
      <c r="I11" s="29">
        <f>'Input &amp; Outcomes'!$C$34*D11</f>
        <v>-2.9719500000000001</v>
      </c>
      <c r="J11" s="29">
        <f>'Input &amp; Outcomes'!$G$34*E11</f>
        <v>-7.6256399999999998</v>
      </c>
      <c r="K11" s="30">
        <f>'Input &amp; Outcomes'!$C$16*F11</f>
        <v>16.849349999999998</v>
      </c>
      <c r="L11" s="7">
        <f t="shared" si="0"/>
        <v>0.58682000000000001</v>
      </c>
    </row>
    <row r="12" spans="3:12" x14ac:dyDescent="0.25">
      <c r="C12" t="s">
        <v>33</v>
      </c>
      <c r="D12" s="7">
        <f>'Land cover Lookup'!E32</f>
        <v>-9.9065E-2</v>
      </c>
      <c r="E12" s="7">
        <f>'Land cover Lookup'!F32</f>
        <v>-13.08</v>
      </c>
      <c r="F12" s="7">
        <f>'Land cover Lookup'!G32</f>
        <v>1.1232899999999999</v>
      </c>
      <c r="G12" s="7">
        <f>'Land cover Lookup'!H32</f>
        <v>0.50666999999999995</v>
      </c>
      <c r="I12" s="29">
        <f>'Input &amp; Outcomes'!$C$34*D12</f>
        <v>-2.9719500000000001</v>
      </c>
      <c r="J12" s="29">
        <f>'Input &amp; Outcomes'!$G$34*E12</f>
        <v>-7.6256399999999998</v>
      </c>
      <c r="K12" s="30">
        <f>'Input &amp; Outcomes'!$C$16*F12</f>
        <v>16.849349999999998</v>
      </c>
      <c r="L12" s="7">
        <f t="shared" si="0"/>
        <v>0.50666999999999995</v>
      </c>
    </row>
    <row r="13" spans="3:12" x14ac:dyDescent="0.25">
      <c r="C13" t="s">
        <v>34</v>
      </c>
      <c r="D13" s="7">
        <f>'Land cover Lookup'!E33</f>
        <v>-9.9065E-2</v>
      </c>
      <c r="E13" s="7">
        <f>'Land cover Lookup'!F33</f>
        <v>-13.08</v>
      </c>
      <c r="F13" s="7">
        <f>'Land cover Lookup'!G33</f>
        <v>1.1232899999999999</v>
      </c>
      <c r="G13" s="7">
        <f>'Land cover Lookup'!H33</f>
        <v>0.58682000000000001</v>
      </c>
      <c r="I13" s="29">
        <f>'Input &amp; Outcomes'!$C$34*D13</f>
        <v>-2.9719500000000001</v>
      </c>
      <c r="J13" s="29">
        <f>'Input &amp; Outcomes'!$G$34*E13</f>
        <v>-7.6256399999999998</v>
      </c>
      <c r="K13" s="30">
        <f>'Input &amp; Outcomes'!$C$16*F13</f>
        <v>16.849349999999998</v>
      </c>
      <c r="L13" s="7">
        <f t="shared" si="0"/>
        <v>0.58682000000000001</v>
      </c>
    </row>
    <row r="14" spans="3:12" x14ac:dyDescent="0.25">
      <c r="C14" t="s">
        <v>35</v>
      </c>
      <c r="D14" s="7">
        <f>'Land cover Lookup'!E34</f>
        <v>-1.4911000000000001E-2</v>
      </c>
      <c r="E14" s="7">
        <f>'Land cover Lookup'!F34</f>
        <v>-1.7645999999999999</v>
      </c>
      <c r="F14" s="7">
        <f>'Land cover Lookup'!G34</f>
        <v>0.10278</v>
      </c>
      <c r="G14" s="7">
        <f>'Land cover Lookup'!H34</f>
        <v>0.18670999999999999</v>
      </c>
      <c r="I14" s="29">
        <f>'Input &amp; Outcomes'!$C$34*D14</f>
        <v>-0.44733000000000001</v>
      </c>
      <c r="J14" s="29">
        <f>'Input &amp; Outcomes'!$G$34*E14</f>
        <v>-1.0287617999999998</v>
      </c>
      <c r="K14" s="30">
        <f>'Input &amp; Outcomes'!$C$16*F14</f>
        <v>1.5416999999999998</v>
      </c>
      <c r="L14" s="7">
        <f t="shared" si="0"/>
        <v>0.18670999999999999</v>
      </c>
    </row>
    <row r="15" spans="3:12" x14ac:dyDescent="0.25">
      <c r="C15" t="s">
        <v>36</v>
      </c>
      <c r="D15" s="7">
        <f>'Land cover Lookup'!E35</f>
        <v>-1.4911000000000001E-2</v>
      </c>
      <c r="E15" s="7">
        <f>'Land cover Lookup'!F35</f>
        <v>-1.7645999999999999</v>
      </c>
      <c r="F15" s="7">
        <f>'Land cover Lookup'!G35</f>
        <v>0.10278</v>
      </c>
      <c r="G15" s="7">
        <f>'Land cover Lookup'!H35</f>
        <v>0.18670999999999999</v>
      </c>
      <c r="I15" s="29">
        <f>'Input &amp; Outcomes'!$C$34*D15</f>
        <v>-0.44733000000000001</v>
      </c>
      <c r="J15" s="29">
        <f>'Input &amp; Outcomes'!$G$34*E15</f>
        <v>-1.0287617999999998</v>
      </c>
      <c r="K15" s="30">
        <f>'Input &amp; Outcomes'!$C$16*F15</f>
        <v>1.5416999999999998</v>
      </c>
      <c r="L15" s="7">
        <f t="shared" si="0"/>
        <v>0.18670999999999999</v>
      </c>
    </row>
    <row r="16" spans="3:12" x14ac:dyDescent="0.25">
      <c r="C16" t="s">
        <v>37</v>
      </c>
      <c r="D16" s="7">
        <f>'Land cover Lookup'!E36</f>
        <v>-9.9065E-2</v>
      </c>
      <c r="E16" s="7">
        <f>'Land cover Lookup'!F36</f>
        <v>-13.08</v>
      </c>
      <c r="F16" s="7">
        <f>'Land cover Lookup'!G36</f>
        <v>1.1232899999999999</v>
      </c>
      <c r="G16" s="7">
        <f>'Land cover Lookup'!H36</f>
        <v>0.50666999999999995</v>
      </c>
      <c r="I16" s="29">
        <f>'Input &amp; Outcomes'!$C$34*D16</f>
        <v>-2.9719500000000001</v>
      </c>
      <c r="J16" s="29">
        <f>'Input &amp; Outcomes'!$G$34*E16</f>
        <v>-7.6256399999999998</v>
      </c>
      <c r="K16" s="30">
        <f>'Input &amp; Outcomes'!$C$16*F16</f>
        <v>16.849349999999998</v>
      </c>
      <c r="L16" s="7">
        <f t="shared" si="0"/>
        <v>0.50666999999999995</v>
      </c>
    </row>
    <row r="17" spans="3:12" x14ac:dyDescent="0.25">
      <c r="C17" t="s">
        <v>38</v>
      </c>
      <c r="D17" s="7">
        <f>'Land cover Lookup'!E37</f>
        <v>-9.3044000000000002E-2</v>
      </c>
      <c r="E17" s="7">
        <f>'Land cover Lookup'!F37</f>
        <v>-9.1453000000000007</v>
      </c>
      <c r="F17" s="7">
        <f>'Land cover Lookup'!G37</f>
        <v>0.77490000000000003</v>
      </c>
      <c r="G17" s="7">
        <f>'Land cover Lookup'!H37</f>
        <v>0.18670999999999999</v>
      </c>
      <c r="I17" s="29">
        <f>'Input &amp; Outcomes'!$C$34*D17</f>
        <v>-2.7913200000000002</v>
      </c>
      <c r="J17" s="29">
        <f>'Input &amp; Outcomes'!$G$34*E17</f>
        <v>-5.3317098999999999</v>
      </c>
      <c r="K17" s="30">
        <f>'Input &amp; Outcomes'!$C$16*F17</f>
        <v>11.6235</v>
      </c>
      <c r="L17" s="7">
        <f t="shared" si="0"/>
        <v>0.18670999999999999</v>
      </c>
    </row>
    <row r="18" spans="3:12" x14ac:dyDescent="0.25">
      <c r="C18" t="s">
        <v>39</v>
      </c>
      <c r="D18" s="7">
        <f>'Land cover Lookup'!E38</f>
        <v>-1.2735E-2</v>
      </c>
      <c r="E18" s="7">
        <f>'Land cover Lookup'!F38</f>
        <v>-1.5184</v>
      </c>
      <c r="F18" s="7">
        <f>'Land cover Lookup'!G38</f>
        <v>8.6199999999999999E-2</v>
      </c>
      <c r="G18" s="7">
        <f>'Land cover Lookup'!H38</f>
        <v>0.18670999999999999</v>
      </c>
      <c r="I18" s="29">
        <f>'Input &amp; Outcomes'!$C$34*D18</f>
        <v>-0.38205</v>
      </c>
      <c r="J18" s="29">
        <f>'Input &amp; Outcomes'!$G$34*E18</f>
        <v>-0.88522719999999988</v>
      </c>
      <c r="K18" s="30">
        <f>'Input &amp; Outcomes'!$C$16*F18</f>
        <v>1.2929999999999999</v>
      </c>
      <c r="L18" s="7">
        <f t="shared" si="0"/>
        <v>0.18670999999999999</v>
      </c>
    </row>
    <row r="19" spans="3:12" x14ac:dyDescent="0.25">
      <c r="C19" t="s">
        <v>40</v>
      </c>
      <c r="D19" s="7">
        <f>'Land cover Lookup'!E39</f>
        <v>-9.3044000000000002E-2</v>
      </c>
      <c r="E19" s="7">
        <f>'Land cover Lookup'!F39</f>
        <v>-9.1453000000000007</v>
      </c>
      <c r="F19" s="7">
        <f>'Land cover Lookup'!G39</f>
        <v>0.77490000000000003</v>
      </c>
      <c r="G19" s="7">
        <f>'Land cover Lookup'!H39</f>
        <v>0.18670999999999999</v>
      </c>
      <c r="I19" s="29">
        <f>'Input &amp; Outcomes'!$C$34*D19</f>
        <v>-2.7913200000000002</v>
      </c>
      <c r="J19" s="29">
        <f>'Input &amp; Outcomes'!$G$34*E19</f>
        <v>-5.3317098999999999</v>
      </c>
      <c r="K19" s="30">
        <f>'Input &amp; Outcomes'!$C$16*F19</f>
        <v>11.6235</v>
      </c>
      <c r="L19" s="7">
        <f t="shared" si="0"/>
        <v>0.18670999999999999</v>
      </c>
    </row>
    <row r="20" spans="3:12" x14ac:dyDescent="0.25">
      <c r="C20" t="s">
        <v>41</v>
      </c>
      <c r="D20" s="7">
        <f>'Land cover Lookup'!E40</f>
        <v>-1.0744E-2</v>
      </c>
      <c r="E20" s="7">
        <f>'Land cover Lookup'!F40</f>
        <v>-1.0618000000000001</v>
      </c>
      <c r="F20" s="7">
        <f>'Land cover Lookup'!G40</f>
        <v>5.6000000000000001E-2</v>
      </c>
      <c r="G20" s="7">
        <f>'Land cover Lookup'!H40</f>
        <v>0.18670999999999999</v>
      </c>
      <c r="I20" s="29">
        <f>'Input &amp; Outcomes'!$C$34*D20</f>
        <v>-0.32232</v>
      </c>
      <c r="J20" s="29">
        <f>'Input &amp; Outcomes'!$G$34*E20</f>
        <v>-0.61902939999999995</v>
      </c>
      <c r="K20" s="30">
        <f>'Input &amp; Outcomes'!$C$16*F20</f>
        <v>0.84</v>
      </c>
      <c r="L20" s="7">
        <f t="shared" si="0"/>
        <v>0.18670999999999999</v>
      </c>
    </row>
    <row r="24" spans="3:12" x14ac:dyDescent="0.25">
      <c r="E24" s="24" t="s">
        <v>63</v>
      </c>
    </row>
    <row r="25" spans="3:12" x14ac:dyDescent="0.25">
      <c r="E25" t="s">
        <v>64</v>
      </c>
      <c r="F25" t="s">
        <v>0</v>
      </c>
      <c r="H25" s="31" t="str">
        <f>'Input &amp; Outcomes'!C10</f>
        <v>Grasslands</v>
      </c>
      <c r="I25" s="7">
        <f>INDEX(I6:I20,MATCH($H25,Table1[Habitat type],0))</f>
        <v>-0.38205</v>
      </c>
      <c r="J25" s="7">
        <f>INDEX(J6:J20,MATCH($H25,Table1[Habitat type],0))</f>
        <v>-0.88522719999999988</v>
      </c>
      <c r="K25" s="7">
        <f>INDEX(K6:K20,MATCH($H25,Table1[Habitat type],0))</f>
        <v>1.2929999999999999</v>
      </c>
      <c r="L25" s="7">
        <f>INDEX(L6:L20,MATCH($H25,Table1[Habitat type],0))</f>
        <v>0.18670999999999999</v>
      </c>
    </row>
    <row r="26" spans="3:12" ht="21" customHeight="1" x14ac:dyDescent="0.25">
      <c r="F26" t="s">
        <v>1</v>
      </c>
      <c r="H26" s="31" t="str">
        <f>'Input &amp; Outcomes'!D10</f>
        <v>Mixed Forests</v>
      </c>
      <c r="I26" s="7">
        <f>INDEX(I6:I20,MATCH($H26,Table1[Habitat type],0))</f>
        <v>-2.9719500000000001</v>
      </c>
      <c r="J26" s="7">
        <f>INDEX(J6:J20,MATCH($H26,Table1[Habitat type],0))</f>
        <v>-7.6256399999999998</v>
      </c>
      <c r="K26" s="7">
        <f>INDEX(K6:K20,MATCH($H26,Table1[Habitat type],0))</f>
        <v>16.849349999999998</v>
      </c>
      <c r="L26" s="7">
        <f>INDEX(L6:L20,MATCH($H26,Table1[Habitat type],0))</f>
        <v>0.58682000000000001</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N40"/>
  <sheetViews>
    <sheetView topLeftCell="A19" workbookViewId="0">
      <selection activeCell="J35" sqref="J35"/>
    </sheetView>
  </sheetViews>
  <sheetFormatPr defaultRowHeight="15" x14ac:dyDescent="0.25"/>
  <cols>
    <col min="3" max="3" width="41.85546875" customWidth="1"/>
    <col min="4" max="4" width="25" customWidth="1"/>
    <col min="5" max="7" width="14.7109375" customWidth="1"/>
    <col min="8" max="8" width="12.140625" customWidth="1"/>
    <col min="9" max="11" width="16.28515625" customWidth="1"/>
    <col min="12" max="12" width="12.85546875" customWidth="1"/>
    <col min="13" max="13" width="4.85546875" customWidth="1"/>
  </cols>
  <sheetData>
    <row r="2" spans="4:14" x14ac:dyDescent="0.25">
      <c r="E2" s="33" t="s">
        <v>43</v>
      </c>
    </row>
    <row r="3" spans="4:14" x14ac:dyDescent="0.25">
      <c r="E3" s="33" t="s">
        <v>44</v>
      </c>
    </row>
    <row r="5" spans="4:14" x14ac:dyDescent="0.25">
      <c r="E5" s="1" t="s">
        <v>45</v>
      </c>
      <c r="F5" s="1"/>
      <c r="G5" s="1"/>
      <c r="H5" s="1"/>
      <c r="I5" s="1" t="s">
        <v>46</v>
      </c>
    </row>
    <row r="6" spans="4:14" s="2" customFormat="1" ht="75" x14ac:dyDescent="0.25">
      <c r="D6" s="2" t="s">
        <v>11</v>
      </c>
      <c r="E6" s="2" t="s">
        <v>143</v>
      </c>
      <c r="F6" s="35" t="s">
        <v>142</v>
      </c>
      <c r="G6" s="2" t="s">
        <v>141</v>
      </c>
      <c r="H6" s="2" t="s">
        <v>144</v>
      </c>
      <c r="I6" s="2" t="s">
        <v>74</v>
      </c>
      <c r="J6" s="2" t="s">
        <v>25</v>
      </c>
      <c r="K6" s="2" t="s">
        <v>65</v>
      </c>
      <c r="L6" s="2" t="s">
        <v>79</v>
      </c>
      <c r="N6" s="2" t="s">
        <v>72</v>
      </c>
    </row>
    <row r="7" spans="4:14" x14ac:dyDescent="0.25">
      <c r="D7" t="s">
        <v>19</v>
      </c>
      <c r="E7" s="34">
        <v>1</v>
      </c>
      <c r="F7" s="36">
        <v>1</v>
      </c>
      <c r="G7" s="34">
        <v>1</v>
      </c>
      <c r="H7" s="32">
        <v>3</v>
      </c>
      <c r="I7" s="37">
        <v>-9.3044000000000002E-2</v>
      </c>
      <c r="J7" s="32">
        <v>-9.1453000000000007</v>
      </c>
      <c r="K7" s="32">
        <v>0.77490000000000003</v>
      </c>
      <c r="L7" s="32">
        <v>0.50666999999999995</v>
      </c>
    </row>
    <row r="8" spans="4:14" x14ac:dyDescent="0.25">
      <c r="D8" t="s">
        <v>18</v>
      </c>
      <c r="E8" s="34">
        <v>1</v>
      </c>
      <c r="F8" s="36">
        <v>2</v>
      </c>
      <c r="G8" s="34">
        <v>1</v>
      </c>
      <c r="H8" s="32">
        <v>4</v>
      </c>
      <c r="I8" s="37">
        <v>-9.9065E-2</v>
      </c>
      <c r="J8" s="32">
        <v>-13.08</v>
      </c>
      <c r="K8" s="32">
        <v>1.1232899999999999</v>
      </c>
      <c r="L8" s="32">
        <v>0.58682000000000001</v>
      </c>
    </row>
    <row r="9" spans="4:14" x14ac:dyDescent="0.25">
      <c r="D9" t="s">
        <v>17</v>
      </c>
      <c r="E9" s="34">
        <v>1</v>
      </c>
      <c r="F9" s="36">
        <v>2</v>
      </c>
      <c r="G9" s="34">
        <v>1</v>
      </c>
      <c r="H9" s="32">
        <v>3</v>
      </c>
      <c r="I9" s="37">
        <v>-9.9065E-2</v>
      </c>
      <c r="J9" s="32">
        <v>-13.08</v>
      </c>
      <c r="K9" s="32">
        <v>1.1232899999999999</v>
      </c>
      <c r="L9" s="32">
        <v>0.50666999999999995</v>
      </c>
    </row>
    <row r="10" spans="4:14" x14ac:dyDescent="0.25">
      <c r="D10" t="s">
        <v>16</v>
      </c>
      <c r="E10" s="34">
        <v>3</v>
      </c>
      <c r="F10" s="36">
        <v>3</v>
      </c>
      <c r="G10" s="34">
        <v>3</v>
      </c>
      <c r="H10" s="32">
        <v>4</v>
      </c>
      <c r="I10" s="37">
        <v>-0.15629000000000001</v>
      </c>
      <c r="J10" s="32">
        <v>-21.765000000000001</v>
      </c>
      <c r="K10" s="32">
        <v>1.4185000000000001</v>
      </c>
      <c r="L10" s="32">
        <v>0.58682000000000001</v>
      </c>
    </row>
    <row r="11" spans="4:14" x14ac:dyDescent="0.25">
      <c r="D11" t="s">
        <v>15</v>
      </c>
      <c r="E11" s="34">
        <v>3</v>
      </c>
      <c r="F11" s="36">
        <v>3</v>
      </c>
      <c r="G11" s="34">
        <v>3</v>
      </c>
      <c r="H11" s="32">
        <v>4</v>
      </c>
      <c r="I11" s="37">
        <v>-0.15629000000000001</v>
      </c>
      <c r="J11" s="32">
        <v>-21.765000000000001</v>
      </c>
      <c r="K11" s="32">
        <v>1.4185000000000001</v>
      </c>
      <c r="L11" s="32">
        <v>0.58682000000000001</v>
      </c>
    </row>
    <row r="12" spans="4:14" x14ac:dyDescent="0.25">
      <c r="D12" t="s">
        <v>14</v>
      </c>
      <c r="E12" s="34">
        <v>1</v>
      </c>
      <c r="F12" s="36">
        <v>1</v>
      </c>
      <c r="G12" s="34">
        <v>1</v>
      </c>
      <c r="H12" s="32">
        <v>1</v>
      </c>
      <c r="I12" s="37">
        <v>-9.3044000000000002E-2</v>
      </c>
      <c r="J12" s="32">
        <v>-9.1453000000000007</v>
      </c>
      <c r="K12" s="32">
        <v>0.77490000000000003</v>
      </c>
      <c r="L12" s="32">
        <v>0.18670999999999999</v>
      </c>
    </row>
    <row r="13" spans="4:14" x14ac:dyDescent="0.25">
      <c r="D13" t="s">
        <v>13</v>
      </c>
      <c r="E13" s="34">
        <v>1</v>
      </c>
      <c r="F13" s="36">
        <v>1</v>
      </c>
      <c r="G13" s="34">
        <v>1</v>
      </c>
      <c r="H13" s="32">
        <v>2</v>
      </c>
      <c r="I13" s="37">
        <v>-9.3044000000000002E-2</v>
      </c>
      <c r="J13" s="32">
        <v>-9.1453000000000007</v>
      </c>
      <c r="K13" s="32">
        <v>0.77490000000000003</v>
      </c>
      <c r="L13" s="32">
        <v>0.26595999999999997</v>
      </c>
    </row>
    <row r="14" spans="4:14" x14ac:dyDescent="0.25">
      <c r="D14" t="s">
        <v>12</v>
      </c>
      <c r="E14" s="34">
        <v>2</v>
      </c>
      <c r="F14" s="36">
        <v>2</v>
      </c>
      <c r="G14" s="34">
        <v>1</v>
      </c>
      <c r="H14" s="32">
        <v>3</v>
      </c>
      <c r="I14" s="37">
        <v>-9.9065E-2</v>
      </c>
      <c r="J14" s="32">
        <v>-13.08</v>
      </c>
      <c r="K14" s="32">
        <v>1.1232899999999999</v>
      </c>
      <c r="L14" s="32">
        <v>0.50666999999999995</v>
      </c>
    </row>
    <row r="15" spans="4:14" x14ac:dyDescent="0.25">
      <c r="D15" t="s">
        <v>22</v>
      </c>
      <c r="E15" s="34">
        <v>5</v>
      </c>
      <c r="F15" s="36">
        <v>5</v>
      </c>
      <c r="G15" s="34">
        <v>5</v>
      </c>
      <c r="H15" s="32">
        <v>1</v>
      </c>
      <c r="I15" s="37">
        <v>-1.4911000000000001E-2</v>
      </c>
      <c r="J15" s="32">
        <v>-1.7645999999999999</v>
      </c>
      <c r="K15" s="32">
        <v>0.10278</v>
      </c>
      <c r="L15" s="32">
        <v>0.18670999999999999</v>
      </c>
    </row>
    <row r="16" spans="4:14" x14ac:dyDescent="0.25">
      <c r="D16" t="s">
        <v>21</v>
      </c>
      <c r="E16" s="34">
        <v>5</v>
      </c>
      <c r="F16" s="36">
        <v>5</v>
      </c>
      <c r="G16" s="34">
        <v>5</v>
      </c>
      <c r="H16" s="32">
        <v>1</v>
      </c>
      <c r="I16" s="37">
        <v>-1.4911000000000001E-2</v>
      </c>
      <c r="J16" s="32">
        <v>-1.7645999999999999</v>
      </c>
      <c r="K16" s="32">
        <v>0.10278</v>
      </c>
      <c r="L16" s="32">
        <v>0.18670999999999999</v>
      </c>
    </row>
    <row r="17" spans="3:14" x14ac:dyDescent="0.25">
      <c r="D17" t="s">
        <v>20</v>
      </c>
      <c r="E17" s="34">
        <v>5</v>
      </c>
      <c r="F17" s="36">
        <v>5</v>
      </c>
      <c r="G17" s="34">
        <v>5</v>
      </c>
      <c r="H17" s="32">
        <v>1</v>
      </c>
      <c r="I17" s="37">
        <v>-1.4911000000000001E-2</v>
      </c>
      <c r="J17" s="32">
        <v>-1.7645999999999999</v>
      </c>
      <c r="K17" s="32">
        <v>0.10278</v>
      </c>
      <c r="L17" s="32">
        <v>0.18670999999999999</v>
      </c>
    </row>
    <row r="18" spans="3:14" x14ac:dyDescent="0.25">
      <c r="D18" t="s">
        <v>23</v>
      </c>
      <c r="E18" s="34">
        <v>4</v>
      </c>
      <c r="F18" s="36">
        <v>4</v>
      </c>
      <c r="G18" s="34">
        <v>4</v>
      </c>
      <c r="H18" s="32">
        <v>2</v>
      </c>
      <c r="I18" s="37">
        <v>-1.2735E-2</v>
      </c>
      <c r="J18" s="32">
        <v>-1.5184</v>
      </c>
      <c r="K18" s="32">
        <v>8.6199999999999999E-2</v>
      </c>
      <c r="L18" s="32">
        <v>0.26595999999999997</v>
      </c>
    </row>
    <row r="19" spans="3:14" x14ac:dyDescent="0.25">
      <c r="D19" t="s">
        <v>80</v>
      </c>
      <c r="E19" s="34">
        <v>4</v>
      </c>
      <c r="F19" s="36">
        <v>4</v>
      </c>
      <c r="G19" s="34">
        <v>4</v>
      </c>
      <c r="H19" s="32">
        <v>1</v>
      </c>
      <c r="I19" s="37">
        <v>-1.2735E-2</v>
      </c>
      <c r="J19" s="32">
        <v>-1.5184</v>
      </c>
      <c r="K19" s="32">
        <v>8.6199999999999999E-2</v>
      </c>
      <c r="L19" s="32">
        <v>0.18670999999999999</v>
      </c>
    </row>
    <row r="20" spans="3:14" x14ac:dyDescent="0.25">
      <c r="D20" t="s">
        <v>81</v>
      </c>
      <c r="E20" s="34">
        <v>4</v>
      </c>
      <c r="F20" s="36">
        <v>4</v>
      </c>
      <c r="G20" s="34">
        <v>4</v>
      </c>
      <c r="H20" s="32">
        <v>1</v>
      </c>
      <c r="I20" s="37">
        <v>-1.2735E-2</v>
      </c>
      <c r="J20" s="32">
        <v>-1.5184</v>
      </c>
      <c r="K20" s="32">
        <v>8.6199999999999999E-2</v>
      </c>
      <c r="L20" s="32">
        <v>0.18670999999999999</v>
      </c>
    </row>
    <row r="21" spans="3:14" x14ac:dyDescent="0.25">
      <c r="D21" t="s">
        <v>24</v>
      </c>
      <c r="E21" s="34">
        <v>6</v>
      </c>
      <c r="F21" s="36">
        <v>6</v>
      </c>
      <c r="G21" s="34">
        <v>6</v>
      </c>
      <c r="H21" s="32">
        <v>1</v>
      </c>
      <c r="I21" s="37">
        <v>-1.0744E-2</v>
      </c>
      <c r="J21" s="32">
        <v>-1.0618000000000001</v>
      </c>
      <c r="K21" s="32">
        <v>5.6000000000000001E-2</v>
      </c>
      <c r="L21" s="32">
        <v>0.18670999999999999</v>
      </c>
      <c r="N21" t="s">
        <v>145</v>
      </c>
    </row>
    <row r="23" spans="3:14" x14ac:dyDescent="0.25">
      <c r="C23" s="6" t="s">
        <v>47</v>
      </c>
    </row>
    <row r="24" spans="3:14" x14ac:dyDescent="0.25">
      <c r="E24" s="1" t="s">
        <v>59</v>
      </c>
      <c r="F24" s="1"/>
      <c r="G24" s="1"/>
    </row>
    <row r="25" spans="3:14" ht="57" customHeight="1" x14ac:dyDescent="0.25">
      <c r="C25" s="1" t="s">
        <v>42</v>
      </c>
      <c r="D25" s="1" t="s">
        <v>26</v>
      </c>
      <c r="E25" s="2" t="s">
        <v>62</v>
      </c>
      <c r="F25" s="2" t="s">
        <v>61</v>
      </c>
      <c r="G25" s="2" t="s">
        <v>60</v>
      </c>
      <c r="H25" s="2" t="s">
        <v>79</v>
      </c>
      <c r="I25" s="2" t="s">
        <v>72</v>
      </c>
    </row>
    <row r="26" spans="3:14" x14ac:dyDescent="0.25">
      <c r="C26" t="s">
        <v>27</v>
      </c>
      <c r="D26" t="s">
        <v>12</v>
      </c>
      <c r="E26" s="7">
        <f>INDEX(I$7:I$21,MATCH($D26,$D$7:$D$21,0))</f>
        <v>-9.9065E-2</v>
      </c>
      <c r="F26" s="7">
        <f t="shared" ref="F26:H26" si="0">INDEX(J$7:J$21,MATCH($D26,$D$7:$D$21,0))</f>
        <v>-13.08</v>
      </c>
      <c r="G26" s="7">
        <f t="shared" si="0"/>
        <v>1.1232899999999999</v>
      </c>
      <c r="H26" s="7">
        <f t="shared" si="0"/>
        <v>0.50666999999999995</v>
      </c>
    </row>
    <row r="27" spans="3:14" x14ac:dyDescent="0.25">
      <c r="C27" t="s">
        <v>28</v>
      </c>
      <c r="D27" t="s">
        <v>13</v>
      </c>
      <c r="E27" s="7">
        <f t="shared" ref="E27:E28" si="1">INDEX(I$7:I$21,MATCH($D27,$D$7:$D$21,0))</f>
        <v>-9.3044000000000002E-2</v>
      </c>
      <c r="F27" s="7">
        <f t="shared" ref="F27:F28" si="2">INDEX(J$7:J$21,MATCH($D27,$D$7:$D$21,0))</f>
        <v>-9.1453000000000007</v>
      </c>
      <c r="G27" s="7">
        <f t="shared" ref="G27:H28" si="3">INDEX(K$7:K$21,MATCH($D27,$D$7:$D$21,0))</f>
        <v>0.77490000000000003</v>
      </c>
      <c r="H27" s="7">
        <f t="shared" si="3"/>
        <v>0.26595999999999997</v>
      </c>
    </row>
    <row r="28" spans="3:14" x14ac:dyDescent="0.25">
      <c r="C28" t="s">
        <v>29</v>
      </c>
      <c r="D28" t="s">
        <v>16</v>
      </c>
      <c r="E28" s="7">
        <f t="shared" si="1"/>
        <v>-0.15629000000000001</v>
      </c>
      <c r="F28" s="7">
        <f t="shared" si="2"/>
        <v>-21.765000000000001</v>
      </c>
      <c r="G28" s="7">
        <f t="shared" si="3"/>
        <v>1.4185000000000001</v>
      </c>
      <c r="H28" s="7">
        <f t="shared" si="3"/>
        <v>0.58682000000000001</v>
      </c>
    </row>
    <row r="29" spans="3:14" x14ac:dyDescent="0.25">
      <c r="C29" t="s">
        <v>30</v>
      </c>
      <c r="D29" t="s">
        <v>15</v>
      </c>
      <c r="E29" s="7">
        <f t="shared" ref="E29:E40" si="4">INDEX(I$7:I$21,MATCH($D29,$D$7:$D$21,0))</f>
        <v>-0.15629000000000001</v>
      </c>
      <c r="F29" s="7">
        <f t="shared" ref="F29:F40" si="5">INDEX(J$7:J$21,MATCH($D29,$D$7:$D$21,0))</f>
        <v>-21.765000000000001</v>
      </c>
      <c r="G29" s="7">
        <f t="shared" ref="G29:H40" si="6">INDEX(K$7:K$21,MATCH($D29,$D$7:$D$21,0))</f>
        <v>1.4185000000000001</v>
      </c>
      <c r="H29" s="7">
        <f t="shared" si="6"/>
        <v>0.58682000000000001</v>
      </c>
    </row>
    <row r="30" spans="3:14" x14ac:dyDescent="0.25">
      <c r="C30" t="s">
        <v>31</v>
      </c>
      <c r="D30" t="s">
        <v>14</v>
      </c>
      <c r="E30" s="7">
        <f t="shared" si="4"/>
        <v>-9.3044000000000002E-2</v>
      </c>
      <c r="F30" s="7">
        <f t="shared" si="5"/>
        <v>-9.1453000000000007</v>
      </c>
      <c r="G30" s="7">
        <f t="shared" si="6"/>
        <v>0.77490000000000003</v>
      </c>
      <c r="H30" s="7">
        <f t="shared" si="6"/>
        <v>0.18670999999999999</v>
      </c>
    </row>
    <row r="31" spans="3:14" x14ac:dyDescent="0.25">
      <c r="C31" t="s">
        <v>32</v>
      </c>
      <c r="D31" t="s">
        <v>18</v>
      </c>
      <c r="E31" s="7">
        <f t="shared" si="4"/>
        <v>-9.9065E-2</v>
      </c>
      <c r="F31" s="7">
        <f t="shared" si="5"/>
        <v>-13.08</v>
      </c>
      <c r="G31" s="7">
        <f t="shared" si="6"/>
        <v>1.1232899999999999</v>
      </c>
      <c r="H31" s="7">
        <f t="shared" si="6"/>
        <v>0.58682000000000001</v>
      </c>
    </row>
    <row r="32" spans="3:14" x14ac:dyDescent="0.25">
      <c r="C32" t="s">
        <v>33</v>
      </c>
      <c r="D32" t="s">
        <v>17</v>
      </c>
      <c r="E32" s="7">
        <f t="shared" si="4"/>
        <v>-9.9065E-2</v>
      </c>
      <c r="F32" s="7">
        <f t="shared" si="5"/>
        <v>-13.08</v>
      </c>
      <c r="G32" s="7">
        <f t="shared" si="6"/>
        <v>1.1232899999999999</v>
      </c>
      <c r="H32" s="7">
        <f t="shared" si="6"/>
        <v>0.50666999999999995</v>
      </c>
    </row>
    <row r="33" spans="3:9" x14ac:dyDescent="0.25">
      <c r="C33" t="s">
        <v>34</v>
      </c>
      <c r="D33" t="s">
        <v>18</v>
      </c>
      <c r="E33" s="7">
        <f t="shared" si="4"/>
        <v>-9.9065E-2</v>
      </c>
      <c r="F33" s="7">
        <f t="shared" si="5"/>
        <v>-13.08</v>
      </c>
      <c r="G33" s="7">
        <f t="shared" si="6"/>
        <v>1.1232899999999999</v>
      </c>
      <c r="H33" s="7">
        <f t="shared" si="6"/>
        <v>0.58682000000000001</v>
      </c>
    </row>
    <row r="34" spans="3:9" x14ac:dyDescent="0.25">
      <c r="C34" t="s">
        <v>35</v>
      </c>
      <c r="D34" t="s">
        <v>20</v>
      </c>
      <c r="E34" s="7">
        <f t="shared" si="4"/>
        <v>-1.4911000000000001E-2</v>
      </c>
      <c r="F34" s="7">
        <f t="shared" si="5"/>
        <v>-1.7645999999999999</v>
      </c>
      <c r="G34" s="7">
        <f t="shared" si="6"/>
        <v>0.10278</v>
      </c>
      <c r="H34" s="7">
        <f t="shared" si="6"/>
        <v>0.18670999999999999</v>
      </c>
    </row>
    <row r="35" spans="3:9" x14ac:dyDescent="0.25">
      <c r="C35" t="s">
        <v>36</v>
      </c>
      <c r="D35" t="s">
        <v>21</v>
      </c>
      <c r="E35" s="7">
        <f t="shared" si="4"/>
        <v>-1.4911000000000001E-2</v>
      </c>
      <c r="F35" s="7">
        <f t="shared" si="5"/>
        <v>-1.7645999999999999</v>
      </c>
      <c r="G35" s="7">
        <f t="shared" si="6"/>
        <v>0.10278</v>
      </c>
      <c r="H35" s="7">
        <f t="shared" si="6"/>
        <v>0.18670999999999999</v>
      </c>
    </row>
    <row r="36" spans="3:9" x14ac:dyDescent="0.25">
      <c r="C36" t="s">
        <v>37</v>
      </c>
      <c r="D36" t="s">
        <v>17</v>
      </c>
      <c r="E36" s="7">
        <f t="shared" si="4"/>
        <v>-9.9065E-2</v>
      </c>
      <c r="F36" s="7">
        <f t="shared" si="5"/>
        <v>-13.08</v>
      </c>
      <c r="G36" s="7">
        <f t="shared" si="6"/>
        <v>1.1232899999999999</v>
      </c>
      <c r="H36" s="7">
        <f t="shared" si="6"/>
        <v>0.50666999999999995</v>
      </c>
    </row>
    <row r="37" spans="3:9" x14ac:dyDescent="0.25">
      <c r="C37" t="s">
        <v>38</v>
      </c>
      <c r="D37" t="s">
        <v>14</v>
      </c>
      <c r="E37" s="7">
        <f t="shared" si="4"/>
        <v>-9.3044000000000002E-2</v>
      </c>
      <c r="F37" s="7">
        <f t="shared" si="5"/>
        <v>-9.1453000000000007</v>
      </c>
      <c r="G37" s="7">
        <f t="shared" si="6"/>
        <v>0.77490000000000003</v>
      </c>
      <c r="H37" s="7">
        <f t="shared" si="6"/>
        <v>0.18670999999999999</v>
      </c>
    </row>
    <row r="38" spans="3:9" x14ac:dyDescent="0.25">
      <c r="C38" t="s">
        <v>39</v>
      </c>
      <c r="D38" t="s">
        <v>80</v>
      </c>
      <c r="E38" s="7">
        <f t="shared" si="4"/>
        <v>-1.2735E-2</v>
      </c>
      <c r="F38" s="7">
        <f t="shared" si="5"/>
        <v>-1.5184</v>
      </c>
      <c r="G38" s="7">
        <f t="shared" si="6"/>
        <v>8.6199999999999999E-2</v>
      </c>
      <c r="H38" s="7">
        <f t="shared" si="6"/>
        <v>0.18670999999999999</v>
      </c>
    </row>
    <row r="39" spans="3:9" x14ac:dyDescent="0.25">
      <c r="C39" t="s">
        <v>40</v>
      </c>
      <c r="D39" t="s">
        <v>14</v>
      </c>
      <c r="E39" s="7">
        <f t="shared" si="4"/>
        <v>-9.3044000000000002E-2</v>
      </c>
      <c r="F39" s="7">
        <f t="shared" si="5"/>
        <v>-9.1453000000000007</v>
      </c>
      <c r="G39" s="7">
        <f t="shared" si="6"/>
        <v>0.77490000000000003</v>
      </c>
      <c r="H39" s="7">
        <f t="shared" si="6"/>
        <v>0.18670999999999999</v>
      </c>
    </row>
    <row r="40" spans="3:9" x14ac:dyDescent="0.25">
      <c r="C40" t="s">
        <v>41</v>
      </c>
      <c r="D40" t="s">
        <v>24</v>
      </c>
      <c r="E40" s="7">
        <f t="shared" si="4"/>
        <v>-1.0744E-2</v>
      </c>
      <c r="F40" s="7">
        <f t="shared" si="5"/>
        <v>-1.0618000000000001</v>
      </c>
      <c r="G40" s="7">
        <f t="shared" si="6"/>
        <v>5.6000000000000001E-2</v>
      </c>
      <c r="H40" s="7">
        <f t="shared" si="6"/>
        <v>0.18670999999999999</v>
      </c>
      <c r="I40" t="s">
        <v>73</v>
      </c>
    </row>
  </sheetData>
  <sortState ref="D7:D14">
    <sortCondition ref="D7"/>
  </sortState>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Input &amp; Outcomes</vt:lpstr>
      <vt:lpstr>Grid cell calculator</vt:lpstr>
      <vt:lpstr>Input 1 (instructions)</vt:lpstr>
      <vt:lpstr>Outcome 2 (interpretation)</vt:lpstr>
      <vt:lpstr>Outcome 3 (interpretation)</vt:lpstr>
      <vt:lpstr>LookUpTables (Equations)</vt:lpstr>
      <vt:lpstr>Land cover Lookup</vt:lpstr>
    </vt:vector>
  </TitlesOfParts>
  <Company>Centre for Ecology and Hydrology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Laurence Jones</dc:creator>
  <cp:lastModifiedBy>Laurence Jones</cp:lastModifiedBy>
  <dcterms:created xsi:type="dcterms:W3CDTF">2023-05-02T13:17:30Z</dcterms:created>
  <dcterms:modified xsi:type="dcterms:W3CDTF">2023-10-06T08:46:18Z</dcterms:modified>
</cp:coreProperties>
</file>