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c1796cc134b024/DS-450/Mini Project 4/"/>
    </mc:Choice>
  </mc:AlternateContent>
  <xr:revisionPtr revIDLastSave="0" documentId="8_{77D67B8E-A661-4502-A4B9-CB7E8259C137}" xr6:coauthVersionLast="47" xr6:coauthVersionMax="47" xr10:uidLastSave="{00000000-0000-0000-0000-000000000000}"/>
  <bookViews>
    <workbookView xWindow="-108" yWindow="-108" windowWidth="23256" windowHeight="12456" xr2:uid="{EED9F91E-EA75-446C-9834-E2A2A3F08F47}"/>
  </bookViews>
  <sheets>
    <sheet name="Sheet1" sheetId="1" r:id="rId1"/>
    <sheet name="Full Production" sheetId="2" state="hidden" r:id="rId2"/>
    <sheet name="Solver" sheetId="3" r:id="rId3"/>
    <sheet name="Solver (2)" sheetId="4" r:id="rId4"/>
  </sheets>
  <definedNames>
    <definedName name="solver_adj" localSheetId="2" hidden="1">Solver!$E$2:$H$2</definedName>
    <definedName name="solver_adj" localSheetId="3" hidden="1">'Solver (2)'!$E$2:$H$2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Solver!$B$3</definedName>
    <definedName name="solver_lhs1" localSheetId="3" hidden="1">'Solver (2)'!$B$3</definedName>
    <definedName name="solver_lhs2" localSheetId="2" hidden="1">Solver!$B$4</definedName>
    <definedName name="solver_lhs2" localSheetId="3" hidden="1">'Solver (2)'!$B$4</definedName>
    <definedName name="solver_lhs3" localSheetId="2" hidden="1">Solver!$D$2</definedName>
    <definedName name="solver_lhs3" localSheetId="3" hidden="1">'Solver (2)'!$D$2</definedName>
    <definedName name="solver_lhs4" localSheetId="2" hidden="1">Solver!$I$3</definedName>
    <definedName name="solver_lhs4" localSheetId="3" hidden="1">'Solver (2)'!$I$3</definedName>
    <definedName name="solver_lhs5" localSheetId="2" hidden="1">Solver!$I$4</definedName>
    <definedName name="solver_lhs5" localSheetId="3" hidden="1">'Solver (2)'!$I$4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0" hidden="1">0</definedName>
    <definedName name="solver_num" localSheetId="2" hidden="1">3</definedName>
    <definedName name="solver_num" localSheetId="3" hidden="1">3</definedName>
    <definedName name="solver_nwt" localSheetId="2" hidden="1">1</definedName>
    <definedName name="solver_nwt" localSheetId="3" hidden="1">1</definedName>
    <definedName name="solver_opt" localSheetId="0" hidden="1">Sheet1!$E$12</definedName>
    <definedName name="solver_opt" localSheetId="2" hidden="1">Solver!$L$2</definedName>
    <definedName name="solver_opt" localSheetId="3" hidden="1">'Solver (2)'!$L$2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1</definedName>
    <definedName name="solver_rel1" localSheetId="3" hidden="1">1</definedName>
    <definedName name="solver_rel2" localSheetId="2" hidden="1">1</definedName>
    <definedName name="solver_rel2" localSheetId="3" hidden="1">1</definedName>
    <definedName name="solver_rel3" localSheetId="2" hidden="1">2</definedName>
    <definedName name="solver_rel3" localSheetId="3" hidden="1">2</definedName>
    <definedName name="solver_rel4" localSheetId="2" hidden="1">1</definedName>
    <definedName name="solver_rel4" localSheetId="3" hidden="1">1</definedName>
    <definedName name="solver_rel5" localSheetId="2" hidden="1">1</definedName>
    <definedName name="solver_rel5" localSheetId="3" hidden="1">1</definedName>
    <definedName name="solver_rhs1" localSheetId="2" hidden="1">Solver!$B$2</definedName>
    <definedName name="solver_rhs1" localSheetId="3" hidden="1">'Solver (2)'!$B$2</definedName>
    <definedName name="solver_rhs2" localSheetId="2" hidden="1">Solver!$C$2</definedName>
    <definedName name="solver_rhs2" localSheetId="3" hidden="1">'Solver (2)'!$C$2</definedName>
    <definedName name="solver_rhs3" localSheetId="2" hidden="1">0</definedName>
    <definedName name="solver_rhs3" localSheetId="3" hidden="1">0</definedName>
    <definedName name="solver_rhs4" localSheetId="2" hidden="1">Solver!$B$2</definedName>
    <definedName name="solver_rhs4" localSheetId="3" hidden="1">'Solver (2)'!$B$2</definedName>
    <definedName name="solver_rhs5" localSheetId="2" hidden="1">Solver!$C$2</definedName>
    <definedName name="solver_rhs5" localSheetId="3" hidden="1">'Solver (2)'!$C$2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4" l="1"/>
  <c r="M2" i="4"/>
  <c r="G11" i="4"/>
  <c r="F11" i="4"/>
  <c r="H11" i="4"/>
  <c r="E11" i="4"/>
  <c r="L2" i="4"/>
  <c r="F8" i="1"/>
  <c r="L2" i="3"/>
  <c r="D10" i="2"/>
  <c r="J2" i="4"/>
  <c r="I2" i="4"/>
  <c r="B14" i="4"/>
  <c r="B13" i="4"/>
  <c r="B4" i="4"/>
  <c r="B3" i="4"/>
  <c r="D2" i="4"/>
  <c r="B3" i="3"/>
  <c r="B4" i="3"/>
  <c r="F10" i="2"/>
  <c r="B10" i="2" s="1"/>
  <c r="E10" i="2"/>
  <c r="F3" i="2"/>
  <c r="I8" i="2"/>
  <c r="D2" i="3"/>
  <c r="H8" i="2"/>
  <c r="J8" i="2" s="1"/>
  <c r="K8" i="2" s="1"/>
  <c r="B8" i="2"/>
  <c r="H10" i="2"/>
  <c r="I3" i="2"/>
  <c r="E3" i="2"/>
  <c r="J3" i="2"/>
  <c r="H3" i="2"/>
  <c r="G3" i="2"/>
  <c r="H8" i="1"/>
  <c r="H6" i="1"/>
  <c r="H7" i="1"/>
  <c r="E7" i="1"/>
  <c r="B3" i="1"/>
  <c r="F6" i="1"/>
  <c r="E6" i="1"/>
  <c r="D6" i="1"/>
  <c r="B2" i="1"/>
  <c r="I10" i="2" l="1"/>
  <c r="J10" i="2" s="1"/>
  <c r="K10" i="2" s="1"/>
</calcChain>
</file>

<file path=xl/sharedStrings.xml><?xml version="1.0" encoding="utf-8"?>
<sst xmlns="http://schemas.openxmlformats.org/spreadsheetml/2006/main" count="79" uniqueCount="52">
  <si>
    <t>Cost</t>
  </si>
  <si>
    <t>X</t>
  </si>
  <si>
    <t>Y</t>
  </si>
  <si>
    <t>Treatment</t>
  </si>
  <si>
    <t>Product</t>
  </si>
  <si>
    <t>K</t>
  </si>
  <si>
    <t>M</t>
  </si>
  <si>
    <t>Sale Price</t>
  </si>
  <si>
    <t>Labor</t>
  </si>
  <si>
    <t>Cost in X</t>
  </si>
  <si>
    <t>Cost in Y</t>
  </si>
  <si>
    <t>-</t>
  </si>
  <si>
    <t>Fixed</t>
  </si>
  <si>
    <t>Profit</t>
  </si>
  <si>
    <t># of X</t>
  </si>
  <si>
    <t># of Y</t>
  </si>
  <si>
    <t># of Primary Product</t>
  </si>
  <si>
    <t>Remaining Y</t>
  </si>
  <si>
    <t>Remaining X</t>
  </si>
  <si>
    <t># of Produced Waste</t>
  </si>
  <si>
    <t>Rollover Value</t>
  </si>
  <si>
    <t>Total Profit</t>
  </si>
  <si>
    <t>Waste Disposal</t>
  </si>
  <si>
    <t>Total Profit (No Rollover)</t>
  </si>
  <si>
    <t>Product K</t>
  </si>
  <si>
    <t>Cost of Treatment</t>
  </si>
  <si>
    <t>Cost of Labor for K</t>
  </si>
  <si>
    <t># of K produced</t>
  </si>
  <si>
    <t>Revenue from sale of K</t>
  </si>
  <si>
    <t>Remaining Waste</t>
  </si>
  <si>
    <t>Rollover Value (X)</t>
  </si>
  <si>
    <t>Counts</t>
  </si>
  <si>
    <t>Primary Product</t>
  </si>
  <si>
    <t>Product M</t>
  </si>
  <si>
    <t>Labor costs</t>
  </si>
  <si>
    <t>Waste</t>
  </si>
  <si>
    <t>Revenue</t>
  </si>
  <si>
    <t>lbs of Waste Created</t>
  </si>
  <si>
    <t>lbs of Waste Used</t>
  </si>
  <si>
    <t>X Used</t>
  </si>
  <si>
    <t>Y Used</t>
  </si>
  <si>
    <t>Revenue of Primary Product</t>
  </si>
  <si>
    <t>Profit of Primary</t>
  </si>
  <si>
    <t>Fixed Cost</t>
  </si>
  <si>
    <t>X Remaining</t>
  </si>
  <si>
    <t>Y Remaining</t>
  </si>
  <si>
    <t>Cost of X</t>
  </si>
  <si>
    <t>Cost of Y</t>
  </si>
  <si>
    <t>Number of K products</t>
  </si>
  <si>
    <t>Profit after cost of materials</t>
  </si>
  <si>
    <t>Cost of X and Y</t>
  </si>
  <si>
    <t>Waste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</si>
</sst>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62EA-840D-45C8-93E9-032D6F18BB18}">
  <dimension ref="A1:I15"/>
  <sheetViews>
    <sheetView tabSelected="1" workbookViewId="0">
      <selection activeCell="I12" sqref="I12"/>
    </sheetView>
  </sheetViews>
  <sheetFormatPr defaultRowHeight="14.4" x14ac:dyDescent="0.3"/>
  <cols>
    <col min="1" max="1" width="14.77734375" bestFit="1" customWidth="1"/>
    <col min="2" max="2" width="11.21875" bestFit="1" customWidth="1"/>
    <col min="3" max="3" width="9" bestFit="1" customWidth="1"/>
    <col min="9" max="9" width="18.33203125" bestFit="1" customWidth="1"/>
  </cols>
  <sheetData>
    <row r="1" spans="1:9" x14ac:dyDescent="0.3">
      <c r="B1" t="s">
        <v>0</v>
      </c>
      <c r="C1" t="s">
        <v>7</v>
      </c>
      <c r="D1" t="s">
        <v>8</v>
      </c>
      <c r="E1" t="s">
        <v>9</v>
      </c>
      <c r="F1" t="s">
        <v>10</v>
      </c>
      <c r="H1" t="s">
        <v>13</v>
      </c>
    </row>
    <row r="2" spans="1:9" x14ac:dyDescent="0.3">
      <c r="A2" t="s">
        <v>1</v>
      </c>
      <c r="B2" s="1">
        <f>16/12</f>
        <v>1.3333333333333333</v>
      </c>
      <c r="C2" s="1"/>
      <c r="D2" s="1"/>
    </row>
    <row r="3" spans="1:9" x14ac:dyDescent="0.3">
      <c r="A3" t="s">
        <v>2</v>
      </c>
      <c r="B3" s="1">
        <f>175/240</f>
        <v>0.72916666666666663</v>
      </c>
      <c r="C3" s="1"/>
      <c r="D3" s="1"/>
    </row>
    <row r="4" spans="1:9" x14ac:dyDescent="0.3">
      <c r="A4" t="s">
        <v>3</v>
      </c>
      <c r="B4" s="1">
        <v>0.25</v>
      </c>
      <c r="C4" s="1"/>
      <c r="D4" s="1"/>
    </row>
    <row r="5" spans="1:9" x14ac:dyDescent="0.3">
      <c r="B5" s="1"/>
      <c r="C5" s="1"/>
      <c r="D5" s="1"/>
    </row>
    <row r="6" spans="1:9" x14ac:dyDescent="0.3">
      <c r="A6" t="s">
        <v>4</v>
      </c>
      <c r="B6" s="1"/>
      <c r="C6" s="1">
        <v>5.7</v>
      </c>
      <c r="D6" s="1">
        <f>5/12</f>
        <v>0.41666666666666669</v>
      </c>
      <c r="E6" s="2">
        <f>B2*1</f>
        <v>1.3333333333333333</v>
      </c>
      <c r="F6" s="2">
        <f>B3*2</f>
        <v>1.4583333333333333</v>
      </c>
      <c r="H6" s="2">
        <f>C6-(D6+E6)</f>
        <v>3.95</v>
      </c>
      <c r="I6" s="2"/>
    </row>
    <row r="7" spans="1:9" x14ac:dyDescent="0.3">
      <c r="A7" t="s">
        <v>5</v>
      </c>
      <c r="B7" s="1"/>
      <c r="C7" s="1">
        <v>1.6</v>
      </c>
      <c r="D7" s="1">
        <v>0.4</v>
      </c>
      <c r="E7" s="2">
        <f>B2</f>
        <v>1.3333333333333333</v>
      </c>
      <c r="F7" t="s">
        <v>11</v>
      </c>
      <c r="H7" s="2">
        <f>C7-(D7+E7)</f>
        <v>-0.1333333333333333</v>
      </c>
      <c r="I7" s="2"/>
    </row>
    <row r="8" spans="1:9" x14ac:dyDescent="0.3">
      <c r="A8" t="s">
        <v>6</v>
      </c>
      <c r="B8" s="1"/>
      <c r="C8" s="1">
        <v>1.3</v>
      </c>
      <c r="D8" s="1">
        <v>0.2</v>
      </c>
      <c r="E8" t="s">
        <v>11</v>
      </c>
      <c r="F8" s="2">
        <f>B3</f>
        <v>0.72916666666666663</v>
      </c>
      <c r="H8" s="2">
        <f>C8-(D8+F8)</f>
        <v>0.37083333333333335</v>
      </c>
      <c r="I8" s="2"/>
    </row>
    <row r="9" spans="1:9" x14ac:dyDescent="0.3">
      <c r="A9" t="s">
        <v>51</v>
      </c>
      <c r="H9" s="1">
        <v>-0.25</v>
      </c>
    </row>
    <row r="11" spans="1:9" x14ac:dyDescent="0.3">
      <c r="A11" t="s">
        <v>12</v>
      </c>
      <c r="B11" s="1">
        <v>17500</v>
      </c>
    </row>
    <row r="14" spans="1:9" x14ac:dyDescent="0.3">
      <c r="A14" t="s">
        <v>31</v>
      </c>
      <c r="B14" t="s">
        <v>1</v>
      </c>
      <c r="C14" t="s">
        <v>2</v>
      </c>
    </row>
    <row r="15" spans="1:9" x14ac:dyDescent="0.3">
      <c r="B15">
        <v>7500</v>
      </c>
      <c r="C15">
        <v>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A7A6-1F97-4B02-A787-AFD036D549D8}">
  <dimension ref="A1:K13"/>
  <sheetViews>
    <sheetView zoomScale="90" zoomScaleNormal="90" workbookViewId="0">
      <selection activeCell="J16" sqref="J16"/>
    </sheetView>
  </sheetViews>
  <sheetFormatPr defaultRowHeight="14.4" x14ac:dyDescent="0.3"/>
  <cols>
    <col min="1" max="1" width="14.33203125" bestFit="1" customWidth="1"/>
    <col min="2" max="2" width="16.109375" bestFit="1" customWidth="1"/>
    <col min="3" max="3" width="14.21875" bestFit="1" customWidth="1"/>
    <col min="4" max="4" width="18" bestFit="1" customWidth="1"/>
    <col min="5" max="5" width="24.44140625" bestFit="1" customWidth="1"/>
    <col min="6" max="6" width="15.77734375" bestFit="1" customWidth="1"/>
    <col min="7" max="7" width="15" bestFit="1" customWidth="1"/>
    <col min="8" max="8" width="21.5546875" bestFit="1" customWidth="1"/>
    <col min="9" max="9" width="13" bestFit="1" customWidth="1"/>
    <col min="10" max="10" width="21.5546875" bestFit="1" customWidth="1"/>
    <col min="11" max="11" width="18.5546875" bestFit="1" customWidth="1"/>
    <col min="12" max="12" width="7.44140625" customWidth="1"/>
    <col min="13" max="13" width="16.109375" bestFit="1" customWidth="1"/>
    <col min="14" max="14" width="14.21875" bestFit="1" customWidth="1"/>
    <col min="15" max="15" width="16.77734375" bestFit="1" customWidth="1"/>
    <col min="16" max="16" width="12.21875" bestFit="1" customWidth="1"/>
    <col min="17" max="17" width="21.5546875" bestFit="1" customWidth="1"/>
  </cols>
  <sheetData>
    <row r="1" spans="1:11" x14ac:dyDescent="0.3">
      <c r="B1" t="s">
        <v>14</v>
      </c>
      <c r="C1" t="s">
        <v>15</v>
      </c>
      <c r="D1" t="s">
        <v>16</v>
      </c>
      <c r="E1" t="s">
        <v>41</v>
      </c>
      <c r="F1" t="s">
        <v>42</v>
      </c>
      <c r="G1" t="s">
        <v>18</v>
      </c>
      <c r="H1" t="s">
        <v>17</v>
      </c>
      <c r="I1" t="s">
        <v>20</v>
      </c>
      <c r="J1" t="s">
        <v>19</v>
      </c>
    </row>
    <row r="3" spans="1:11" x14ac:dyDescent="0.3">
      <c r="B3">
        <v>7500</v>
      </c>
      <c r="C3">
        <v>9000</v>
      </c>
      <c r="D3">
        <v>4500</v>
      </c>
      <c r="E3" s="1">
        <f>D3*5.7</f>
        <v>25650</v>
      </c>
      <c r="F3" s="1">
        <f>E3-D3*0.42</f>
        <v>23760</v>
      </c>
      <c r="G3">
        <f>B3-D3*1</f>
        <v>3000</v>
      </c>
      <c r="H3">
        <f>C3-2*D3</f>
        <v>0</v>
      </c>
      <c r="I3" s="2">
        <f>G3*Sheet1!$B$2+'Full Production'!H3*Sheet1!$B$3</f>
        <v>4000</v>
      </c>
      <c r="J3">
        <f>D3</f>
        <v>4500</v>
      </c>
    </row>
    <row r="4" spans="1:11" x14ac:dyDescent="0.3">
      <c r="J4" s="2"/>
    </row>
    <row r="6" spans="1:11" x14ac:dyDescent="0.3">
      <c r="B6" t="s">
        <v>25</v>
      </c>
      <c r="C6" t="s">
        <v>27</v>
      </c>
      <c r="D6" t="s">
        <v>26</v>
      </c>
      <c r="E6" t="s">
        <v>28</v>
      </c>
      <c r="F6" t="s">
        <v>29</v>
      </c>
      <c r="G6" t="s">
        <v>18</v>
      </c>
      <c r="H6" t="s">
        <v>30</v>
      </c>
      <c r="I6" t="s">
        <v>21</v>
      </c>
      <c r="J6" t="s">
        <v>23</v>
      </c>
    </row>
    <row r="8" spans="1:11" x14ac:dyDescent="0.3">
      <c r="A8" t="s">
        <v>22</v>
      </c>
      <c r="B8" s="1">
        <f>0.25*F8</f>
        <v>1125</v>
      </c>
      <c r="C8" s="1">
        <v>0</v>
      </c>
      <c r="D8">
        <v>0</v>
      </c>
      <c r="E8">
        <v>0</v>
      </c>
      <c r="F8">
        <v>4500</v>
      </c>
      <c r="G8">
        <v>3000</v>
      </c>
      <c r="H8" s="2">
        <f>G8*Sheet1!B2</f>
        <v>4000</v>
      </c>
      <c r="I8" s="2">
        <f>F3-B8</f>
        <v>22635</v>
      </c>
      <c r="J8" s="2">
        <f>I8+H8</f>
        <v>26635</v>
      </c>
      <c r="K8" s="2">
        <f t="shared" ref="K8" si="0">J8-17500</f>
        <v>9135</v>
      </c>
    </row>
    <row r="9" spans="1:11" x14ac:dyDescent="0.3">
      <c r="K9" s="2"/>
    </row>
    <row r="10" spans="1:11" x14ac:dyDescent="0.3">
      <c r="A10" t="s">
        <v>24</v>
      </c>
      <c r="B10" s="1">
        <f>0.25*F10</f>
        <v>375</v>
      </c>
      <c r="C10" s="3">
        <v>3000</v>
      </c>
      <c r="D10" s="1">
        <f>C10*0.4</f>
        <v>1200</v>
      </c>
      <c r="E10" s="1">
        <f>1.6*C10</f>
        <v>4800</v>
      </c>
      <c r="F10">
        <f>J3-C10</f>
        <v>1500</v>
      </c>
      <c r="G10">
        <v>0</v>
      </c>
      <c r="H10" s="2">
        <f>G10*Sheet1!B2</f>
        <v>0</v>
      </c>
      <c r="I10" s="2">
        <f>F3+E10-D10-B10</f>
        <v>26985</v>
      </c>
      <c r="J10" s="2">
        <f>I10+H10</f>
        <v>26985</v>
      </c>
      <c r="K10" s="2">
        <f>J10-17500</f>
        <v>9485</v>
      </c>
    </row>
    <row r="13" spans="1:11" x14ac:dyDescent="0.3">
      <c r="A13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3CD7F-56D2-439A-BAF2-97C4B0BB741F}">
  <dimension ref="A1:L10"/>
  <sheetViews>
    <sheetView workbookViewId="0">
      <selection activeCell="I4" sqref="I4"/>
    </sheetView>
  </sheetViews>
  <sheetFormatPr defaultRowHeight="14.4" x14ac:dyDescent="0.3"/>
  <cols>
    <col min="1" max="1" width="18.6640625" bestFit="1" customWidth="1"/>
    <col min="4" max="4" width="12.6640625" bestFit="1" customWidth="1"/>
    <col min="5" max="5" width="14" bestFit="1" customWidth="1"/>
    <col min="6" max="6" width="8.6640625" bestFit="1" customWidth="1"/>
    <col min="7" max="7" width="9.109375" bestFit="1" customWidth="1"/>
    <col min="11" max="11" width="11.6640625" customWidth="1"/>
    <col min="12" max="12" width="10.77734375" customWidth="1"/>
  </cols>
  <sheetData>
    <row r="1" spans="1:12" x14ac:dyDescent="0.3">
      <c r="B1" t="s">
        <v>1</v>
      </c>
      <c r="C1" t="s">
        <v>2</v>
      </c>
      <c r="D1" t="s">
        <v>35</v>
      </c>
      <c r="E1" t="s">
        <v>32</v>
      </c>
      <c r="F1" t="s">
        <v>24</v>
      </c>
      <c r="G1" t="s">
        <v>33</v>
      </c>
      <c r="H1" t="s">
        <v>35</v>
      </c>
      <c r="K1" t="s">
        <v>43</v>
      </c>
      <c r="L1" t="s">
        <v>13</v>
      </c>
    </row>
    <row r="2" spans="1:12" x14ac:dyDescent="0.3">
      <c r="A2" t="s">
        <v>31</v>
      </c>
      <c r="B2">
        <v>7500</v>
      </c>
      <c r="C2">
        <v>9000</v>
      </c>
      <c r="D2">
        <f>E2-F2-G2-H2</f>
        <v>0</v>
      </c>
      <c r="E2">
        <v>4500</v>
      </c>
      <c r="F2">
        <v>3000</v>
      </c>
      <c r="G2">
        <v>0</v>
      </c>
      <c r="H2">
        <v>1500</v>
      </c>
      <c r="K2">
        <v>17500</v>
      </c>
      <c r="L2" s="4">
        <f>(E8*E2+F2*F8+G2*G8)-(E2*E7+F2*F7+G2*G7+H2*H7)-K2</f>
        <v>9485</v>
      </c>
    </row>
    <row r="3" spans="1:12" x14ac:dyDescent="0.3">
      <c r="A3" t="s">
        <v>39</v>
      </c>
      <c r="B3">
        <f>E2+F2</f>
        <v>7500</v>
      </c>
    </row>
    <row r="4" spans="1:12" x14ac:dyDescent="0.3">
      <c r="A4" t="s">
        <v>40</v>
      </c>
      <c r="B4">
        <f>2*E2+G2</f>
        <v>9000</v>
      </c>
    </row>
    <row r="7" spans="1:12" x14ac:dyDescent="0.3">
      <c r="A7" t="s">
        <v>34</v>
      </c>
      <c r="E7">
        <v>0.42</v>
      </c>
      <c r="F7">
        <v>0.4</v>
      </c>
      <c r="G7">
        <v>0.2</v>
      </c>
      <c r="H7">
        <v>0.25</v>
      </c>
    </row>
    <row r="8" spans="1:12" x14ac:dyDescent="0.3">
      <c r="A8" t="s">
        <v>36</v>
      </c>
      <c r="E8">
        <v>5.7</v>
      </c>
      <c r="F8">
        <v>1.6</v>
      </c>
      <c r="G8">
        <v>1.3</v>
      </c>
    </row>
    <row r="9" spans="1:12" x14ac:dyDescent="0.3">
      <c r="A9" t="s">
        <v>38</v>
      </c>
      <c r="E9">
        <v>0</v>
      </c>
      <c r="F9">
        <v>1</v>
      </c>
      <c r="G9">
        <v>1</v>
      </c>
      <c r="H9">
        <v>1</v>
      </c>
    </row>
    <row r="10" spans="1:12" x14ac:dyDescent="0.3">
      <c r="A10" t="s">
        <v>37</v>
      </c>
      <c r="E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17A7B-27C8-4036-A813-CD4F7FD85AA7}">
  <dimension ref="A1:N14"/>
  <sheetViews>
    <sheetView workbookViewId="0">
      <selection activeCell="B23" sqref="B23"/>
    </sheetView>
  </sheetViews>
  <sheetFormatPr defaultRowHeight="14.4" x14ac:dyDescent="0.3"/>
  <cols>
    <col min="1" max="1" width="18.6640625" bestFit="1" customWidth="1"/>
    <col min="4" max="4" width="12.6640625" bestFit="1" customWidth="1"/>
    <col min="5" max="5" width="14" bestFit="1" customWidth="1"/>
    <col min="6" max="6" width="8.6640625" bestFit="1" customWidth="1"/>
    <col min="7" max="7" width="9.109375" bestFit="1" customWidth="1"/>
    <col min="9" max="10" width="10.77734375" bestFit="1" customWidth="1"/>
    <col min="11" max="11" width="11.6640625" customWidth="1"/>
    <col min="12" max="12" width="10.77734375" customWidth="1"/>
    <col min="13" max="14" width="23.33203125" bestFit="1" customWidth="1"/>
  </cols>
  <sheetData>
    <row r="1" spans="1:14" x14ac:dyDescent="0.3">
      <c r="B1" t="s">
        <v>1</v>
      </c>
      <c r="C1" t="s">
        <v>2</v>
      </c>
      <c r="D1" t="s">
        <v>35</v>
      </c>
      <c r="E1" t="s">
        <v>32</v>
      </c>
      <c r="F1" t="s">
        <v>24</v>
      </c>
      <c r="G1" t="s">
        <v>33</v>
      </c>
      <c r="H1" t="s">
        <v>35</v>
      </c>
      <c r="I1" t="s">
        <v>44</v>
      </c>
      <c r="J1" t="s">
        <v>45</v>
      </c>
      <c r="K1" t="s">
        <v>43</v>
      </c>
      <c r="L1" t="s">
        <v>13</v>
      </c>
      <c r="M1" t="s">
        <v>50</v>
      </c>
      <c r="N1" t="s">
        <v>49</v>
      </c>
    </row>
    <row r="2" spans="1:14" x14ac:dyDescent="0.3">
      <c r="A2" t="s">
        <v>31</v>
      </c>
      <c r="B2">
        <v>7500</v>
      </c>
      <c r="C2">
        <v>9000</v>
      </c>
      <c r="D2">
        <f>E2-F2-G2-H2</f>
        <v>0</v>
      </c>
      <c r="E2">
        <v>4500</v>
      </c>
      <c r="F2">
        <v>3000</v>
      </c>
      <c r="G2">
        <v>0</v>
      </c>
      <c r="H2">
        <v>1500</v>
      </c>
      <c r="I2">
        <f>B2-E2-F2</f>
        <v>0</v>
      </c>
      <c r="J2">
        <f>C2-E2*2-G2</f>
        <v>0</v>
      </c>
      <c r="K2">
        <v>17500</v>
      </c>
      <c r="L2" s="4">
        <f>(E8*E2+F2*F8+G2*G8)-(E2*E7+F2*F7+G2*G7+H2*H7)-K2+I2*B13+J2*B14</f>
        <v>9485</v>
      </c>
      <c r="M2">
        <f>B2*B13+C2*B14</f>
        <v>16562.5</v>
      </c>
      <c r="N2" s="4">
        <f>L2-M2</f>
        <v>-7077.5</v>
      </c>
    </row>
    <row r="3" spans="1:14" x14ac:dyDescent="0.3">
      <c r="A3" t="s">
        <v>39</v>
      </c>
      <c r="B3">
        <f>E2+F2</f>
        <v>7500</v>
      </c>
    </row>
    <row r="4" spans="1:14" x14ac:dyDescent="0.3">
      <c r="A4" t="s">
        <v>40</v>
      </c>
      <c r="B4">
        <f>2*E2+G2</f>
        <v>9000</v>
      </c>
    </row>
    <row r="7" spans="1:14" x14ac:dyDescent="0.3">
      <c r="A7" t="s">
        <v>34</v>
      </c>
      <c r="E7">
        <v>0.42</v>
      </c>
      <c r="F7">
        <v>0.4</v>
      </c>
      <c r="G7">
        <v>0.2</v>
      </c>
      <c r="H7">
        <v>0.25</v>
      </c>
    </row>
    <row r="8" spans="1:14" x14ac:dyDescent="0.3">
      <c r="A8" t="s">
        <v>36</v>
      </c>
      <c r="E8">
        <v>5.7</v>
      </c>
      <c r="F8">
        <v>1.6</v>
      </c>
      <c r="G8">
        <v>1.3</v>
      </c>
    </row>
    <row r="9" spans="1:14" x14ac:dyDescent="0.3">
      <c r="A9" t="s">
        <v>38</v>
      </c>
      <c r="E9">
        <v>0</v>
      </c>
      <c r="F9">
        <v>1</v>
      </c>
      <c r="G9">
        <v>1</v>
      </c>
      <c r="H9">
        <v>1</v>
      </c>
    </row>
    <row r="10" spans="1:14" x14ac:dyDescent="0.3">
      <c r="A10" t="s">
        <v>37</v>
      </c>
      <c r="E10">
        <v>1</v>
      </c>
    </row>
    <row r="11" spans="1:14" x14ac:dyDescent="0.3">
      <c r="A11" t="s">
        <v>13</v>
      </c>
      <c r="E11">
        <f>E8-E7-$B$13-2*$B$14</f>
        <v>2.4883333333333342</v>
      </c>
      <c r="F11">
        <f>F8-F7-$B$13</f>
        <v>-0.13333333333333308</v>
      </c>
      <c r="G11">
        <f>G8-G7-$B$14</f>
        <v>0.37083333333333346</v>
      </c>
      <c r="H11">
        <f>H8-H7</f>
        <v>-0.25</v>
      </c>
    </row>
    <row r="13" spans="1:14" x14ac:dyDescent="0.3">
      <c r="A13" t="s">
        <v>46</v>
      </c>
      <c r="B13">
        <f>4/3</f>
        <v>1.3333333333333333</v>
      </c>
    </row>
    <row r="14" spans="1:14" x14ac:dyDescent="0.3">
      <c r="A14" t="s">
        <v>47</v>
      </c>
      <c r="B14">
        <f>175/240</f>
        <v>0.72916666666666663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Full Production</vt:lpstr>
      <vt:lpstr>Solver</vt:lpstr>
      <vt:lpstr>Solver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Puckett</dc:creator>
  <cp:lastModifiedBy>Caleb Puckett</cp:lastModifiedBy>
  <dcterms:created xsi:type="dcterms:W3CDTF">2024-02-20T14:50:28Z</dcterms:created>
  <dcterms:modified xsi:type="dcterms:W3CDTF">2024-03-08T01:53:08Z</dcterms:modified>
</cp:coreProperties>
</file>