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0"/>
            <charset val="1"/>
          </rPr>
          <t xml:space="preserve">Wert aus dem Protokoll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 xml:space="preserve">berechnete Viskosität benutzt (Zelle P10), da Fehler bei der 3. Messung und daher auch kein Protokoll( weil Messung nicht mehr gestoppt wurde)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 xml:space="preserve">Mittelwert aus 1. und 2. Messung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0"/>
            <charset val="1"/>
          </rPr>
          <t xml:space="preserve">Berechnung in Excel erfolgt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 xml:space="preserve">Differenz berechnete-protokollierte Viskosität
</t>
        </r>
      </text>
    </comment>
  </commentList>
</comments>
</file>

<file path=xl/sharedStrings.xml><?xml version="1.0" encoding="utf-8"?>
<sst xmlns="http://schemas.openxmlformats.org/spreadsheetml/2006/main" count="45" uniqueCount="24">
  <si>
    <t xml:space="preserve">Datum</t>
  </si>
  <si>
    <t xml:space="preserve">Fluessigkeit</t>
  </si>
  <si>
    <t xml:space="preserve">Lfd.Nr.</t>
  </si>
  <si>
    <t xml:space="preserve">Kapillare</t>
  </si>
  <si>
    <t xml:space="preserve">Kapillarkonstante</t>
  </si>
  <si>
    <t xml:space="preserve">Temp. [°C]</t>
  </si>
  <si>
    <t xml:space="preserve">[K]</t>
  </si>
  <si>
    <t xml:space="preserve">system. Fehler Temp.</t>
  </si>
  <si>
    <t xml:space="preserve">Abweichung Temp.</t>
  </si>
  <si>
    <t xml:space="preserve">kinematische Viskositaet [mm²/s]</t>
  </si>
  <si>
    <t xml:space="preserve">Standardabweichnung kinematische Viskositaet [mm²/s]</t>
  </si>
  <si>
    <t xml:space="preserve">Hagenbachkorrektur [s]</t>
  </si>
  <si>
    <t xml:space="preserve">Messzeit 1 [s]</t>
  </si>
  <si>
    <t xml:space="preserve">Messzeit 2 [s]</t>
  </si>
  <si>
    <t xml:space="preserve">Messzeit 3 [s]</t>
  </si>
  <si>
    <t xml:space="preserve">Mittelwert Messzeit [s]</t>
  </si>
  <si>
    <t xml:space="preserve">korrigierter Mittelwert [s]</t>
  </si>
  <si>
    <t xml:space="preserve">kinematische Viskositaet_berechnet [mm²/s] </t>
  </si>
  <si>
    <t xml:space="preserve">Abweichung Viskosität [mm²/s] </t>
  </si>
  <si>
    <t xml:space="preserve">1/T [1/K]</t>
  </si>
  <si>
    <t xml:space="preserve">ln(kin. Vis)</t>
  </si>
  <si>
    <t xml:space="preserve">Shell Tellus S2 M</t>
  </si>
  <si>
    <t xml:space="preserve">III</t>
  </si>
  <si>
    <t xml:space="preserve">II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</si>
</sst>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0.00000"/>
    <numFmt numFmtId="168" formatCode="0"/>
    <numFmt numFmtId="169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Shell Tellus S2 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kinematische Viskositaet [mm²/s]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Tabelle1!$G$2:$G$13</c:f>
              <c:numCache>
                <c:formatCode>General</c:formatCode>
                <c:ptCount val="12"/>
                <c:pt idx="0">
                  <c:v>288.15</c:v>
                </c:pt>
                <c:pt idx="1">
                  <c:v>293.15</c:v>
                </c:pt>
                <c:pt idx="2">
                  <c:v>298.15</c:v>
                </c:pt>
                <c:pt idx="3">
                  <c:v>303.15</c:v>
                </c:pt>
                <c:pt idx="4">
                  <c:v>308.15</c:v>
                </c:pt>
                <c:pt idx="5">
                  <c:v>313.15</c:v>
                </c:pt>
                <c:pt idx="6">
                  <c:v>318.15</c:v>
                </c:pt>
                <c:pt idx="7">
                  <c:v>323.15</c:v>
                </c:pt>
                <c:pt idx="8">
                  <c:v>328.15</c:v>
                </c:pt>
                <c:pt idx="9">
                  <c:v>333.15</c:v>
                </c:pt>
                <c:pt idx="10">
                  <c:v>338.15</c:v>
                </c:pt>
              </c:numCache>
            </c:numRef>
          </c:xVal>
          <c:yVal>
            <c:numRef>
              <c:f>Tabelle1!$J$2:$J$13</c:f>
              <c:numCache>
                <c:formatCode>General</c:formatCode>
                <c:ptCount val="12"/>
                <c:pt idx="0">
                  <c:v>182.67582</c:v>
                </c:pt>
                <c:pt idx="1">
                  <c:v>133.11173</c:v>
                </c:pt>
                <c:pt idx="2">
                  <c:v>99.14013</c:v>
                </c:pt>
                <c:pt idx="3">
                  <c:v>75.3355</c:v>
                </c:pt>
                <c:pt idx="4">
                  <c:v>58.38754</c:v>
                </c:pt>
                <c:pt idx="5">
                  <c:v>46.07771</c:v>
                </c:pt>
                <c:pt idx="6">
                  <c:v>36.86773</c:v>
                </c:pt>
                <c:pt idx="7">
                  <c:v>30.01731</c:v>
                </c:pt>
                <c:pt idx="8">
                  <c:v>24.69997</c:v>
                </c:pt>
                <c:pt idx="9">
                  <c:v>20.59515</c:v>
                </c:pt>
                <c:pt idx="10">
                  <c:v>17.417156852225</c:v>
                </c:pt>
              </c:numCache>
            </c:numRef>
          </c:yVal>
          <c:smooth val="0"/>
        </c:ser>
        <c:axId val="34691262"/>
        <c:axId val="75072607"/>
      </c:scatterChart>
      <c:valAx>
        <c:axId val="34691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 in 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72607"/>
        <c:crosses val="autoZero"/>
        <c:crossBetween val="midCat"/>
        <c:majorUnit val="5"/>
      </c:valAx>
      <c:valAx>
        <c:axId val="750726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912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SHELL_TELLUS_S2_M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Tabelle1!$V$1</c:f>
              <c:strCache>
                <c:ptCount val="1"/>
                <c:pt idx="0">
                  <c:v>ln(kin. Vis)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Tabelle1!$U$2:$U$13</c:f>
              <c:numCache>
                <c:formatCode>General</c:formatCode>
                <c:ptCount val="12"/>
                <c:pt idx="0">
                  <c:v>0.00347041471455839</c:v>
                </c:pt>
                <c:pt idx="1">
                  <c:v>0.00341122292341805</c:v>
                </c:pt>
                <c:pt idx="2">
                  <c:v>0.00335401643468053</c:v>
                </c:pt>
                <c:pt idx="3">
                  <c:v>0.0032986970146792</c:v>
                </c:pt>
                <c:pt idx="4">
                  <c:v>0.00324517280545189</c:v>
                </c:pt>
                <c:pt idx="5">
                  <c:v>0.00319335781574325</c:v>
                </c:pt>
                <c:pt idx="6">
                  <c:v>0.00314317146000314</c:v>
                </c:pt>
                <c:pt idx="7">
                  <c:v>0.00309453814018258</c:v>
                </c:pt>
                <c:pt idx="8">
                  <c:v>0.00304738686576261</c:v>
                </c:pt>
                <c:pt idx="9">
                  <c:v>0.0030016509079994</c:v>
                </c:pt>
                <c:pt idx="10">
                  <c:v>0.002957267484844</c:v>
                </c:pt>
              </c:numCache>
            </c:numRef>
          </c:xVal>
          <c:yVal>
            <c:numRef>
              <c:f>Tabelle1!$V$2:$V$13</c:f>
              <c:numCache>
                <c:formatCode>General</c:formatCode>
                <c:ptCount val="12"/>
                <c:pt idx="0">
                  <c:v>5.20771310651352</c:v>
                </c:pt>
                <c:pt idx="1">
                  <c:v>4.89118885074406</c:v>
                </c:pt>
                <c:pt idx="2">
                  <c:v>4.59653430386855</c:v>
                </c:pt>
                <c:pt idx="3">
                  <c:v>4.32195147125253</c:v>
                </c:pt>
                <c:pt idx="4">
                  <c:v>4.06710251090613</c:v>
                </c:pt>
                <c:pt idx="5">
                  <c:v>3.83032931897218</c:v>
                </c:pt>
                <c:pt idx="6">
                  <c:v>3.60733664268049</c:v>
                </c:pt>
                <c:pt idx="7">
                  <c:v>3.40177421526166</c:v>
                </c:pt>
                <c:pt idx="8">
                  <c:v>3.20680202905829</c:v>
                </c:pt>
                <c:pt idx="9">
                  <c:v>3.02505561118272</c:v>
                </c:pt>
                <c:pt idx="10">
                  <c:v>2.85745574640612</c:v>
                </c:pt>
              </c:numCache>
            </c:numRef>
          </c:yVal>
          <c:smooth val="0"/>
        </c:ser>
        <c:axId val="27418617"/>
        <c:axId val="24129642"/>
      </c:scatterChart>
      <c:valAx>
        <c:axId val="27418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de-DE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000" spc="-1" strike="noStrike">
                    <a:solidFill>
                      <a:srgbClr val="000000"/>
                    </a:solidFill>
                    <a:latin typeface="Calibri"/>
                  </a:rPr>
                  <a:t>1/T in 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29642"/>
        <c:crosses val="autoZero"/>
        <c:crossBetween val="midCat"/>
      </c:valAx>
      <c:valAx>
        <c:axId val="241296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000" spc="-1" strike="noStrike">
                    <a:solidFill>
                      <a:srgbClr val="000000"/>
                    </a:solidFill>
                    <a:latin typeface="Calibri"/>
                  </a:rPr>
                  <a:t>Ln kin. Viskosität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1861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123480</xdr:colOff>
      <xdr:row>16</xdr:row>
      <xdr:rowOff>104040</xdr:rowOff>
    </xdr:from>
    <xdr:to>
      <xdr:col>7</xdr:col>
      <xdr:colOff>637200</xdr:colOff>
      <xdr:row>30</xdr:row>
      <xdr:rowOff>183600</xdr:rowOff>
    </xdr:to>
    <xdr:graphicFrame>
      <xdr:nvGraphicFramePr>
        <xdr:cNvPr id="0" name="Diagramm 4"/>
        <xdr:cNvGraphicFramePr/>
      </xdr:nvGraphicFramePr>
      <xdr:xfrm>
        <a:off x="123480" y="3249360"/>
        <a:ext cx="5936760" cy="27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851040</xdr:colOff>
      <xdr:row>15</xdr:row>
      <xdr:rowOff>148320</xdr:rowOff>
    </xdr:from>
    <xdr:to>
      <xdr:col>13</xdr:col>
      <xdr:colOff>192960</xdr:colOff>
      <xdr:row>30</xdr:row>
      <xdr:rowOff>37080</xdr:rowOff>
    </xdr:to>
    <xdr:graphicFrame>
      <xdr:nvGraphicFramePr>
        <xdr:cNvPr id="1" name="Diagramm 5"/>
        <xdr:cNvGraphicFramePr/>
      </xdr:nvGraphicFramePr>
      <xdr:xfrm>
        <a:off x="6274080" y="3102840"/>
        <a:ext cx="5779440" cy="27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7"/>
    <col collapsed="false" customWidth="true" hidden="false" outlineLevel="0" max="3" min="3" style="0" width="6.87"/>
    <col collapsed="false" customWidth="true" hidden="false" outlineLevel="0" max="4" min="4" style="0" width="8.71"/>
    <col collapsed="false" customWidth="true" hidden="false" outlineLevel="0" max="5" min="5" style="0" width="16.71"/>
    <col collapsed="false" customWidth="true" hidden="false" outlineLevel="0" max="6" min="6" style="0" width="10.85"/>
    <col collapsed="false" customWidth="true" hidden="false" outlineLevel="0" max="7" min="7" style="0" width="6.71"/>
    <col collapsed="false" customWidth="true" hidden="false" outlineLevel="0" max="9" min="8" style="0" width="12.71"/>
    <col collapsed="false" customWidth="true" hidden="false" outlineLevel="0" max="10" min="10" style="0" width="19.99"/>
    <col collapsed="false" customWidth="true" hidden="false" outlineLevel="0" max="11" min="11" style="0" width="20.71"/>
    <col collapsed="false" customWidth="true" hidden="false" outlineLevel="0" max="12" min="12" style="0" width="11.99"/>
    <col collapsed="false" customWidth="true" hidden="false" outlineLevel="0" max="15" min="13" style="0" width="13.14"/>
    <col collapsed="false" customWidth="true" hidden="false" outlineLevel="0" max="16" min="16" style="0" width="22.43"/>
    <col collapsed="false" customWidth="true" hidden="false" outlineLevel="0" max="17" min="17" style="0" width="15.15"/>
    <col collapsed="false" customWidth="true" hidden="false" outlineLevel="0" max="18" min="18" style="0" width="17.13"/>
    <col collapsed="false" customWidth="true" hidden="false" outlineLevel="0" max="19" min="19" style="0" width="17"/>
  </cols>
  <sheetData>
    <row r="1" customFormat="false" ht="32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U1" s="5" t="s">
        <v>19</v>
      </c>
      <c r="V1" s="5" t="s">
        <v>20</v>
      </c>
    </row>
    <row r="2" customFormat="false" ht="15" hidden="false" customHeight="false" outlineLevel="0" collapsed="false">
      <c r="A2" s="6" t="n">
        <v>42950</v>
      </c>
      <c r="B2" s="0" t="s">
        <v>21</v>
      </c>
      <c r="D2" s="0" t="s">
        <v>22</v>
      </c>
      <c r="E2" s="0" t="n">
        <v>0.95856</v>
      </c>
      <c r="F2" s="0" t="n">
        <v>15</v>
      </c>
      <c r="G2" s="7" t="n">
        <f aca="false">273.15+F2</f>
        <v>288.15</v>
      </c>
      <c r="H2" s="7" t="n">
        <v>0</v>
      </c>
      <c r="I2" s="7" t="n">
        <f aca="false">G2-H2</f>
        <v>288.15</v>
      </c>
      <c r="J2" s="8" t="n">
        <v>182.67582</v>
      </c>
      <c r="K2" s="0" t="n">
        <f aca="false">_xlfn.STDEV.S((M2-L2)*E2,(N2-L2)*E2,(O2-L2)*E2)</f>
        <v>0.0693439379602878</v>
      </c>
      <c r="L2" s="0" t="n">
        <v>0</v>
      </c>
      <c r="M2" s="0" t="n">
        <v>190.49</v>
      </c>
      <c r="N2" s="0" t="n">
        <v>190.62</v>
      </c>
      <c r="O2" s="0" t="n">
        <v>190.61</v>
      </c>
      <c r="P2" s="0" t="n">
        <f aca="false">AVERAGE(M2:O2)</f>
        <v>190.573333333333</v>
      </c>
      <c r="Q2" s="0" t="n">
        <f aca="false">P2-L2</f>
        <v>190.573333333333</v>
      </c>
      <c r="R2" s="0" t="n">
        <f aca="false">Q2*E2</f>
        <v>182.6759744</v>
      </c>
      <c r="S2" s="0" t="n">
        <f aca="false">ABS(R2-J2)</f>
        <v>0.000154400000013766</v>
      </c>
      <c r="U2" s="0" t="n">
        <f aca="false">1/G2</f>
        <v>0.00347041471455839</v>
      </c>
      <c r="V2" s="0" t="n">
        <f aca="false">LN(J2)</f>
        <v>5.20771310651352</v>
      </c>
    </row>
    <row r="3" customFormat="false" ht="15" hidden="false" customHeight="false" outlineLevel="0" collapsed="false">
      <c r="A3" s="6" t="n">
        <v>42950</v>
      </c>
      <c r="B3" s="0" t="s">
        <v>21</v>
      </c>
      <c r="D3" s="0" t="s">
        <v>22</v>
      </c>
      <c r="E3" s="0" t="n">
        <v>0.95856</v>
      </c>
      <c r="F3" s="0" t="n">
        <v>20</v>
      </c>
      <c r="G3" s="7" t="n">
        <f aca="false">273.15+F3</f>
        <v>293.15</v>
      </c>
      <c r="H3" s="7" t="n">
        <v>0</v>
      </c>
      <c r="I3" s="7" t="n">
        <f aca="false">G3-H3</f>
        <v>293.15</v>
      </c>
      <c r="J3" s="8" t="n">
        <v>133.11173</v>
      </c>
      <c r="K3" s="0" t="n">
        <f aca="false">_xlfn.STDEV.S((M3-L3)*E3,(N3-L3)*E3,(O3-L3)*E3)</f>
        <v>0.0545060288834377</v>
      </c>
      <c r="L3" s="0" t="n">
        <v>0</v>
      </c>
      <c r="M3" s="0" t="n">
        <v>138.93</v>
      </c>
      <c r="N3" s="0" t="n">
        <v>138.85</v>
      </c>
      <c r="O3" s="0" t="n">
        <v>138.82</v>
      </c>
      <c r="P3" s="0" t="n">
        <f aca="false">AVERAGE(M3:O3)</f>
        <v>138.866666666667</v>
      </c>
      <c r="Q3" s="0" t="n">
        <f aca="false">P3-L3</f>
        <v>138.866666666667</v>
      </c>
      <c r="R3" s="0" t="n">
        <f aca="false">Q3*E3</f>
        <v>133.112032</v>
      </c>
      <c r="S3" s="0" t="n">
        <f aca="false">ABS(R3-J3)</f>
        <v>0.000302000000004909</v>
      </c>
      <c r="U3" s="0" t="n">
        <f aca="false">1/G3</f>
        <v>0.00341122292341805</v>
      </c>
      <c r="V3" s="0" t="n">
        <f aca="false">LN(J3)</f>
        <v>4.89118885074406</v>
      </c>
    </row>
    <row r="4" customFormat="false" ht="15" hidden="false" customHeight="false" outlineLevel="0" collapsed="false">
      <c r="A4" s="6" t="n">
        <v>42950</v>
      </c>
      <c r="B4" s="0" t="s">
        <v>21</v>
      </c>
      <c r="D4" s="0" t="s">
        <v>22</v>
      </c>
      <c r="E4" s="0" t="n">
        <v>0.95856</v>
      </c>
      <c r="F4" s="0" t="n">
        <v>25</v>
      </c>
      <c r="G4" s="7" t="n">
        <f aca="false">273.15+F4</f>
        <v>298.15</v>
      </c>
      <c r="H4" s="7" t="n">
        <v>0</v>
      </c>
      <c r="I4" s="7" t="n">
        <f aca="false">G4-H4</f>
        <v>298.15</v>
      </c>
      <c r="J4" s="8" t="n">
        <v>99.14013</v>
      </c>
      <c r="K4" s="0" t="n">
        <f aca="false">_xlfn.STDEV.S((M4-L4)*E4,(N4-L4)*E4,(O4-L4)*E4)</f>
        <v>0.0241232309875763</v>
      </c>
      <c r="L4" s="0" t="n">
        <v>0.001</v>
      </c>
      <c r="M4" s="0" t="n">
        <v>103.43</v>
      </c>
      <c r="N4" s="0" t="n">
        <v>103.45</v>
      </c>
      <c r="O4" s="0" t="n">
        <v>103.4</v>
      </c>
      <c r="P4" s="0" t="n">
        <f aca="false">AVERAGE(M4:O4)</f>
        <v>103.426666666667</v>
      </c>
      <c r="Q4" s="0" t="n">
        <f aca="false">P4-L4</f>
        <v>103.425666666667</v>
      </c>
      <c r="R4" s="0" t="n">
        <f aca="false">Q4*E4</f>
        <v>99.13970704</v>
      </c>
      <c r="S4" s="0" t="n">
        <f aca="false">ABS(R4-J4)</f>
        <v>0.000422959999994532</v>
      </c>
      <c r="U4" s="0" t="n">
        <f aca="false">1/G4</f>
        <v>0.00335401643468053</v>
      </c>
      <c r="V4" s="0" t="n">
        <f aca="false">LN(J4)</f>
        <v>4.59653430386855</v>
      </c>
    </row>
    <row r="5" customFormat="false" ht="15" hidden="false" customHeight="false" outlineLevel="0" collapsed="false">
      <c r="A5" s="6" t="n">
        <v>42950</v>
      </c>
      <c r="B5" s="0" t="s">
        <v>21</v>
      </c>
      <c r="D5" s="0" t="s">
        <v>22</v>
      </c>
      <c r="E5" s="0" t="n">
        <v>0.95856</v>
      </c>
      <c r="F5" s="0" t="n">
        <v>30</v>
      </c>
      <c r="G5" s="7" t="n">
        <f aca="false">273.15+F5</f>
        <v>303.15</v>
      </c>
      <c r="H5" s="7" t="n">
        <v>0</v>
      </c>
      <c r="I5" s="7" t="n">
        <f aca="false">G5-H5</f>
        <v>303.15</v>
      </c>
      <c r="J5" s="8" t="n">
        <v>75.3355</v>
      </c>
      <c r="K5" s="0" t="n">
        <f aca="false">_xlfn.STDEV.S((M5-L5)*E5,(N5-L5)*E5,(O5-L5)*E5)</f>
        <v>0.0387397411824093</v>
      </c>
      <c r="L5" s="0" t="n">
        <v>0.001</v>
      </c>
      <c r="M5" s="0" t="n">
        <v>78.64</v>
      </c>
      <c r="N5" s="0" t="n">
        <v>78.57</v>
      </c>
      <c r="O5" s="0" t="n">
        <v>78.57</v>
      </c>
      <c r="P5" s="0" t="n">
        <f aca="false">AVERAGE(M5:O5)</f>
        <v>78.5933333333333</v>
      </c>
      <c r="Q5" s="0" t="n">
        <f aca="false">P5-L5</f>
        <v>78.5923333333333</v>
      </c>
      <c r="R5" s="0" t="n">
        <f aca="false">Q5*E5</f>
        <v>75.33546704</v>
      </c>
      <c r="S5" s="0" t="n">
        <f aca="false">ABS(R5-J5)</f>
        <v>3.29600000128494E-005</v>
      </c>
      <c r="U5" s="0" t="n">
        <f aca="false">1/G5</f>
        <v>0.0032986970146792</v>
      </c>
      <c r="V5" s="0" t="n">
        <f aca="false">LN(J5)</f>
        <v>4.32195147125253</v>
      </c>
    </row>
    <row r="6" customFormat="false" ht="15" hidden="false" customHeight="false" outlineLevel="0" collapsed="false">
      <c r="A6" s="6" t="n">
        <v>42950</v>
      </c>
      <c r="B6" s="0" t="s">
        <v>21</v>
      </c>
      <c r="D6" s="0" t="s">
        <v>22</v>
      </c>
      <c r="E6" s="0" t="n">
        <v>0.95856</v>
      </c>
      <c r="F6" s="0" t="n">
        <v>35</v>
      </c>
      <c r="G6" s="7" t="n">
        <f aca="false">273.15+F6</f>
        <v>308.15</v>
      </c>
      <c r="H6" s="7" t="n">
        <v>0</v>
      </c>
      <c r="I6" s="7" t="n">
        <f aca="false">G6-H6</f>
        <v>308.15</v>
      </c>
      <c r="J6" s="8" t="n">
        <v>58.38754</v>
      </c>
      <c r="K6" s="0" t="n">
        <f aca="false">_xlfn.STDEV.S((M6-L6)*E6,(N6-L6)*E6,(O6-L6)*E6)</f>
        <v>0.00553424874034887</v>
      </c>
      <c r="L6" s="0" t="n">
        <v>0.002</v>
      </c>
      <c r="M6" s="0" t="n">
        <v>60.92</v>
      </c>
      <c r="N6" s="0" t="n">
        <v>60.91</v>
      </c>
      <c r="O6" s="0" t="n">
        <v>60.91</v>
      </c>
      <c r="P6" s="0" t="n">
        <f aca="false">AVERAGE(M6:O6)</f>
        <v>60.9133333333333</v>
      </c>
      <c r="Q6" s="0" t="n">
        <f aca="false">P6-L6</f>
        <v>60.9113333333333</v>
      </c>
      <c r="R6" s="0" t="n">
        <f aca="false">Q6*E6</f>
        <v>58.38716768</v>
      </c>
      <c r="S6" s="0" t="n">
        <f aca="false">ABS(R6-J6)</f>
        <v>0.000372320000003867</v>
      </c>
      <c r="U6" s="0" t="n">
        <f aca="false">1/G6</f>
        <v>0.00324517280545189</v>
      </c>
      <c r="V6" s="0" t="n">
        <f aca="false">LN(J6)</f>
        <v>4.06710251090613</v>
      </c>
    </row>
    <row r="7" customFormat="false" ht="13.8" hidden="false" customHeight="false" outlineLevel="0" collapsed="false">
      <c r="A7" s="6" t="n">
        <v>42950</v>
      </c>
      <c r="B7" s="0" t="s">
        <v>21</v>
      </c>
      <c r="D7" s="0" t="s">
        <v>23</v>
      </c>
      <c r="E7" s="0" t="n">
        <v>0.098232745</v>
      </c>
      <c r="F7" s="0" t="n">
        <v>40</v>
      </c>
      <c r="G7" s="7" t="n">
        <f aca="false">273.15+F7</f>
        <v>313.15</v>
      </c>
      <c r="H7" s="7" t="n">
        <v>0</v>
      </c>
      <c r="I7" s="7" t="n">
        <f aca="false">G7-H7</f>
        <v>313.15</v>
      </c>
      <c r="J7" s="8" t="n">
        <v>46.07771</v>
      </c>
      <c r="K7" s="0" t="n">
        <f aca="false">_xlfn.STDEV.S((M7-L7)*E7,(N7-L7)*E7,(O7-L7)*E7)</f>
        <v>0.103038298702163</v>
      </c>
      <c r="L7" s="0" t="n">
        <v>0</v>
      </c>
      <c r="M7" s="0" t="n">
        <v>470.2</v>
      </c>
      <c r="N7" s="0" t="n">
        <v>468.87</v>
      </c>
      <c r="O7" s="0" t="n">
        <v>468.13</v>
      </c>
      <c r="P7" s="0" t="n">
        <f aca="false">AVERAGE(M7:O7)</f>
        <v>469.066666666667</v>
      </c>
      <c r="Q7" s="0" t="n">
        <f aca="false">P7-L7</f>
        <v>469.066666666667</v>
      </c>
      <c r="R7" s="0" t="n">
        <f aca="false">Q7*E7</f>
        <v>46.0777062546667</v>
      </c>
      <c r="S7" s="0" t="n">
        <f aca="false">ABS(R7-J7)</f>
        <v>3.74533333769023E-006</v>
      </c>
      <c r="U7" s="0" t="n">
        <f aca="false">1/G7</f>
        <v>0.00319335781574325</v>
      </c>
      <c r="V7" s="0" t="n">
        <f aca="false">LN(J7)</f>
        <v>3.83032931897218</v>
      </c>
    </row>
    <row r="8" customFormat="false" ht="13.8" hidden="false" customHeight="false" outlineLevel="0" collapsed="false">
      <c r="A8" s="6" t="n">
        <v>42950</v>
      </c>
      <c r="B8" s="0" t="s">
        <v>21</v>
      </c>
      <c r="D8" s="0" t="s">
        <v>23</v>
      </c>
      <c r="E8" s="0" t="n">
        <v>0.098232745</v>
      </c>
      <c r="F8" s="0" t="n">
        <v>45</v>
      </c>
      <c r="G8" s="7" t="n">
        <f aca="false">273.15+F8</f>
        <v>318.15</v>
      </c>
      <c r="H8" s="7" t="n">
        <v>0</v>
      </c>
      <c r="I8" s="7" t="n">
        <f aca="false">G8-H8</f>
        <v>318.15</v>
      </c>
      <c r="J8" s="8" t="n">
        <v>36.86773</v>
      </c>
      <c r="K8" s="0" t="n">
        <f aca="false">_xlfn.STDEV.S((M8-L8)*E8,(N8-L8)*E8,(O8-L8)*E8)</f>
        <v>0.00371903170274138</v>
      </c>
      <c r="L8" s="0" t="n">
        <v>0</v>
      </c>
      <c r="M8" s="0" t="n">
        <v>375.38</v>
      </c>
      <c r="N8" s="0" t="n">
        <v>375.32</v>
      </c>
      <c r="O8" s="0" t="n">
        <v>375.31</v>
      </c>
      <c r="P8" s="0" t="n">
        <f aca="false">AVERAGE(M8:O8)</f>
        <v>375.336666666667</v>
      </c>
      <c r="Q8" s="0" t="n">
        <f aca="false">P8-L8</f>
        <v>375.336666666667</v>
      </c>
      <c r="R8" s="0" t="n">
        <f aca="false">Q8*E8</f>
        <v>36.8703510658167</v>
      </c>
      <c r="S8" s="0" t="n">
        <f aca="false">ABS(R8-J8)</f>
        <v>0.00262106581666188</v>
      </c>
      <c r="U8" s="0" t="n">
        <f aca="false">1/G8</f>
        <v>0.00314317146000314</v>
      </c>
      <c r="V8" s="0" t="n">
        <f aca="false">LN(J8)</f>
        <v>3.60733664268049</v>
      </c>
    </row>
    <row r="9" customFormat="false" ht="13.8" hidden="false" customHeight="false" outlineLevel="0" collapsed="false">
      <c r="A9" s="6" t="n">
        <v>42950</v>
      </c>
      <c r="B9" s="0" t="s">
        <v>21</v>
      </c>
      <c r="D9" s="0" t="s">
        <v>23</v>
      </c>
      <c r="E9" s="0" t="n">
        <v>0.098232745</v>
      </c>
      <c r="F9" s="0" t="n">
        <v>50</v>
      </c>
      <c r="G9" s="7" t="n">
        <f aca="false">273.15+F9</f>
        <v>323.15</v>
      </c>
      <c r="H9" s="7" t="n">
        <v>0</v>
      </c>
      <c r="I9" s="7" t="n">
        <f aca="false">G9-H9</f>
        <v>323.15</v>
      </c>
      <c r="J9" s="8" t="n">
        <v>30.01731</v>
      </c>
      <c r="K9" s="0" t="n">
        <f aca="false">_xlfn.STDEV.S((M9-L9)*E9,(N9-L9)*E9,(O9-L9)*E9)</f>
        <v>0.0280666155149282</v>
      </c>
      <c r="L9" s="0" t="n">
        <v>0</v>
      </c>
      <c r="M9" s="0" t="n">
        <v>305.37</v>
      </c>
      <c r="N9" s="0" t="n">
        <v>305.9</v>
      </c>
      <c r="O9" s="0" t="n">
        <v>305.45</v>
      </c>
      <c r="P9" s="0" t="n">
        <f aca="false">AVERAGE(M9:O9)</f>
        <v>305.573333333333</v>
      </c>
      <c r="Q9" s="0" t="n">
        <f aca="false">P9-L9</f>
        <v>305.573333333333</v>
      </c>
      <c r="R9" s="0" t="n">
        <f aca="false">Q9*E9</f>
        <v>30.0173073321333</v>
      </c>
      <c r="S9" s="0" t="n">
        <f aca="false">ABS(R9-J9)</f>
        <v>2.6678666671387E-006</v>
      </c>
      <c r="U9" s="0" t="n">
        <f aca="false">1/G9</f>
        <v>0.00309453814018258</v>
      </c>
      <c r="V9" s="0" t="n">
        <f aca="false">LN(J9)</f>
        <v>3.40177421526166</v>
      </c>
    </row>
    <row r="10" customFormat="false" ht="13.8" hidden="false" customHeight="false" outlineLevel="0" collapsed="false">
      <c r="A10" s="6" t="n">
        <v>42950</v>
      </c>
      <c r="B10" s="0" t="s">
        <v>21</v>
      </c>
      <c r="D10" s="0" t="s">
        <v>23</v>
      </c>
      <c r="E10" s="0" t="n">
        <v>0.098232745</v>
      </c>
      <c r="F10" s="0" t="n">
        <v>55</v>
      </c>
      <c r="G10" s="7" t="n">
        <f aca="false">273.15+F10</f>
        <v>328.15</v>
      </c>
      <c r="H10" s="7" t="n">
        <v>0</v>
      </c>
      <c r="I10" s="7" t="n">
        <f aca="false">G10-H10</f>
        <v>328.15</v>
      </c>
      <c r="J10" s="8" t="n">
        <v>24.69997</v>
      </c>
      <c r="K10" s="0" t="n">
        <f aca="false">_xlfn.STDEV.S((M10-L10)*E10,(N10-L10)*E10,(O10-L10)*E10)</f>
        <v>0.0557191277690016</v>
      </c>
      <c r="L10" s="0" t="n">
        <v>0</v>
      </c>
      <c r="M10" s="0" t="n">
        <v>252.09</v>
      </c>
      <c r="N10" s="0" t="n">
        <v>251.21</v>
      </c>
      <c r="O10" s="0" t="n">
        <v>251.03</v>
      </c>
      <c r="P10" s="0" t="n">
        <f aca="false">AVERAGE(M10:O10)</f>
        <v>251.443333333333</v>
      </c>
      <c r="Q10" s="0" t="n">
        <f aca="false">P10-L10</f>
        <v>251.443333333333</v>
      </c>
      <c r="R10" s="0" t="n">
        <f aca="false">Q10*E10</f>
        <v>24.6999688452833</v>
      </c>
      <c r="S10" s="0" t="n">
        <f aca="false">ABS(R10-J10)</f>
        <v>1.15471666717326E-006</v>
      </c>
      <c r="U10" s="0" t="n">
        <f aca="false">1/G10</f>
        <v>0.00304738686576261</v>
      </c>
      <c r="V10" s="0" t="n">
        <f aca="false">LN(J10)</f>
        <v>3.20680202905829</v>
      </c>
    </row>
    <row r="11" customFormat="false" ht="13.8" hidden="false" customHeight="false" outlineLevel="0" collapsed="false">
      <c r="A11" s="6" t="n">
        <v>42950</v>
      </c>
      <c r="B11" s="0" t="s">
        <v>21</v>
      </c>
      <c r="D11" s="0" t="s">
        <v>23</v>
      </c>
      <c r="E11" s="0" t="n">
        <v>0.098232745</v>
      </c>
      <c r="F11" s="0" t="n">
        <v>60</v>
      </c>
      <c r="G11" s="7" t="n">
        <f aca="false">273.15+F11</f>
        <v>333.15</v>
      </c>
      <c r="H11" s="7" t="n">
        <v>0</v>
      </c>
      <c r="I11" s="7" t="n">
        <f aca="false">G11-H11</f>
        <v>333.15</v>
      </c>
      <c r="J11" s="8" t="n">
        <v>20.59515</v>
      </c>
      <c r="K11" s="0" t="n">
        <f aca="false">_xlfn.STDEV.S((M11-L11)*E11,(N11-L11)*E11,(O11-L11)*E11)</f>
        <v>0.0126691047078139</v>
      </c>
      <c r="L11" s="0" t="n">
        <v>0</v>
      </c>
      <c r="M11" s="0" t="n">
        <v>209.8</v>
      </c>
      <c r="N11" s="0" t="n">
        <v>209.55</v>
      </c>
      <c r="O11" s="0" t="n">
        <v>209.62</v>
      </c>
      <c r="P11" s="0" t="n">
        <f aca="false">AVERAGE(M11:O11)</f>
        <v>209.656666666667</v>
      </c>
      <c r="Q11" s="0" t="n">
        <f aca="false">P11-L11</f>
        <v>209.656666666667</v>
      </c>
      <c r="R11" s="0" t="n">
        <f aca="false">Q11*E11</f>
        <v>20.5951498742167</v>
      </c>
      <c r="S11" s="0" t="n">
        <f aca="false">ABS(R11-J11)</f>
        <v>1.2578333397073E-007</v>
      </c>
      <c r="U11" s="0" t="n">
        <f aca="false">1/G11</f>
        <v>0.0030016509079994</v>
      </c>
      <c r="V11" s="0" t="n">
        <f aca="false">LN(J11)</f>
        <v>3.02505561118272</v>
      </c>
    </row>
    <row r="12" customFormat="false" ht="13.8" hidden="false" customHeight="false" outlineLevel="0" collapsed="false">
      <c r="A12" s="6" t="n">
        <v>42950</v>
      </c>
      <c r="B12" s="0" t="s">
        <v>21</v>
      </c>
      <c r="D12" s="0" t="s">
        <v>23</v>
      </c>
      <c r="E12" s="0" t="n">
        <v>0.098232745</v>
      </c>
      <c r="F12" s="0" t="n">
        <v>65</v>
      </c>
      <c r="G12" s="7" t="n">
        <f aca="false">273.15+F12</f>
        <v>338.15</v>
      </c>
      <c r="H12" s="7" t="n">
        <v>0</v>
      </c>
      <c r="I12" s="7" t="n">
        <f aca="false">G12-H12</f>
        <v>338.15</v>
      </c>
      <c r="J12" s="8" t="n">
        <f aca="false">R12</f>
        <v>17.417156852225</v>
      </c>
      <c r="K12" s="0" t="n">
        <f aca="false">_xlfn.STDEV.S((M12-L12)*E12,(N12-L12)*E12,(O12-L12)*E12)</f>
        <v>0.0152260754750007</v>
      </c>
      <c r="L12" s="0" t="n">
        <v>0</v>
      </c>
      <c r="M12" s="0" t="n">
        <v>177.46</v>
      </c>
      <c r="N12" s="0" t="n">
        <v>177.15</v>
      </c>
      <c r="O12" s="0" t="n">
        <f aca="false">AVERAGE(M12:N12)</f>
        <v>177.305</v>
      </c>
      <c r="P12" s="0" t="n">
        <f aca="false">AVERAGE(M12:O12)</f>
        <v>177.305</v>
      </c>
      <c r="Q12" s="0" t="n">
        <f aca="false">P12-L12</f>
        <v>177.305</v>
      </c>
      <c r="R12" s="0" t="n">
        <f aca="false">Q12*E12</f>
        <v>17.417156852225</v>
      </c>
      <c r="S12" s="0" t="n">
        <f aca="false">ABS(R12-J12)</f>
        <v>0</v>
      </c>
      <c r="U12" s="0" t="n">
        <f aca="false">1/G12</f>
        <v>0.002957267484844</v>
      </c>
      <c r="V12" s="0" t="n">
        <f aca="false">LN(J12)</f>
        <v>2.85745574640612</v>
      </c>
    </row>
    <row r="13" customFormat="false" ht="13.8" hidden="false" customHeight="false" outlineLevel="0" collapsed="false"/>
    <row r="15" customFormat="false" ht="13.8" hidden="false" customHeight="false" outlineLevel="0" collapsed="false">
      <c r="A15" s="6" t="n">
        <v>42950</v>
      </c>
      <c r="B15" s="0" t="s">
        <v>21</v>
      </c>
      <c r="D15" s="0" t="s">
        <v>23</v>
      </c>
      <c r="E15" s="0" t="n">
        <v>0.098232745</v>
      </c>
      <c r="F15" s="0" t="n">
        <v>35</v>
      </c>
      <c r="G15" s="7" t="n">
        <f aca="false">273.15+F15</f>
        <v>308.15</v>
      </c>
      <c r="H15" s="7" t="n">
        <v>0</v>
      </c>
      <c r="I15" s="7" t="n">
        <f aca="false">G15-H15</f>
        <v>308.15</v>
      </c>
      <c r="J15" s="8" t="n">
        <v>58.37317</v>
      </c>
      <c r="K15" s="0" t="n">
        <f aca="false">_xlfn.STDEV.S((M15-L15)*E15,(N15-L15)*E15,(O15-L15)*E15)</f>
        <v>0.040291395088001</v>
      </c>
      <c r="L15" s="0" t="n">
        <v>0</v>
      </c>
      <c r="M15" s="0" t="n">
        <v>594.7</v>
      </c>
      <c r="N15" s="0" t="n">
        <v>593.93</v>
      </c>
      <c r="O15" s="0" t="n">
        <v>594.07</v>
      </c>
      <c r="P15" s="0" t="n">
        <f aca="false">AVERAGE(M15:O15)</f>
        <v>594.233333333333</v>
      </c>
      <c r="Q15" s="0" t="n">
        <f aca="false">P15-L15</f>
        <v>594.233333333333</v>
      </c>
      <c r="R15" s="0" t="n">
        <f aca="false">Q15*E15</f>
        <v>58.3731715038333</v>
      </c>
      <c r="S15" s="0" t="n">
        <f aca="false">ABS(R15-J15)</f>
        <v>1.50383333163973E-006</v>
      </c>
      <c r="U15" s="0" t="n">
        <f aca="false">1/G15</f>
        <v>0.00324517280545189</v>
      </c>
      <c r="V15" s="0" t="n">
        <f aca="false">LN(J15)</f>
        <v>4.06685636646127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2017-06-07T12:17:20Z</dcterms:created>
  <dc:creator>Administrator</dc:creator>
  <dc:description/>
  <dc:language>en-GB</dc:language>
  <cp:lastModifiedBy/>
  <dcterms:modified xsi:type="dcterms:W3CDTF">2024-02-24T10:22:17Z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