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-holding.local\HKGFSROOT\ADSS-HKG-Users\ats.frt\Desktop\"/>
    </mc:Choice>
  </mc:AlternateContent>
  <bookViews>
    <workbookView xWindow="0" yWindow="0" windowWidth="28800" windowHeight="11835" activeTab="1"/>
  </bookViews>
  <sheets>
    <sheet name="Data" sheetId="1" r:id="rId1"/>
    <sheet name="Pivot table" sheetId="2" r:id="rId2"/>
  </sheets>
  <externalReferences>
    <externalReference r:id="rId3"/>
  </externalReferences>
  <definedNames>
    <definedName name="_xlnm._FilterDatabase" localSheetId="0" hidden="1">Data!$A$1:$M$57</definedName>
    <definedName name="_xlnm.Print_Area" localSheetId="0">Data!$A$1:$AB$118</definedName>
    <definedName name="_xlnm.Print_Area" localSheetId="1">'Pivot table'!$A$1:$AF$71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  <c r="H26" i="2"/>
  <c r="H25" i="2"/>
  <c r="H24" i="2"/>
  <c r="H23" i="2"/>
  <c r="H22" i="2"/>
  <c r="H28" i="2" s="1"/>
  <c r="I17" i="2"/>
  <c r="H17" i="2"/>
  <c r="I16" i="2"/>
  <c r="H16" i="2"/>
  <c r="H18" i="2" s="1"/>
  <c r="I15" i="2"/>
  <c r="I18" i="2" s="1"/>
  <c r="H15" i="2"/>
  <c r="H9" i="2"/>
  <c r="I26" i="2" s="1"/>
  <c r="H8" i="2"/>
  <c r="I25" i="2" s="1"/>
  <c r="M7" i="2"/>
  <c r="L7" i="2"/>
  <c r="N7" i="2" s="1"/>
  <c r="H7" i="2"/>
  <c r="I24" i="2" s="1"/>
  <c r="M6" i="2"/>
  <c r="L6" i="2"/>
  <c r="N6" i="2" s="1"/>
  <c r="H6" i="2"/>
  <c r="I23" i="2" s="1"/>
  <c r="M5" i="2"/>
  <c r="L5" i="2"/>
  <c r="N5" i="2" s="1"/>
  <c r="H5" i="2"/>
  <c r="I22" i="2" s="1"/>
  <c r="M4" i="2"/>
  <c r="L4" i="2"/>
  <c r="N4" i="2" s="1"/>
  <c r="H4" i="2"/>
  <c r="H3" i="2"/>
  <c r="N8" i="2" l="1"/>
  <c r="H10" i="2" s="1"/>
  <c r="I27" i="2" s="1"/>
  <c r="I28" i="2"/>
  <c r="H11" i="2"/>
  <c r="L8" i="2"/>
</calcChain>
</file>

<file path=xl/sharedStrings.xml><?xml version="1.0" encoding="utf-8"?>
<sst xmlns="http://schemas.openxmlformats.org/spreadsheetml/2006/main" count="314" uniqueCount="129">
  <si>
    <t>Data Receive</t>
  </si>
  <si>
    <t>Data Approval</t>
  </si>
  <si>
    <t>Client Name</t>
  </si>
  <si>
    <t>IB Creation</t>
  </si>
  <si>
    <t>Account Page</t>
  </si>
  <si>
    <t>Hit AML</t>
  </si>
  <si>
    <t>Missing Doc</t>
  </si>
  <si>
    <t>Remind Day (5Day)</t>
  </si>
  <si>
    <t xml:space="preserve">Approval Date / Reject Day (After 7 Days of On-boarding) </t>
  </si>
  <si>
    <t>IB-ID</t>
  </si>
  <si>
    <t>SEA</t>
  </si>
  <si>
    <t>Country of Residence</t>
  </si>
  <si>
    <t>Account owner</t>
  </si>
  <si>
    <t>gan Cheechai</t>
  </si>
  <si>
    <t>https://adsscrm.lightning.force.com/lightning/r/Retail_Trader_Application__c/a0p4K000000cvf9QAA/view</t>
  </si>
  <si>
    <t>POI/POA</t>
  </si>
  <si>
    <t>no mt4</t>
  </si>
  <si>
    <t>Pending (Due date on 30 Sep )</t>
  </si>
  <si>
    <t>N</t>
  </si>
  <si>
    <t>Y</t>
  </si>
  <si>
    <t>MALAYSIA</t>
  </si>
  <si>
    <t>Devi Kumar</t>
  </si>
  <si>
    <t>VICHNESH A/L RAVI</t>
  </si>
  <si>
    <t>https://adsscrm.lightning.force.com/lightning/r/Retail_Trader_Application__c/a0p4K000000cvk5QAA/view</t>
  </si>
  <si>
    <t>Jason Yip</t>
  </si>
  <si>
    <t>Peng Zhidong 彭志东</t>
  </si>
  <si>
    <t>https://adsscrm.lightning.force.com/lightning/r/Retail_Trader_Application__c/a0p4K000000cvkPQAQ/view</t>
  </si>
  <si>
    <t>pinyin</t>
  </si>
  <si>
    <t>CHINA</t>
  </si>
  <si>
    <t>Damon Xue</t>
  </si>
  <si>
    <t>Phanaporn Romyen</t>
  </si>
  <si>
    <t>https://adsscrm.lightning.force.com/lightning/r/Retail_Trader_Application__c/a0p4K000000ctHVQAY/view</t>
  </si>
  <si>
    <t>THAILAND</t>
  </si>
  <si>
    <t>Sorawish Thongcheum</t>
  </si>
  <si>
    <t>Rejected</t>
  </si>
  <si>
    <t>KATAKAM SRIDHAR BABU</t>
  </si>
  <si>
    <t>https://adsscrm.lightning.force.com/lightning/r/Retail_Trader_Application__c/a0p4K000000cvmzQAA/view</t>
  </si>
  <si>
    <t>SINGAPORE</t>
  </si>
  <si>
    <t>zhaobing chu</t>
  </si>
  <si>
    <t>https://adsscrm.lightning.force.com/lightning/r/Retail_Trader_Application__c/a0p4K000000cvpFQAQ/view</t>
  </si>
  <si>
    <t>no doc</t>
  </si>
  <si>
    <t>ADSS In-House User</t>
  </si>
  <si>
    <t xml:space="preserve">Wang Fengyao 王凤要
</t>
  </si>
  <si>
    <t>https://adsscrm.lightning.force.com/lightning/r/Retail_Trader_Application__c/a0p4K000000cvpKQAQ/view</t>
  </si>
  <si>
    <t>Cyrus Chu</t>
  </si>
  <si>
    <t>Yan Li 阎丽</t>
  </si>
  <si>
    <t>https://adsscrm.lightning.force.com/lightning/r/Retail_Trader_Application__c/a0p4K000000cvpPQAQ/view</t>
  </si>
  <si>
    <t>Ma Yanzhou 马彥洲</t>
  </si>
  <si>
    <t>https://adsscrm.lightning.force.com/lightning/r/Retail_Trader_Application__c/a0p4K000000cvpUQAQ/view</t>
  </si>
  <si>
    <t>Wu Kun Long 吳昆隆</t>
  </si>
  <si>
    <t>https://adsscrm.lightning.force.com/lightning/r/Partnership_Application__c/a0k4K000000cjb2QAA/view</t>
  </si>
  <si>
    <t>TAIWAN</t>
  </si>
  <si>
    <t>Jia Chuanbing 贾传兵</t>
  </si>
  <si>
    <t>https://adsscrm.lightning.force.com/lightning/r/Partnership_Application__c/a0k4K000000cjaxQAA/view</t>
  </si>
  <si>
    <t>Jiang Huijun 姜慧君</t>
  </si>
  <si>
    <t>https://adsscrm.lightning.force.com/lightning/r/Retail_Trader_Application__c/a0p4K000000cvpZQAQ/view</t>
  </si>
  <si>
    <t>Yao Yunan 姚宇南</t>
  </si>
  <si>
    <t>https://adsscrm.lightning.force.com/lightning/r/Retail_Trader_Application__c/a0p4K000000cvptQAA/view</t>
  </si>
  <si>
    <t xml:space="preserve">
Mia Guan</t>
  </si>
  <si>
    <t>KRISHNAN KANNAN</t>
  </si>
  <si>
    <t>https://adsscrm.lightning.force.com/lightning/r/Retail_Trader_Application__c/a0p4K000000cvqhQAA/view</t>
  </si>
  <si>
    <t>INDIA</t>
  </si>
  <si>
    <t>Mohd ariff bin nasir</t>
  </si>
  <si>
    <t>https://adsscrm.lightning.force.com/lightning/r/Retail_Trader_Application__c/a0p4K000000cwJ0QAI/view</t>
  </si>
  <si>
    <t>Xiao Mao Lun 蕭貿倫</t>
  </si>
  <si>
    <t>https://adsscrm.lightning.force.com/lightning/r/Retail_Trader_Application__c/a0p4K000000cwN0QAI/view</t>
  </si>
  <si>
    <t>Muhamad saufi fikri bin ramazan</t>
  </si>
  <si>
    <t>https://adsscrm.lightning.force.com/lightning/r/Retail_Trader_Application__c/a0p4K000000cwN5QAI/view</t>
  </si>
  <si>
    <t>Zhang Jinling 张金铃</t>
  </si>
  <si>
    <t>https://adsscrm.lightning.force.com/lightning/r/Retail_Trader_Application__c/a0p4K000000cwfWQAQ/view</t>
  </si>
  <si>
    <t>CHENG CHENG SHENG 鄭政昇</t>
  </si>
  <si>
    <t>https://adsscrm.lightning.force.com/lightning/r/Retail_Trader_Application__c/a0p4K000000cwk3QAA/view</t>
  </si>
  <si>
    <t>Mohmed Sidik Mohmed Ilyas</t>
  </si>
  <si>
    <t>https://adsscrm.lightning.force.com/lightning/r/Retail_Trader_Application__c/a0p4K000000cwbWQAQ/view</t>
  </si>
  <si>
    <t>passport pinyin</t>
  </si>
  <si>
    <t>Pending (Due date on 6 Oct )</t>
  </si>
  <si>
    <t xml:space="preserve">
Wui Sing Winson Lam</t>
  </si>
  <si>
    <t>Yang Zhiming 杨志明</t>
  </si>
  <si>
    <t>https://adsscrm.lightning.force.com/lightning/r/Retail_Trader_Application__c/a0p4K000000cwp1QAA/view</t>
  </si>
  <si>
    <t>Abel Liew Wen Wei</t>
  </si>
  <si>
    <t>https://adsscrm.lightning.force.com/lightning/r/Retail_Trader_Application__c/a0p4K000000cwpBQAQ/view</t>
  </si>
  <si>
    <t>PHILIPPINES</t>
  </si>
  <si>
    <t>LEE YING PEI 李盈霈</t>
  </si>
  <si>
    <t>https://adsscrm.lightning.force.com/lightning/r/Partnership_Application__c/a0k4K000000ckyXQAQ/view</t>
  </si>
  <si>
    <t>LIU YONGCHEN 刘永晨</t>
  </si>
  <si>
    <t>https://adsscrm.lightning.force.com/lightning/r/Retail_Trader_Application__c/a0p4K000000cwxlQAA/view</t>
  </si>
  <si>
    <t>USEN BIN MARTA</t>
  </si>
  <si>
    <t>https://adsscrm.lightning.force.com/lightning/r/Retail_Trader_Application__c/a0p4K000000cxbuQAA/view</t>
  </si>
  <si>
    <t>INDONESIA</t>
  </si>
  <si>
    <t>Cheah Bee Khiang</t>
  </si>
  <si>
    <t>https://adsscrm.lightning.force.com/lightning/r/Retail_Trader_Application__c/a0p4K000000cxcEQAQ/view</t>
  </si>
  <si>
    <t>Martha Lucia Ardila Pico</t>
  </si>
  <si>
    <t>https://adsscrm.lightning.force.com/lightning/r/Retail_Trader_Application__c/a0p4K000000cxbzQAA/view</t>
  </si>
  <si>
    <t>COLOMBIA</t>
  </si>
  <si>
    <t xml:space="preserve">
JAYAKUMAR A/L THEGOBE</t>
  </si>
  <si>
    <t>https://adsscrm.lightning.force.com/lightning/r/Partnership_Application__c/a0k4K000000clIZQAY/view</t>
  </si>
  <si>
    <t>JAYANALINI A/P R MUNIYANDI</t>
  </si>
  <si>
    <t>https://adsscrm.lightning.force.com/lightning/r/Partnership_Application__c/a0k4K000000clIeQAI/view</t>
  </si>
  <si>
    <t>VIET NAM</t>
  </si>
  <si>
    <t>ARAVENTHAN A/L SELVARANGAM</t>
  </si>
  <si>
    <t>https://adsscrm.lightning.force.com/lightning/r/Partnership_Application__c/a0k4K000000clIjQAI/view</t>
  </si>
  <si>
    <t>Zhu Hong 朱虹</t>
  </si>
  <si>
    <t>https://adsscrm.lightning.force.com/lightning/r/Retail_Trader_Application__c/a0p4K000000cxhWQAQ/view</t>
  </si>
  <si>
    <t>Zhang Hangying 张航英</t>
  </si>
  <si>
    <t>https://adsscrm.lightning.force.com/lightning/r/Retail_Trader_Application__c/a0p4K000000cxhgQAA/view</t>
  </si>
  <si>
    <t>JAGATHAMBAL A/P LETCHAMANAN</t>
  </si>
  <si>
    <t>https://adsscrm.lightning.force.com/lightning/r/Partnership_Application__c/a0k4K000000clZKQAY/view</t>
  </si>
  <si>
    <t>Zhang Yanfei 张燕飞</t>
  </si>
  <si>
    <t>https://adsscrm.lightning.force.com/lightning/r/Retail_Trader_Application__c/a0p4K000000cxhvQAA/view</t>
  </si>
  <si>
    <t>IB client</t>
  </si>
  <si>
    <t>Direct client</t>
  </si>
  <si>
    <t>COR distribution</t>
  </si>
  <si>
    <t>Account opening status</t>
  </si>
  <si>
    <t xml:space="preserve">Complete Opening </t>
  </si>
  <si>
    <t>Pending</t>
  </si>
  <si>
    <t>Total</t>
  </si>
  <si>
    <t>(blank)</t>
  </si>
  <si>
    <t>GC</t>
  </si>
  <si>
    <t>GC IB</t>
  </si>
  <si>
    <t>Row Labels</t>
  </si>
  <si>
    <t>Count of Country of Residence</t>
  </si>
  <si>
    <t>SEA IB</t>
  </si>
  <si>
    <t>OTHERS</t>
  </si>
  <si>
    <t>Grand Total</t>
  </si>
  <si>
    <t>Direct Client</t>
  </si>
  <si>
    <t>IB Client</t>
  </si>
  <si>
    <t>IB</t>
  </si>
  <si>
    <t>GC sales</t>
  </si>
  <si>
    <t>SEA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</si>
</sst>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2" borderId="0" xfId="0" applyNumberFormat="1" applyFont="1" applyFill="1" applyAlignment="1">
      <alignment horizontal="center" vertical="center" shrinkToFit="1"/>
    </xf>
    <xf numFmtId="164" fontId="2" fillId="3" borderId="0" xfId="0" applyNumberFormat="1" applyFont="1" applyFill="1" applyAlignment="1">
      <alignment horizontal="center" vertical="center" shrinkToFit="1"/>
    </xf>
    <xf numFmtId="0" fontId="2" fillId="4" borderId="0" xfId="0" applyNumberFormat="1" applyFont="1" applyFill="1" applyAlignment="1">
      <alignment horizontal="center" vertical="center" shrinkToFit="1"/>
    </xf>
    <xf numFmtId="0" fontId="2" fillId="4" borderId="0" xfId="0" applyFont="1" applyFill="1" applyAlignment="1">
      <alignment horizontal="center" vertical="center" shrinkToFit="1"/>
    </xf>
    <xf numFmtId="49" fontId="2" fillId="5" borderId="0" xfId="0" applyNumberFormat="1" applyFont="1" applyFill="1" applyAlignment="1">
      <alignment horizontal="center" vertical="center" shrinkToFit="1"/>
    </xf>
    <xf numFmtId="0" fontId="2" fillId="6" borderId="0" xfId="0" applyFont="1" applyFill="1" applyAlignment="1">
      <alignment horizontal="center" vertical="center" shrinkToFit="1"/>
    </xf>
    <xf numFmtId="0" fontId="2" fillId="7" borderId="0" xfId="0" applyFont="1" applyFill="1" applyAlignment="1">
      <alignment horizontal="center" vertical="center" shrinkToFit="1"/>
    </xf>
    <xf numFmtId="0" fontId="2" fillId="8" borderId="0" xfId="0" applyFont="1" applyFill="1" applyAlignment="1">
      <alignment horizontal="center" vertical="center" shrinkToFit="1"/>
    </xf>
    <xf numFmtId="0" fontId="2" fillId="9" borderId="0" xfId="0" applyFont="1" applyFill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shrinkToFit="1"/>
    </xf>
    <xf numFmtId="164" fontId="3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49" fontId="0" fillId="0" borderId="0" xfId="0" applyNumberFormat="1"/>
    <xf numFmtId="164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49" fontId="1" fillId="0" borderId="0" xfId="0" applyNumberFormat="1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5" xfId="0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 clients - Account owner</a:t>
            </a:r>
            <a:r>
              <a:rPr lang="en-US" baseline="0"/>
              <a:t> </a:t>
            </a:r>
            <a:r>
              <a:rPr lang="en-US"/>
              <a:t>proportion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table'!$H$21</c:f>
              <c:strCache>
                <c:ptCount val="1"/>
                <c:pt idx="0">
                  <c:v>GC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table'!$G$22:$G$27</c:f>
              <c:strCache>
                <c:ptCount val="6"/>
                <c:pt idx="0">
                  <c:v>MALAYSIA</c:v>
                </c:pt>
                <c:pt idx="1">
                  <c:v>THAILAND</c:v>
                </c:pt>
                <c:pt idx="2">
                  <c:v>VIET NAM</c:v>
                </c:pt>
                <c:pt idx="3">
                  <c:v>PHILIPPINES</c:v>
                </c:pt>
                <c:pt idx="4">
                  <c:v>INDONESIA</c:v>
                </c:pt>
                <c:pt idx="5">
                  <c:v>OTHERS</c:v>
                </c:pt>
              </c:strCache>
            </c:strRef>
          </c:cat>
          <c:val>
            <c:numRef>
              <c:f>'Pivot table'!$H$22:$H$27</c:f>
              <c:numCache>
                <c:formatCode>General</c:formatCode>
                <c:ptCount val="6"/>
                <c:pt idx="0">
                  <c:v>5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tx>
            <c:strRef>
              <c:f>'Pivot table'!$I$21</c:f>
              <c:strCache>
                <c:ptCount val="1"/>
                <c:pt idx="0">
                  <c:v>SEA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table'!$G$22:$G$27</c:f>
              <c:strCache>
                <c:ptCount val="6"/>
                <c:pt idx="0">
                  <c:v>MALAYSIA</c:v>
                </c:pt>
                <c:pt idx="1">
                  <c:v>THAILAND</c:v>
                </c:pt>
                <c:pt idx="2">
                  <c:v>VIET NAM</c:v>
                </c:pt>
                <c:pt idx="3">
                  <c:v>PHILIPPINES</c:v>
                </c:pt>
                <c:pt idx="4">
                  <c:v>INDONESIA</c:v>
                </c:pt>
                <c:pt idx="5">
                  <c:v>OTHERS</c:v>
                </c:pt>
              </c:strCache>
            </c:strRef>
          </c:cat>
          <c:val>
            <c:numRef>
              <c:f>'Pivot table'!$I$22:$I$27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4232736"/>
        <c:axId val="2134221856"/>
      </c:barChart>
      <c:catAx>
        <c:axId val="213423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221856"/>
        <c:crosses val="autoZero"/>
        <c:auto val="1"/>
        <c:lblAlgn val="ctr"/>
        <c:lblOffset val="100"/>
        <c:noMultiLvlLbl val="0"/>
      </c:catAx>
      <c:valAx>
        <c:axId val="21342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23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10</xdr:row>
      <xdr:rowOff>195262</xdr:rowOff>
    </xdr:from>
    <xdr:to>
      <xdr:col>18</xdr:col>
      <xdr:colOff>76200</xdr:colOff>
      <xdr:row>27</xdr:row>
      <xdr:rowOff>57151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ly%20repor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ivot table"/>
      <sheetName val="Trend by client type"/>
      <sheetName val="Trend by country"/>
    </sheetNames>
    <sheetDataSet>
      <sheetData sheetId="0"/>
      <sheetData sheetId="1">
        <row r="21">
          <cell r="H21" t="str">
            <v>GC sales</v>
          </cell>
          <cell r="I21" t="str">
            <v>SEA sales</v>
          </cell>
        </row>
        <row r="22">
          <cell r="G22" t="str">
            <v>MALAYSIA</v>
          </cell>
          <cell r="H22">
            <v>5</v>
          </cell>
          <cell r="I22">
            <v>3</v>
          </cell>
        </row>
        <row r="23">
          <cell r="G23" t="str">
            <v>THAILAND</v>
          </cell>
          <cell r="H23">
            <v>0</v>
          </cell>
          <cell r="I23">
            <v>1</v>
          </cell>
        </row>
        <row r="24">
          <cell r="G24" t="str">
            <v>VIET NAM</v>
          </cell>
          <cell r="H24">
            <v>1</v>
          </cell>
          <cell r="I24">
            <v>0</v>
          </cell>
        </row>
        <row r="25">
          <cell r="G25" t="str">
            <v>PHILIPPINES</v>
          </cell>
          <cell r="H25">
            <v>1</v>
          </cell>
          <cell r="I25">
            <v>0</v>
          </cell>
        </row>
        <row r="26">
          <cell r="G26" t="str">
            <v>INDONESIA</v>
          </cell>
          <cell r="H26">
            <v>0</v>
          </cell>
          <cell r="I26">
            <v>1</v>
          </cell>
        </row>
        <row r="27">
          <cell r="G27" t="str">
            <v>OTHERS</v>
          </cell>
          <cell r="H27">
            <v>2</v>
          </cell>
          <cell r="I27">
            <v>1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Weekly%20report%20-%20Copy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son Tse" refreshedDate="44098.804002662037" createdVersion="5" refreshedVersion="5" minRefreshableVersion="3" recordCount="85">
  <cacheSource type="worksheet">
    <worksheetSource ref="A1:M1048576" sheet="Data" r:id="rId2"/>
  </cacheSource>
  <cacheFields count="14">
    <cacheField name="Data Receive" numFmtId="0">
      <sharedItems containsNonDate="0" containsDate="1" containsString="0" containsBlank="1" minDate="2020-09-19T00:00:00" maxDate="2020-09-25T00:00:00"/>
    </cacheField>
    <cacheField name="Data Approval" numFmtId="0">
      <sharedItems containsDate="1" containsBlank="1" containsMixedTypes="1" minDate="2020-09-21T00:00:00" maxDate="2020-09-25T00:00:00"/>
    </cacheField>
    <cacheField name="Client Name" numFmtId="0">
      <sharedItems containsBlank="1"/>
    </cacheField>
    <cacheField name="IB Creation" numFmtId="0">
      <sharedItems containsBlank="1" count="2">
        <m/>
        <s v="Y"/>
      </sharedItems>
    </cacheField>
    <cacheField name="Account Page" numFmtId="0">
      <sharedItems containsBlank="1"/>
    </cacheField>
    <cacheField name="Hit AML" numFmtId="0">
      <sharedItems containsNonDate="0" containsString="0" containsBlank="1"/>
    </cacheField>
    <cacheField name="Missing Doc" numFmtId="0">
      <sharedItems containsBlank="1"/>
    </cacheField>
    <cacheField name="Remind Day (5Day)" numFmtId="0">
      <sharedItems containsBlank="1"/>
    </cacheField>
    <cacheField name="Approval Date / Reject Day (After 7 Days of On-boarding) " numFmtId="0">
      <sharedItems containsBlank="1"/>
    </cacheField>
    <cacheField name="IB-ID" numFmtId="0">
      <sharedItems containsBlank="1" count="3">
        <s v="N"/>
        <s v="Y"/>
        <m/>
      </sharedItems>
    </cacheField>
    <cacheField name="SEA" numFmtId="0">
      <sharedItems containsBlank="1"/>
    </cacheField>
    <cacheField name="Country of Residence" numFmtId="0">
      <sharedItems containsBlank="1" count="22">
        <s v="MALAYSIA"/>
        <s v="CHINA"/>
        <s v="THAILAND"/>
        <s v="SINGAPORE"/>
        <s v="TAIWAN"/>
        <s v="INDIA"/>
        <s v="PHILIPPINES"/>
        <s v="INDONESIA"/>
        <s v="COLOMBIA"/>
        <s v="VIET NAM"/>
        <m/>
        <s v="NEW ZEALAND" u="1"/>
        <s v="Damon Xue" u="1"/>
        <s v="Cyrus Chu" u="1"/>
        <s v="MYANMAR" u="1"/>
        <s v="Devi Kumar" u="1"/>
        <s v="Sorawish Thongcheum" u="1"/>
        <s v="AUSTRALIA" u="1"/>
        <s v="ADSS In-House User" u="1"/>
        <s v="KAZAKHSTAN" u="1"/>
        <s v="Jason Yip" u="1"/>
        <s v="_x000a_Mia Guan" u="1"/>
      </sharedItems>
    </cacheField>
    <cacheField name="Account owner" numFmtId="0">
      <sharedItems containsBlank="1" count="9">
        <s v="Devi Kumar"/>
        <s v="Jason Yip"/>
        <s v="Damon Xue"/>
        <s v="Sorawish Thongcheum"/>
        <s v="ADSS In-House User"/>
        <s v="Cyrus Chu"/>
        <s v="_x000a_Mia Guan"/>
        <s v="_x000a_Wui Sing Winson Lam"/>
        <m/>
      </sharedItems>
    </cacheField>
    <cacheField name="Field1" numFmtId="0" formula="'Data Receive'-'Data Approval'" databaseField="0"/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d v="2020-09-19T00:00:00"/>
    <m/>
    <s v="gan Cheechai"/>
    <x v="0"/>
    <s v="https://adsscrm.lightning.force.com/lightning/r/Retail_Trader_Application__c/a0p4K000000cvf9QAA/view"/>
    <m/>
    <s v="POI/POA"/>
    <s v="no mt4"/>
    <s v="Pending (Due date on 30 Sep )"/>
    <x v="0"/>
    <s v="Y"/>
    <x v="0"/>
    <x v="0"/>
  </r>
  <r>
    <d v="2020-09-19T00:00:00"/>
    <d v="2020-09-21T00:00:00"/>
    <s v="VICHNESH A/L RAVI"/>
    <x v="0"/>
    <s v="https://adsscrm.lightning.force.com/lightning/r/Retail_Trader_Application__c/a0p4K000000cvk5QAA/view"/>
    <m/>
    <m/>
    <m/>
    <m/>
    <x v="0"/>
    <s v="Y"/>
    <x v="0"/>
    <x v="1"/>
  </r>
  <r>
    <d v="2020-09-19T00:00:00"/>
    <d v="2020-09-21T00:00:00"/>
    <s v="Peng Zhidong 彭志东"/>
    <x v="0"/>
    <s v="https://adsscrm.lightning.force.com/lightning/r/Retail_Trader_Application__c/a0p4K000000cvkPQAQ/view"/>
    <m/>
    <m/>
    <s v="pinyin"/>
    <s v="Pending (Due date on 30 Sep )"/>
    <x v="0"/>
    <s v="N"/>
    <x v="1"/>
    <x v="2"/>
  </r>
  <r>
    <d v="2020-09-19T00:00:00"/>
    <d v="2020-09-21T00:00:00"/>
    <s v="Phanaporn Romyen"/>
    <x v="0"/>
    <s v="https://adsscrm.lightning.force.com/lightning/r/Retail_Trader_Application__c/a0p4K000000ctHVQAY/view"/>
    <m/>
    <m/>
    <s v="no mt4"/>
    <m/>
    <x v="0"/>
    <s v="Y"/>
    <x v="2"/>
    <x v="3"/>
  </r>
  <r>
    <d v="2020-09-20T00:00:00"/>
    <s v="Rejected"/>
    <s v="KATAKAM SRIDHAR BABU"/>
    <x v="0"/>
    <s v="https://adsscrm.lightning.force.com/lightning/r/Retail_Trader_Application__c/a0p4K000000cvmzQAA/view"/>
    <m/>
    <m/>
    <m/>
    <m/>
    <x v="0"/>
    <s v="Y"/>
    <x v="3"/>
    <x v="3"/>
  </r>
  <r>
    <d v="2020-09-21T00:00:00"/>
    <m/>
    <s v="zhaobing chu"/>
    <x v="0"/>
    <s v="https://adsscrm.lightning.force.com/lightning/r/Retail_Trader_Application__c/a0p4K000000cvpFQAQ/view"/>
    <m/>
    <m/>
    <s v="no doc"/>
    <s v="Pending (Due date on 30 Sep )"/>
    <x v="1"/>
    <s v="N"/>
    <x v="1"/>
    <x v="4"/>
  </r>
  <r>
    <d v="2020-09-21T00:00:00"/>
    <d v="2020-09-21T00:00:00"/>
    <s v="Wang Fengyao 王凤要_x000a_"/>
    <x v="0"/>
    <s v="https://adsscrm.lightning.force.com/lightning/r/Retail_Trader_Application__c/a0p4K000000cvpKQAQ/view"/>
    <m/>
    <m/>
    <m/>
    <m/>
    <x v="1"/>
    <s v="N"/>
    <x v="1"/>
    <x v="5"/>
  </r>
  <r>
    <d v="2020-09-21T00:00:00"/>
    <d v="2020-09-21T00:00:00"/>
    <s v="Yan Li 阎丽"/>
    <x v="0"/>
    <s v="https://adsscrm.lightning.force.com/lightning/r/Retail_Trader_Application__c/a0p4K000000cvpPQAQ/view"/>
    <m/>
    <m/>
    <m/>
    <m/>
    <x v="1"/>
    <s v="N"/>
    <x v="1"/>
    <x v="5"/>
  </r>
  <r>
    <d v="2020-09-21T00:00:00"/>
    <d v="2020-09-21T00:00:00"/>
    <s v="Ma Yanzhou 马彥洲"/>
    <x v="0"/>
    <s v="https://adsscrm.lightning.force.com/lightning/r/Retail_Trader_Application__c/a0p4K000000cvpUQAQ/view"/>
    <m/>
    <m/>
    <m/>
    <m/>
    <x v="1"/>
    <s v="N"/>
    <x v="1"/>
    <x v="5"/>
  </r>
  <r>
    <d v="2020-09-21T00:00:00"/>
    <d v="2020-09-21T00:00:00"/>
    <s v="Wu Kun Long 吳昆隆"/>
    <x v="1"/>
    <s v="https://adsscrm.lightning.force.com/lightning/r/Partnership_Application__c/a0k4K000000cjb2QAA/view"/>
    <m/>
    <m/>
    <m/>
    <m/>
    <x v="2"/>
    <s v="N"/>
    <x v="4"/>
    <x v="5"/>
  </r>
  <r>
    <d v="2020-09-21T00:00:00"/>
    <d v="2020-09-21T00:00:00"/>
    <s v="Jia Chuanbing 贾传兵"/>
    <x v="1"/>
    <s v="https://adsscrm.lightning.force.com/lightning/r/Partnership_Application__c/a0k4K000000cjaxQAA/view"/>
    <m/>
    <m/>
    <m/>
    <m/>
    <x v="2"/>
    <s v="N"/>
    <x v="1"/>
    <x v="2"/>
  </r>
  <r>
    <d v="2020-09-21T00:00:00"/>
    <d v="2020-09-21T00:00:00"/>
    <s v="Jiang Huijun 姜慧君"/>
    <x v="0"/>
    <s v="https://adsscrm.lightning.force.com/lightning/r/Retail_Trader_Application__c/a0p4K000000cvpZQAQ/view"/>
    <m/>
    <m/>
    <m/>
    <m/>
    <x v="1"/>
    <s v="N"/>
    <x v="1"/>
    <x v="2"/>
  </r>
  <r>
    <d v="2020-09-21T00:00:00"/>
    <d v="2020-09-22T00:00:00"/>
    <s v="Yao Yunan 姚宇南"/>
    <x v="0"/>
    <s v="https://adsscrm.lightning.force.com/lightning/r/Retail_Trader_Application__c/a0p4K000000cvptQAA/view"/>
    <m/>
    <m/>
    <m/>
    <m/>
    <x v="1"/>
    <s v="N"/>
    <x v="1"/>
    <x v="6"/>
  </r>
  <r>
    <d v="2020-09-21T00:00:00"/>
    <d v="2020-09-22T00:00:00"/>
    <s v="KRISHNAN KANNAN"/>
    <x v="0"/>
    <s v="https://adsscrm.lightning.force.com/lightning/r/Retail_Trader_Application__c/a0p4K000000cvqhQAA/view"/>
    <m/>
    <m/>
    <m/>
    <m/>
    <x v="1"/>
    <s v="Y"/>
    <x v="5"/>
    <x v="1"/>
  </r>
  <r>
    <d v="2020-09-22T00:00:00"/>
    <d v="2020-09-22T00:00:00"/>
    <s v="Mohd ariff bin nasir"/>
    <x v="0"/>
    <s v="https://adsscrm.lightning.force.com/lightning/r/Retail_Trader_Application__c/a0p4K000000cwJ0QAI/view"/>
    <m/>
    <m/>
    <m/>
    <m/>
    <x v="0"/>
    <s v="Y"/>
    <x v="0"/>
    <x v="0"/>
  </r>
  <r>
    <d v="2020-09-22T00:00:00"/>
    <d v="2020-09-22T00:00:00"/>
    <s v="Xiao Mao Lun 蕭貿倫"/>
    <x v="0"/>
    <s v="https://adsscrm.lightning.force.com/lightning/r/Retail_Trader_Application__c/a0p4K000000cwN0QAI/view"/>
    <m/>
    <m/>
    <m/>
    <m/>
    <x v="1"/>
    <s v="N"/>
    <x v="4"/>
    <x v="5"/>
  </r>
  <r>
    <d v="2020-09-22T00:00:00"/>
    <d v="2020-09-22T00:00:00"/>
    <s v="Muhamad saufi fikri bin ramazan"/>
    <x v="0"/>
    <s v="https://adsscrm.lightning.force.com/lightning/r/Retail_Trader_Application__c/a0p4K000000cwN5QAI/view"/>
    <m/>
    <m/>
    <m/>
    <m/>
    <x v="0"/>
    <s v="Y"/>
    <x v="0"/>
    <x v="0"/>
  </r>
  <r>
    <d v="2020-09-22T00:00:00"/>
    <d v="2020-09-23T00:00:00"/>
    <s v="Zhang Jinling 张金铃"/>
    <x v="0"/>
    <s v="https://adsscrm.lightning.force.com/lightning/r/Retail_Trader_Application__c/a0p4K000000cwfWQAQ/view"/>
    <m/>
    <m/>
    <m/>
    <m/>
    <x v="0"/>
    <s v="N"/>
    <x v="1"/>
    <x v="6"/>
  </r>
  <r>
    <d v="2020-09-23T00:00:00"/>
    <d v="2020-09-23T00:00:00"/>
    <s v="CHENG CHENG SHENG 鄭政昇"/>
    <x v="0"/>
    <s v="https://adsscrm.lightning.force.com/lightning/r/Retail_Trader_Application__c/a0p4K000000cwk3QAA/view"/>
    <m/>
    <m/>
    <m/>
    <m/>
    <x v="1"/>
    <s v="N"/>
    <x v="4"/>
    <x v="5"/>
  </r>
  <r>
    <d v="2020-09-23T00:00:00"/>
    <d v="2020-09-23T00:00:00"/>
    <s v="Mohmed Sidik Mohmed Ilyas"/>
    <x v="0"/>
    <s v="https://adsscrm.lightning.force.com/lightning/r/Retail_Trader_Application__c/a0p4K000000cwbWQAQ/view"/>
    <m/>
    <m/>
    <s v="passport pinyin"/>
    <s v="Pending (Due date on 6 Oct )"/>
    <x v="0"/>
    <s v="N"/>
    <x v="4"/>
    <x v="7"/>
  </r>
  <r>
    <d v="2020-09-23T00:00:00"/>
    <d v="2020-09-23T00:00:00"/>
    <s v="Yang Zhiming 杨志明"/>
    <x v="0"/>
    <s v="https://adsscrm.lightning.force.com/lightning/r/Retail_Trader_Application__c/a0p4K000000cwp1QAA/view"/>
    <m/>
    <m/>
    <m/>
    <m/>
    <x v="1"/>
    <s v="N"/>
    <x v="1"/>
    <x v="2"/>
  </r>
  <r>
    <d v="2020-09-23T00:00:00"/>
    <d v="2020-09-23T00:00:00"/>
    <s v="Abel Liew Wen Wei"/>
    <x v="0"/>
    <s v="https://adsscrm.lightning.force.com/lightning/r/Retail_Trader_Application__c/a0p4K000000cwpBQAQ/view"/>
    <m/>
    <m/>
    <m/>
    <m/>
    <x v="0"/>
    <s v="Y"/>
    <x v="6"/>
    <x v="1"/>
  </r>
  <r>
    <d v="2020-09-24T00:00:00"/>
    <d v="2020-09-24T00:00:00"/>
    <s v="LEE YING PEI 李盈霈"/>
    <x v="1"/>
    <s v="https://adsscrm.lightning.force.com/lightning/r/Partnership_Application__c/a0k4K000000ckyXQAQ/view"/>
    <m/>
    <m/>
    <m/>
    <m/>
    <x v="2"/>
    <s v="N"/>
    <x v="4"/>
    <x v="5"/>
  </r>
  <r>
    <d v="2020-09-23T00:00:00"/>
    <d v="2020-09-24T00:00:00"/>
    <s v="LIU YONGCHEN 刘永晨"/>
    <x v="0"/>
    <s v="https://adsscrm.lightning.force.com/lightning/r/Retail_Trader_Application__c/a0p4K000000cwxlQAA/view"/>
    <m/>
    <m/>
    <m/>
    <m/>
    <x v="0"/>
    <s v="N"/>
    <x v="1"/>
    <x v="6"/>
  </r>
  <r>
    <d v="2020-09-23T00:00:00"/>
    <d v="2020-09-24T00:00:00"/>
    <s v="USEN BIN MARTA"/>
    <x v="0"/>
    <s v="https://adsscrm.lightning.force.com/lightning/r/Retail_Trader_Application__c/a0p4K000000cxbuQAA/view"/>
    <m/>
    <m/>
    <m/>
    <m/>
    <x v="0"/>
    <s v="Y"/>
    <x v="7"/>
    <x v="0"/>
  </r>
  <r>
    <d v="2020-09-23T00:00:00"/>
    <d v="2020-09-24T00:00:00"/>
    <s v="Cheah Bee Khiang"/>
    <x v="0"/>
    <s v="https://adsscrm.lightning.force.com/lightning/r/Retail_Trader_Application__c/a0p4K000000cxcEQAQ/view"/>
    <m/>
    <m/>
    <m/>
    <m/>
    <x v="1"/>
    <s v="Y"/>
    <x v="0"/>
    <x v="1"/>
  </r>
  <r>
    <d v="2020-09-23T00:00:00"/>
    <d v="2020-09-24T00:00:00"/>
    <s v="Martha Lucia Ardila Pico"/>
    <x v="0"/>
    <s v="https://adsscrm.lightning.force.com/lightning/r/Retail_Trader_Application__c/a0p4K000000cxbzQAA/view"/>
    <m/>
    <m/>
    <m/>
    <m/>
    <x v="1"/>
    <s v="Y"/>
    <x v="8"/>
    <x v="1"/>
  </r>
  <r>
    <d v="2020-09-24T00:00:00"/>
    <d v="2020-09-24T00:00:00"/>
    <s v="_x000a_JAYAKUMAR A/L THEGOBE"/>
    <x v="1"/>
    <s v="https://adsscrm.lightning.force.com/lightning/r/Partnership_Application__c/a0k4K000000clIZQAY/view"/>
    <m/>
    <m/>
    <m/>
    <m/>
    <x v="2"/>
    <s v="Y"/>
    <x v="0"/>
    <x v="1"/>
  </r>
  <r>
    <d v="2020-09-24T00:00:00"/>
    <d v="2020-09-24T00:00:00"/>
    <s v="JAYANALINI A/P R MUNIYANDI"/>
    <x v="1"/>
    <s v="https://adsscrm.lightning.force.com/lightning/r/Partnership_Application__c/a0k4K000000clIeQAI/view"/>
    <m/>
    <m/>
    <m/>
    <m/>
    <x v="2"/>
    <s v="Y"/>
    <x v="9"/>
    <x v="1"/>
  </r>
  <r>
    <d v="2020-09-24T00:00:00"/>
    <d v="2020-09-24T00:00:00"/>
    <s v="ARAVENTHAN A/L SELVARANGAM"/>
    <x v="1"/>
    <s v="https://adsscrm.lightning.force.com/lightning/r/Partnership_Application__c/a0k4K000000clIjQAI/view"/>
    <m/>
    <m/>
    <m/>
    <m/>
    <x v="2"/>
    <s v="Y"/>
    <x v="0"/>
    <x v="1"/>
  </r>
  <r>
    <d v="2020-09-24T00:00:00"/>
    <d v="2020-09-24T00:00:00"/>
    <s v="Zhu Hong 朱虹"/>
    <x v="0"/>
    <s v="https://adsscrm.lightning.force.com/lightning/r/Retail_Trader_Application__c/a0p4K000000cxhWQAQ/view"/>
    <m/>
    <m/>
    <m/>
    <m/>
    <x v="1"/>
    <s v="N"/>
    <x v="1"/>
    <x v="2"/>
  </r>
  <r>
    <d v="2020-09-24T00:00:00"/>
    <d v="2020-09-24T00:00:00"/>
    <s v="Zhang Hangying 张航英"/>
    <x v="0"/>
    <s v="https://adsscrm.lightning.force.com/lightning/r/Retail_Trader_Application__c/a0p4K000000cxhgQAA/view"/>
    <m/>
    <m/>
    <m/>
    <m/>
    <x v="1"/>
    <s v="N"/>
    <x v="1"/>
    <x v="2"/>
  </r>
  <r>
    <d v="2020-09-24T00:00:00"/>
    <d v="2020-09-24T00:00:00"/>
    <s v="JAGATHAMBAL A/P LETCHAMANAN"/>
    <x v="1"/>
    <s v="https://adsscrm.lightning.force.com/lightning/r/Partnership_Application__c/a0k4K000000clZKQAY/view"/>
    <m/>
    <m/>
    <m/>
    <m/>
    <x v="2"/>
    <s v="Y"/>
    <x v="0"/>
    <x v="1"/>
  </r>
  <r>
    <d v="2020-09-24T00:00:00"/>
    <d v="2020-09-24T00:00:00"/>
    <s v="Zhang Yanfei 张燕飞"/>
    <x v="0"/>
    <s v="https://adsscrm.lightning.force.com/lightning/r/Retail_Trader_Application__c/a0p4K000000cxhvQAA/view"/>
    <m/>
    <m/>
    <m/>
    <m/>
    <x v="1"/>
    <s v="N"/>
    <x v="1"/>
    <x v="5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  <r>
    <m/>
    <m/>
    <m/>
    <x v="0"/>
    <m/>
    <m/>
    <m/>
    <m/>
    <m/>
    <x v="2"/>
    <m/>
    <x v="1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19:E31" firstHeaderRow="1" firstDataRow="1" firstDataCol="1"/>
  <pivotFields count="14"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multipleItemSelectionAllowed="1" showAll="0"/>
    <pivotField showAll="0"/>
    <pivotField axis="axisRow" dataField="1" showAll="0" sortType="ascending">
      <items count="23">
        <item m="1" x="21"/>
        <item m="1" x="18"/>
        <item m="1" x="17"/>
        <item x="1"/>
        <item x="8"/>
        <item m="1" x="13"/>
        <item m="1" x="12"/>
        <item m="1" x="15"/>
        <item x="5"/>
        <item x="7"/>
        <item m="1" x="20"/>
        <item m="1" x="19"/>
        <item x="0"/>
        <item m="1" x="14"/>
        <item m="1" x="11"/>
        <item x="6"/>
        <item x="3"/>
        <item m="1" x="16"/>
        <item x="4"/>
        <item x="2"/>
        <item x="9"/>
        <item x="10"/>
        <item t="default"/>
      </items>
    </pivotField>
    <pivotField showAll="0" defaultSubtotal="0">
      <items count="9">
        <item x="6"/>
        <item x="7"/>
        <item x="4"/>
        <item x="5"/>
        <item x="2"/>
        <item x="0"/>
        <item x="1"/>
        <item x="3"/>
        <item x="8"/>
      </items>
    </pivotField>
    <pivotField dragToRow="0" dragToCol="0" dragToPage="0" showAll="0" defaultSubtotal="0"/>
  </pivotFields>
  <rowFields count="1">
    <field x="11"/>
  </rowFields>
  <rowItems count="12">
    <i>
      <x v="3"/>
    </i>
    <i>
      <x v="4"/>
    </i>
    <i>
      <x v="8"/>
    </i>
    <i>
      <x v="9"/>
    </i>
    <i>
      <x v="12"/>
    </i>
    <i>
      <x v="15"/>
    </i>
    <i>
      <x v="16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Country of Residenc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:B12" firstHeaderRow="1" firstDataRow="1" firstDataCol="1" rowPageCount="2" colPageCount="1"/>
  <pivotFields count="14"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dataField="1" showAll="0" sortType="ascending">
      <items count="23">
        <item m="1" x="21"/>
        <item m="1" x="18"/>
        <item m="1" x="17"/>
        <item x="1"/>
        <item x="8"/>
        <item m="1" x="13"/>
        <item m="1" x="12"/>
        <item m="1" x="15"/>
        <item x="5"/>
        <item x="7"/>
        <item m="1" x="20"/>
        <item m="1" x="19"/>
        <item x="0"/>
        <item m="1" x="14"/>
        <item m="1" x="11"/>
        <item x="6"/>
        <item x="3"/>
        <item m="1" x="16"/>
        <item x="4"/>
        <item x="2"/>
        <item x="9"/>
        <item x="10"/>
        <item t="default"/>
      </items>
    </pivotField>
    <pivotField showAll="0" defaultSubtotal="0"/>
    <pivotField dragToRow="0" dragToCol="0" dragToPage="0" showAll="0" defaultSubtotal="0"/>
  </pivotFields>
  <rowFields count="1">
    <field x="11"/>
  </rowFields>
  <rowItems count="6">
    <i>
      <x v="3"/>
    </i>
    <i>
      <x v="4"/>
    </i>
    <i>
      <x v="8"/>
    </i>
    <i>
      <x v="12"/>
    </i>
    <i>
      <x v="18"/>
    </i>
    <i t="grand">
      <x/>
    </i>
  </rowItems>
  <colItems count="1">
    <i/>
  </colItems>
  <pageFields count="2">
    <pageField fld="9" item="1" hier="-1"/>
    <pageField fld="3" item="1" hier="-1"/>
  </pageFields>
  <dataFields count="1">
    <dataField name="Count of Country of Residenc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6:E14" firstHeaderRow="1" firstDataRow="1" firstDataCol="1" rowPageCount="2" colPageCount="1"/>
  <pivotFields count="14"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dataField="1" showAll="0">
      <items count="23">
        <item x="1"/>
        <item x="0"/>
        <item x="6"/>
        <item x="4"/>
        <item x="2"/>
        <item x="10"/>
        <item m="1" x="17"/>
        <item x="7"/>
        <item m="1" x="11"/>
        <item x="9"/>
        <item m="1" x="19"/>
        <item x="5"/>
        <item x="8"/>
        <item m="1" x="14"/>
        <item m="1" x="15"/>
        <item m="1" x="20"/>
        <item m="1" x="12"/>
        <item m="1" x="16"/>
        <item m="1" x="18"/>
        <item m="1" x="13"/>
        <item m="1" x="21"/>
        <item x="3"/>
        <item t="default"/>
      </items>
    </pivotField>
    <pivotField showAll="0" defaultSubtotal="0"/>
    <pivotField dragToRow="0" dragToCol="0" dragToPage="0" showAll="0" defaultSubtotal="0"/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7"/>
    </i>
    <i>
      <x v="21"/>
    </i>
    <i t="grand">
      <x/>
    </i>
  </rowItems>
  <colItems count="1">
    <i/>
  </colItems>
  <pageFields count="2">
    <pageField fld="9" item="0" hier="-1"/>
    <pageField fld="3" item="1" hier="-1"/>
  </pageFields>
  <dataFields count="1">
    <dataField name="Count of Country of Residenc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B26" firstHeaderRow="1" firstDataRow="1" firstDataCol="1" rowPageCount="1" colPageCount="1"/>
  <pivotFields count="14"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3">
        <item x="1"/>
        <item x="0"/>
        <item x="6"/>
        <item x="4"/>
        <item x="2"/>
        <item x="10"/>
        <item m="1" x="17"/>
        <item x="7"/>
        <item m="1" x="11"/>
        <item x="9"/>
        <item m="1" x="19"/>
        <item x="5"/>
        <item x="8"/>
        <item m="1" x="14"/>
        <item m="1" x="15"/>
        <item m="1" x="20"/>
        <item m="1" x="12"/>
        <item m="1" x="16"/>
        <item m="1" x="18"/>
        <item m="1" x="13"/>
        <item m="1" x="21"/>
        <item x="3"/>
        <item t="default"/>
      </items>
    </pivotField>
    <pivotField showAll="0" defaultSubtotal="0"/>
    <pivotField dragToRow="0" dragToCol="0" dragToPage="0" showAll="0" defaultSubtotal="0"/>
  </pivotFields>
  <rowFields count="1">
    <field x="11"/>
  </rowFields>
  <rowItems count="5">
    <i>
      <x/>
    </i>
    <i>
      <x v="1"/>
    </i>
    <i>
      <x v="3"/>
    </i>
    <i>
      <x v="9"/>
    </i>
    <i t="grand">
      <x/>
    </i>
  </rowItems>
  <colItems count="1">
    <i/>
  </colItems>
  <pageFields count="1">
    <pageField fld="3" item="0" hier="-1"/>
  </pageFields>
  <dataFields count="1">
    <dataField name="Count of Country of Residenc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zoomScaleNormal="100" workbookViewId="0">
      <pane ySplit="1" topLeftCell="A2" activePane="bottomLeft" state="frozen"/>
      <selection activeCell="I31" sqref="I31"/>
      <selection pane="bottomLeft" activeCell="D6" sqref="D6"/>
    </sheetView>
  </sheetViews>
  <sheetFormatPr defaultRowHeight="15" x14ac:dyDescent="0.25"/>
  <cols>
    <col min="1" max="1" width="18" bestFit="1" customWidth="1"/>
    <col min="2" max="2" width="18.85546875" bestFit="1" customWidth="1"/>
    <col min="3" max="3" width="28.28515625" bestFit="1" customWidth="1"/>
    <col min="4" max="4" width="15.85546875" bestFit="1" customWidth="1"/>
    <col min="5" max="5" width="49.85546875" bestFit="1" customWidth="1"/>
    <col min="6" max="6" width="13" bestFit="1" customWidth="1"/>
    <col min="7" max="7" width="17" bestFit="1" customWidth="1"/>
    <col min="8" max="8" width="23.7109375" bestFit="1" customWidth="1"/>
    <col min="9" max="9" width="60.85546875" bestFit="1" customWidth="1"/>
    <col min="10" max="10" width="10.140625" bestFit="1" customWidth="1"/>
    <col min="11" max="11" width="9" bestFit="1" customWidth="1"/>
    <col min="12" max="12" width="21.140625" customWidth="1"/>
    <col min="13" max="13" width="25.5703125" bestFit="1" customWidth="1"/>
  </cols>
  <sheetData>
    <row r="1" spans="1:13" s="10" customFormat="1" ht="31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15.75" x14ac:dyDescent="0.25">
      <c r="A2" s="11">
        <v>44093</v>
      </c>
      <c r="B2" s="11"/>
      <c r="C2" s="12" t="s">
        <v>13</v>
      </c>
      <c r="D2" s="13"/>
      <c r="E2" s="14" t="s">
        <v>14</v>
      </c>
      <c r="F2" s="13"/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21</v>
      </c>
    </row>
    <row r="3" spans="1:13" ht="15.75" x14ac:dyDescent="0.25">
      <c r="A3" s="11">
        <v>44093</v>
      </c>
      <c r="B3" s="11">
        <v>44095</v>
      </c>
      <c r="C3" s="12" t="s">
        <v>22</v>
      </c>
      <c r="D3" s="13"/>
      <c r="E3" s="14" t="s">
        <v>23</v>
      </c>
      <c r="F3" s="13"/>
      <c r="G3" s="13"/>
      <c r="H3" s="13"/>
      <c r="I3" s="13"/>
      <c r="J3" s="13" t="s">
        <v>18</v>
      </c>
      <c r="K3" s="13" t="s">
        <v>19</v>
      </c>
      <c r="L3" s="13" t="s">
        <v>20</v>
      </c>
      <c r="M3" s="13" t="s">
        <v>24</v>
      </c>
    </row>
    <row r="4" spans="1:13" ht="15.75" x14ac:dyDescent="0.25">
      <c r="A4" s="11">
        <v>44093</v>
      </c>
      <c r="B4" s="11">
        <v>44095</v>
      </c>
      <c r="C4" s="12" t="s">
        <v>25</v>
      </c>
      <c r="D4" s="13"/>
      <c r="E4" s="14" t="s">
        <v>26</v>
      </c>
      <c r="F4" s="13"/>
      <c r="G4" s="13"/>
      <c r="H4" s="13" t="s">
        <v>27</v>
      </c>
      <c r="I4" s="13" t="s">
        <v>17</v>
      </c>
      <c r="J4" s="13" t="s">
        <v>18</v>
      </c>
      <c r="K4" s="13" t="s">
        <v>18</v>
      </c>
      <c r="L4" s="13" t="s">
        <v>28</v>
      </c>
      <c r="M4" s="13" t="s">
        <v>29</v>
      </c>
    </row>
    <row r="5" spans="1:13" ht="15.75" x14ac:dyDescent="0.25">
      <c r="A5" s="11">
        <v>44093</v>
      </c>
      <c r="B5" s="11">
        <v>44095</v>
      </c>
      <c r="C5" s="12" t="s">
        <v>30</v>
      </c>
      <c r="D5" s="13"/>
      <c r="E5" s="14" t="s">
        <v>31</v>
      </c>
      <c r="F5" s="13"/>
      <c r="G5" s="13"/>
      <c r="H5" s="13" t="s">
        <v>16</v>
      </c>
      <c r="I5" s="13"/>
      <c r="J5" s="13" t="s">
        <v>18</v>
      </c>
      <c r="K5" s="13" t="s">
        <v>19</v>
      </c>
      <c r="L5" s="13" t="s">
        <v>32</v>
      </c>
      <c r="M5" s="13" t="s">
        <v>33</v>
      </c>
    </row>
    <row r="6" spans="1:13" ht="15.75" x14ac:dyDescent="0.25">
      <c r="A6" s="11">
        <v>44094</v>
      </c>
      <c r="B6" s="11" t="s">
        <v>34</v>
      </c>
      <c r="C6" s="12" t="s">
        <v>35</v>
      </c>
      <c r="D6" s="13"/>
      <c r="E6" s="14" t="s">
        <v>36</v>
      </c>
      <c r="F6" s="13"/>
      <c r="G6" s="13"/>
      <c r="H6" s="13"/>
      <c r="I6" s="13"/>
      <c r="J6" s="13" t="s">
        <v>18</v>
      </c>
      <c r="K6" s="13" t="s">
        <v>19</v>
      </c>
      <c r="L6" s="13" t="s">
        <v>37</v>
      </c>
      <c r="M6" s="13" t="s">
        <v>33</v>
      </c>
    </row>
    <row r="7" spans="1:13" ht="15.75" x14ac:dyDescent="0.25">
      <c r="A7" s="11">
        <v>44095</v>
      </c>
      <c r="B7" s="11"/>
      <c r="C7" s="12" t="s">
        <v>38</v>
      </c>
      <c r="D7" s="13"/>
      <c r="E7" s="14" t="s">
        <v>39</v>
      </c>
      <c r="F7" s="13"/>
      <c r="G7" s="13"/>
      <c r="H7" s="13" t="s">
        <v>40</v>
      </c>
      <c r="I7" s="13" t="s">
        <v>17</v>
      </c>
      <c r="J7" s="13" t="s">
        <v>19</v>
      </c>
      <c r="K7" s="13" t="s">
        <v>18</v>
      </c>
      <c r="L7" s="13" t="s">
        <v>28</v>
      </c>
      <c r="M7" s="13" t="s">
        <v>41</v>
      </c>
    </row>
    <row r="8" spans="1:13" ht="15.75" x14ac:dyDescent="0.25">
      <c r="A8" s="11">
        <v>44095</v>
      </c>
      <c r="B8" s="11">
        <v>44095</v>
      </c>
      <c r="C8" s="12" t="s">
        <v>42</v>
      </c>
      <c r="D8" s="13"/>
      <c r="E8" s="14" t="s">
        <v>43</v>
      </c>
      <c r="F8" s="13"/>
      <c r="G8" s="13"/>
      <c r="H8" s="13"/>
      <c r="I8" s="13"/>
      <c r="J8" s="13" t="s">
        <v>19</v>
      </c>
      <c r="K8" s="13" t="s">
        <v>18</v>
      </c>
      <c r="L8" s="13" t="s">
        <v>28</v>
      </c>
      <c r="M8" s="13" t="s">
        <v>44</v>
      </c>
    </row>
    <row r="9" spans="1:13" ht="15.75" x14ac:dyDescent="0.25">
      <c r="A9" s="11">
        <v>44095</v>
      </c>
      <c r="B9" s="11">
        <v>44095</v>
      </c>
      <c r="C9" s="12" t="s">
        <v>45</v>
      </c>
      <c r="D9" s="13"/>
      <c r="E9" s="14" t="s">
        <v>46</v>
      </c>
      <c r="F9" s="13"/>
      <c r="G9" s="13"/>
      <c r="H9" s="13"/>
      <c r="I9" s="13"/>
      <c r="J9" s="13" t="s">
        <v>19</v>
      </c>
      <c r="K9" s="13" t="s">
        <v>18</v>
      </c>
      <c r="L9" s="13" t="s">
        <v>28</v>
      </c>
      <c r="M9" s="13" t="s">
        <v>44</v>
      </c>
    </row>
    <row r="10" spans="1:13" ht="15.75" x14ac:dyDescent="0.25">
      <c r="A10" s="11">
        <v>44095</v>
      </c>
      <c r="B10" s="11">
        <v>44095</v>
      </c>
      <c r="C10" s="12" t="s">
        <v>47</v>
      </c>
      <c r="D10" s="13"/>
      <c r="E10" s="14" t="s">
        <v>48</v>
      </c>
      <c r="F10" s="13"/>
      <c r="G10" s="13"/>
      <c r="H10" s="13"/>
      <c r="I10" s="13"/>
      <c r="J10" s="13" t="s">
        <v>19</v>
      </c>
      <c r="K10" s="13" t="s">
        <v>18</v>
      </c>
      <c r="L10" s="13" t="s">
        <v>28</v>
      </c>
      <c r="M10" s="13" t="s">
        <v>44</v>
      </c>
    </row>
    <row r="11" spans="1:13" ht="15.75" x14ac:dyDescent="0.25">
      <c r="A11" s="11">
        <v>44095</v>
      </c>
      <c r="B11" s="11">
        <v>44095</v>
      </c>
      <c r="C11" s="12" t="s">
        <v>49</v>
      </c>
      <c r="D11" s="13" t="s">
        <v>19</v>
      </c>
      <c r="E11" s="14" t="s">
        <v>50</v>
      </c>
      <c r="F11" s="13"/>
      <c r="G11" s="13"/>
      <c r="H11" s="13"/>
      <c r="I11" s="13"/>
      <c r="J11" s="13"/>
      <c r="K11" s="13" t="s">
        <v>18</v>
      </c>
      <c r="L11" s="13" t="s">
        <v>51</v>
      </c>
      <c r="M11" s="13" t="s">
        <v>44</v>
      </c>
    </row>
    <row r="12" spans="1:13" ht="15.75" x14ac:dyDescent="0.25">
      <c r="A12" s="11">
        <v>44095</v>
      </c>
      <c r="B12" s="11">
        <v>44095</v>
      </c>
      <c r="C12" s="12" t="s">
        <v>52</v>
      </c>
      <c r="D12" s="13" t="s">
        <v>19</v>
      </c>
      <c r="E12" s="14" t="s">
        <v>53</v>
      </c>
      <c r="F12" s="13"/>
      <c r="G12" s="13"/>
      <c r="H12" s="13"/>
      <c r="I12" s="13"/>
      <c r="J12" s="13"/>
      <c r="K12" s="13" t="s">
        <v>18</v>
      </c>
      <c r="L12" s="13" t="s">
        <v>28</v>
      </c>
      <c r="M12" s="13" t="s">
        <v>29</v>
      </c>
    </row>
    <row r="13" spans="1:13" ht="15.75" x14ac:dyDescent="0.25">
      <c r="A13" s="11">
        <v>44095</v>
      </c>
      <c r="B13" s="11">
        <v>44095</v>
      </c>
      <c r="C13" s="12" t="s">
        <v>54</v>
      </c>
      <c r="D13" s="13"/>
      <c r="E13" s="14" t="s">
        <v>55</v>
      </c>
      <c r="F13" s="13"/>
      <c r="G13" s="13"/>
      <c r="H13" s="13"/>
      <c r="I13" s="13"/>
      <c r="J13" s="13" t="s">
        <v>19</v>
      </c>
      <c r="K13" s="13" t="s">
        <v>18</v>
      </c>
      <c r="L13" s="13" t="s">
        <v>28</v>
      </c>
      <c r="M13" s="13" t="s">
        <v>29</v>
      </c>
    </row>
    <row r="14" spans="1:13" ht="15.75" x14ac:dyDescent="0.25">
      <c r="A14" s="11">
        <v>44095</v>
      </c>
      <c r="B14" s="11">
        <v>44096</v>
      </c>
      <c r="C14" s="12" t="s">
        <v>56</v>
      </c>
      <c r="D14" s="13"/>
      <c r="E14" s="14" t="s">
        <v>57</v>
      </c>
      <c r="F14" s="13"/>
      <c r="G14" s="13"/>
      <c r="H14" s="13"/>
      <c r="I14" s="13"/>
      <c r="J14" s="13" t="s">
        <v>19</v>
      </c>
      <c r="K14" s="13" t="s">
        <v>18</v>
      </c>
      <c r="L14" s="13" t="s">
        <v>28</v>
      </c>
      <c r="M14" s="13" t="s">
        <v>58</v>
      </c>
    </row>
    <row r="15" spans="1:13" ht="15.75" x14ac:dyDescent="0.25">
      <c r="A15" s="11">
        <v>44095</v>
      </c>
      <c r="B15" s="11">
        <v>44096</v>
      </c>
      <c r="C15" s="12" t="s">
        <v>59</v>
      </c>
      <c r="D15" s="13"/>
      <c r="E15" s="14" t="s">
        <v>60</v>
      </c>
      <c r="F15" s="13"/>
      <c r="G15" s="13"/>
      <c r="H15" s="13"/>
      <c r="I15" s="13"/>
      <c r="J15" s="13" t="s">
        <v>19</v>
      </c>
      <c r="K15" s="13" t="s">
        <v>19</v>
      </c>
      <c r="L15" s="13" t="s">
        <v>61</v>
      </c>
      <c r="M15" s="13" t="s">
        <v>24</v>
      </c>
    </row>
    <row r="16" spans="1:13" ht="15.75" x14ac:dyDescent="0.25">
      <c r="A16" s="11">
        <v>44096</v>
      </c>
      <c r="B16" s="11">
        <v>44096</v>
      </c>
      <c r="C16" s="12" t="s">
        <v>62</v>
      </c>
      <c r="D16" s="13"/>
      <c r="E16" s="14" t="s">
        <v>63</v>
      </c>
      <c r="F16" s="13"/>
      <c r="G16" s="13"/>
      <c r="H16" s="13"/>
      <c r="I16" s="13"/>
      <c r="J16" s="13" t="s">
        <v>18</v>
      </c>
      <c r="K16" s="13" t="s">
        <v>19</v>
      </c>
      <c r="L16" s="13" t="s">
        <v>20</v>
      </c>
      <c r="M16" s="13" t="s">
        <v>21</v>
      </c>
    </row>
    <row r="17" spans="1:13" ht="15.75" x14ac:dyDescent="0.25">
      <c r="A17" s="11">
        <v>44096</v>
      </c>
      <c r="B17" s="11">
        <v>44096</v>
      </c>
      <c r="C17" s="12" t="s">
        <v>64</v>
      </c>
      <c r="D17" s="13"/>
      <c r="E17" s="14" t="s">
        <v>65</v>
      </c>
      <c r="F17" s="13"/>
      <c r="G17" s="13"/>
      <c r="H17" s="13"/>
      <c r="I17" s="13"/>
      <c r="J17" s="13" t="s">
        <v>19</v>
      </c>
      <c r="K17" s="13" t="s">
        <v>18</v>
      </c>
      <c r="L17" s="13" t="s">
        <v>51</v>
      </c>
      <c r="M17" s="13" t="s">
        <v>44</v>
      </c>
    </row>
    <row r="18" spans="1:13" ht="15.75" x14ac:dyDescent="0.25">
      <c r="A18" s="11">
        <v>44096</v>
      </c>
      <c r="B18" s="11">
        <v>44096</v>
      </c>
      <c r="C18" s="12" t="s">
        <v>66</v>
      </c>
      <c r="D18" s="13"/>
      <c r="E18" s="14" t="s">
        <v>67</v>
      </c>
      <c r="F18" s="13"/>
      <c r="G18" s="13"/>
      <c r="H18" s="13"/>
      <c r="I18" s="13"/>
      <c r="J18" s="13" t="s">
        <v>18</v>
      </c>
      <c r="K18" s="13" t="s">
        <v>19</v>
      </c>
      <c r="L18" s="13" t="s">
        <v>20</v>
      </c>
      <c r="M18" s="13" t="s">
        <v>21</v>
      </c>
    </row>
    <row r="19" spans="1:13" ht="15.75" x14ac:dyDescent="0.25">
      <c r="A19" s="11">
        <v>44096</v>
      </c>
      <c r="B19" s="11">
        <v>44097</v>
      </c>
      <c r="C19" s="12" t="s">
        <v>68</v>
      </c>
      <c r="D19" s="13"/>
      <c r="E19" s="14" t="s">
        <v>69</v>
      </c>
      <c r="F19" s="13"/>
      <c r="G19" s="13"/>
      <c r="H19" s="13"/>
      <c r="I19" s="13"/>
      <c r="J19" s="13" t="s">
        <v>18</v>
      </c>
      <c r="K19" s="13" t="s">
        <v>18</v>
      </c>
      <c r="L19" s="13" t="s">
        <v>28</v>
      </c>
      <c r="M19" s="13" t="s">
        <v>58</v>
      </c>
    </row>
    <row r="20" spans="1:13" ht="15.75" x14ac:dyDescent="0.25">
      <c r="A20" s="11">
        <v>44097</v>
      </c>
      <c r="B20" s="11">
        <v>44097</v>
      </c>
      <c r="C20" s="12" t="s">
        <v>70</v>
      </c>
      <c r="D20" s="13"/>
      <c r="E20" s="14" t="s">
        <v>71</v>
      </c>
      <c r="F20" s="13"/>
      <c r="G20" s="13"/>
      <c r="H20" s="13"/>
      <c r="I20" s="13"/>
      <c r="J20" s="13" t="s">
        <v>19</v>
      </c>
      <c r="K20" s="13" t="s">
        <v>18</v>
      </c>
      <c r="L20" s="13" t="s">
        <v>51</v>
      </c>
      <c r="M20" s="13" t="s">
        <v>44</v>
      </c>
    </row>
    <row r="21" spans="1:13" ht="15.75" x14ac:dyDescent="0.25">
      <c r="A21" s="11">
        <v>44097</v>
      </c>
      <c r="B21" s="11">
        <v>44097</v>
      </c>
      <c r="C21" s="12" t="s">
        <v>72</v>
      </c>
      <c r="D21" s="13"/>
      <c r="E21" s="14" t="s">
        <v>73</v>
      </c>
      <c r="F21" s="13"/>
      <c r="G21" s="13"/>
      <c r="H21" s="13" t="s">
        <v>74</v>
      </c>
      <c r="I21" s="13" t="s">
        <v>75</v>
      </c>
      <c r="J21" s="13" t="s">
        <v>18</v>
      </c>
      <c r="K21" s="13" t="s">
        <v>18</v>
      </c>
      <c r="L21" s="13" t="s">
        <v>51</v>
      </c>
      <c r="M21" s="13" t="s">
        <v>76</v>
      </c>
    </row>
    <row r="22" spans="1:13" ht="15.75" x14ac:dyDescent="0.25">
      <c r="A22" s="11">
        <v>44097</v>
      </c>
      <c r="B22" s="11">
        <v>44097</v>
      </c>
      <c r="C22" s="12" t="s">
        <v>77</v>
      </c>
      <c r="D22" s="13"/>
      <c r="E22" s="14" t="s">
        <v>78</v>
      </c>
      <c r="F22" s="13"/>
      <c r="G22" s="13"/>
      <c r="H22" s="13"/>
      <c r="I22" s="13"/>
      <c r="J22" s="13" t="s">
        <v>19</v>
      </c>
      <c r="K22" s="13" t="s">
        <v>18</v>
      </c>
      <c r="L22" s="13" t="s">
        <v>28</v>
      </c>
      <c r="M22" s="13" t="s">
        <v>29</v>
      </c>
    </row>
    <row r="23" spans="1:13" ht="15.75" x14ac:dyDescent="0.25">
      <c r="A23" s="11">
        <v>44097</v>
      </c>
      <c r="B23" s="11">
        <v>44097</v>
      </c>
      <c r="C23" s="12" t="s">
        <v>79</v>
      </c>
      <c r="D23" s="13"/>
      <c r="E23" s="14" t="s">
        <v>80</v>
      </c>
      <c r="F23" s="13"/>
      <c r="G23" s="13"/>
      <c r="H23" s="13"/>
      <c r="I23" s="13"/>
      <c r="J23" s="13" t="s">
        <v>18</v>
      </c>
      <c r="K23" s="13" t="s">
        <v>19</v>
      </c>
      <c r="L23" s="13" t="s">
        <v>81</v>
      </c>
      <c r="M23" s="13" t="s">
        <v>24</v>
      </c>
    </row>
    <row r="24" spans="1:13" ht="15.75" x14ac:dyDescent="0.25">
      <c r="A24" s="11">
        <v>44098</v>
      </c>
      <c r="B24" s="11">
        <v>44098</v>
      </c>
      <c r="C24" s="12" t="s">
        <v>82</v>
      </c>
      <c r="D24" s="13" t="s">
        <v>19</v>
      </c>
      <c r="E24" s="14" t="s">
        <v>83</v>
      </c>
      <c r="F24" s="13"/>
      <c r="G24" s="13"/>
      <c r="H24" s="13"/>
      <c r="I24" s="13"/>
      <c r="J24" s="13"/>
      <c r="K24" s="13" t="s">
        <v>18</v>
      </c>
      <c r="L24" s="13" t="s">
        <v>51</v>
      </c>
      <c r="M24" s="13" t="s">
        <v>44</v>
      </c>
    </row>
    <row r="25" spans="1:13" ht="15.75" x14ac:dyDescent="0.25">
      <c r="A25" s="11">
        <v>44097</v>
      </c>
      <c r="B25" s="11">
        <v>44098</v>
      </c>
      <c r="C25" s="12" t="s">
        <v>84</v>
      </c>
      <c r="D25" s="13"/>
      <c r="E25" s="14" t="s">
        <v>85</v>
      </c>
      <c r="F25" s="13"/>
      <c r="G25" s="13"/>
      <c r="H25" s="13"/>
      <c r="I25" s="13"/>
      <c r="J25" s="13" t="s">
        <v>18</v>
      </c>
      <c r="K25" s="13" t="s">
        <v>18</v>
      </c>
      <c r="L25" s="13" t="s">
        <v>28</v>
      </c>
      <c r="M25" s="13" t="s">
        <v>58</v>
      </c>
    </row>
    <row r="26" spans="1:13" ht="15.75" x14ac:dyDescent="0.25">
      <c r="A26" s="11">
        <v>44097</v>
      </c>
      <c r="B26" s="11">
        <v>44098</v>
      </c>
      <c r="C26" s="12" t="s">
        <v>86</v>
      </c>
      <c r="D26" s="13"/>
      <c r="E26" s="14" t="s">
        <v>87</v>
      </c>
      <c r="F26" s="13"/>
      <c r="G26" s="13"/>
      <c r="H26" s="13"/>
      <c r="I26" s="13"/>
      <c r="J26" s="13" t="s">
        <v>18</v>
      </c>
      <c r="K26" s="13" t="s">
        <v>19</v>
      </c>
      <c r="L26" s="13" t="s">
        <v>88</v>
      </c>
      <c r="M26" s="13" t="s">
        <v>21</v>
      </c>
    </row>
    <row r="27" spans="1:13" ht="15.75" x14ac:dyDescent="0.25">
      <c r="A27" s="11">
        <v>44097</v>
      </c>
      <c r="B27" s="11">
        <v>44098</v>
      </c>
      <c r="C27" s="12" t="s">
        <v>89</v>
      </c>
      <c r="D27" s="13"/>
      <c r="E27" s="14" t="s">
        <v>90</v>
      </c>
      <c r="F27" s="13"/>
      <c r="G27" s="13"/>
      <c r="H27" s="13"/>
      <c r="I27" s="13"/>
      <c r="J27" s="13" t="s">
        <v>19</v>
      </c>
      <c r="K27" s="13" t="s">
        <v>19</v>
      </c>
      <c r="L27" s="13" t="s">
        <v>20</v>
      </c>
      <c r="M27" s="13" t="s">
        <v>24</v>
      </c>
    </row>
    <row r="28" spans="1:13" ht="15.75" x14ac:dyDescent="0.25">
      <c r="A28" s="11">
        <v>44097</v>
      </c>
      <c r="B28" s="11">
        <v>44098</v>
      </c>
      <c r="C28" s="12" t="s">
        <v>91</v>
      </c>
      <c r="D28" s="13"/>
      <c r="E28" s="14" t="s">
        <v>92</v>
      </c>
      <c r="F28" s="13"/>
      <c r="G28" s="13"/>
      <c r="H28" s="13"/>
      <c r="I28" s="13"/>
      <c r="J28" s="13" t="s">
        <v>19</v>
      </c>
      <c r="K28" s="13" t="s">
        <v>19</v>
      </c>
      <c r="L28" s="13" t="s">
        <v>93</v>
      </c>
      <c r="M28" s="13" t="s">
        <v>24</v>
      </c>
    </row>
    <row r="29" spans="1:13" ht="15.75" x14ac:dyDescent="0.25">
      <c r="A29" s="11">
        <v>44098</v>
      </c>
      <c r="B29" s="11">
        <v>44098</v>
      </c>
      <c r="C29" s="12" t="s">
        <v>94</v>
      </c>
      <c r="D29" s="13" t="s">
        <v>19</v>
      </c>
      <c r="E29" s="14" t="s">
        <v>95</v>
      </c>
      <c r="F29" s="13"/>
      <c r="G29" s="13"/>
      <c r="H29" s="13"/>
      <c r="I29" s="13"/>
      <c r="J29" s="13"/>
      <c r="K29" s="13" t="s">
        <v>19</v>
      </c>
      <c r="L29" s="13" t="s">
        <v>20</v>
      </c>
      <c r="M29" s="13" t="s">
        <v>24</v>
      </c>
    </row>
    <row r="30" spans="1:13" ht="15.75" x14ac:dyDescent="0.25">
      <c r="A30" s="11">
        <v>44098</v>
      </c>
      <c r="B30" s="11">
        <v>44098</v>
      </c>
      <c r="C30" s="12" t="s">
        <v>96</v>
      </c>
      <c r="D30" s="13" t="s">
        <v>19</v>
      </c>
      <c r="E30" s="14" t="s">
        <v>97</v>
      </c>
      <c r="F30" s="13"/>
      <c r="G30" s="13"/>
      <c r="H30" s="13"/>
      <c r="I30" s="13"/>
      <c r="J30" s="13"/>
      <c r="K30" s="13" t="s">
        <v>19</v>
      </c>
      <c r="L30" s="13" t="s">
        <v>98</v>
      </c>
      <c r="M30" s="13" t="s">
        <v>24</v>
      </c>
    </row>
    <row r="31" spans="1:13" ht="15.75" x14ac:dyDescent="0.25">
      <c r="A31" s="11">
        <v>44098</v>
      </c>
      <c r="B31" s="11">
        <v>44098</v>
      </c>
      <c r="C31" s="12" t="s">
        <v>99</v>
      </c>
      <c r="D31" s="13" t="s">
        <v>19</v>
      </c>
      <c r="E31" s="14" t="s">
        <v>100</v>
      </c>
      <c r="F31" s="13"/>
      <c r="G31" s="13"/>
      <c r="H31" s="13"/>
      <c r="I31" s="13"/>
      <c r="J31" s="13"/>
      <c r="K31" s="13" t="s">
        <v>19</v>
      </c>
      <c r="L31" s="13" t="s">
        <v>20</v>
      </c>
      <c r="M31" s="13" t="s">
        <v>24</v>
      </c>
    </row>
    <row r="32" spans="1:13" ht="15.75" x14ac:dyDescent="0.25">
      <c r="A32" s="11">
        <v>44098</v>
      </c>
      <c r="B32" s="11">
        <v>44098</v>
      </c>
      <c r="C32" s="12" t="s">
        <v>101</v>
      </c>
      <c r="D32" s="13"/>
      <c r="E32" s="14" t="s">
        <v>102</v>
      </c>
      <c r="F32" s="13"/>
      <c r="G32" s="13"/>
      <c r="H32" s="13"/>
      <c r="I32" s="13"/>
      <c r="J32" s="13" t="s">
        <v>19</v>
      </c>
      <c r="K32" s="13" t="s">
        <v>18</v>
      </c>
      <c r="L32" s="13" t="s">
        <v>28</v>
      </c>
      <c r="M32" s="13" t="s">
        <v>29</v>
      </c>
    </row>
    <row r="33" spans="1:13" ht="15.75" x14ac:dyDescent="0.25">
      <c r="A33" s="11">
        <v>44098</v>
      </c>
      <c r="B33" s="11">
        <v>44098</v>
      </c>
      <c r="C33" s="12" t="s">
        <v>103</v>
      </c>
      <c r="D33" s="13"/>
      <c r="E33" s="14" t="s">
        <v>104</v>
      </c>
      <c r="F33" s="13"/>
      <c r="G33" s="13"/>
      <c r="H33" s="13"/>
      <c r="I33" s="13"/>
      <c r="J33" s="13" t="s">
        <v>19</v>
      </c>
      <c r="K33" s="13" t="s">
        <v>18</v>
      </c>
      <c r="L33" s="13" t="s">
        <v>28</v>
      </c>
      <c r="M33" s="13" t="s">
        <v>29</v>
      </c>
    </row>
    <row r="34" spans="1:13" ht="15.75" x14ac:dyDescent="0.25">
      <c r="A34" s="11">
        <v>44098</v>
      </c>
      <c r="B34" s="11">
        <v>44098</v>
      </c>
      <c r="C34" s="12" t="s">
        <v>105</v>
      </c>
      <c r="D34" s="13" t="s">
        <v>19</v>
      </c>
      <c r="E34" s="14" t="s">
        <v>106</v>
      </c>
      <c r="F34" s="13"/>
      <c r="G34" s="13"/>
      <c r="H34" s="13"/>
      <c r="I34" s="13"/>
      <c r="J34" s="13"/>
      <c r="K34" s="13" t="s">
        <v>19</v>
      </c>
      <c r="L34" s="13" t="s">
        <v>20</v>
      </c>
      <c r="M34" s="13" t="s">
        <v>24</v>
      </c>
    </row>
    <row r="35" spans="1:13" ht="15.75" x14ac:dyDescent="0.25">
      <c r="A35" s="11">
        <v>44098</v>
      </c>
      <c r="B35" s="11">
        <v>44098</v>
      </c>
      <c r="C35" s="12" t="s">
        <v>107</v>
      </c>
      <c r="D35" s="13"/>
      <c r="E35" s="14" t="s">
        <v>108</v>
      </c>
      <c r="F35" s="13"/>
      <c r="G35" s="13"/>
      <c r="H35" s="13"/>
      <c r="I35" s="13"/>
      <c r="J35" s="13" t="s">
        <v>19</v>
      </c>
      <c r="K35" s="13" t="s">
        <v>18</v>
      </c>
      <c r="L35" s="13" t="s">
        <v>28</v>
      </c>
      <c r="M35" s="13" t="s">
        <v>44</v>
      </c>
    </row>
    <row r="36" spans="1:13" ht="15.75" x14ac:dyDescent="0.25">
      <c r="A36" s="11"/>
      <c r="B36" s="11"/>
      <c r="C36" s="12"/>
      <c r="D36" s="13"/>
      <c r="E36" s="14"/>
      <c r="F36" s="13"/>
      <c r="G36" s="13"/>
      <c r="H36" s="13"/>
      <c r="I36" s="13"/>
      <c r="J36" s="13"/>
      <c r="K36" s="13"/>
      <c r="L36" s="13"/>
      <c r="M36" s="13"/>
    </row>
    <row r="37" spans="1:13" ht="15.75" x14ac:dyDescent="0.25">
      <c r="A37" s="11"/>
      <c r="B37" s="11"/>
      <c r="C37" s="12"/>
      <c r="D37" s="13"/>
      <c r="E37" s="14"/>
      <c r="F37" s="13"/>
      <c r="G37" s="13"/>
      <c r="H37" s="13"/>
      <c r="I37" s="13"/>
      <c r="J37" s="13"/>
      <c r="K37" s="13"/>
      <c r="L37" s="13"/>
      <c r="M37" s="13"/>
    </row>
    <row r="38" spans="1:13" ht="15.75" x14ac:dyDescent="0.25">
      <c r="A38" s="11"/>
      <c r="B38" s="11"/>
      <c r="C38" s="12"/>
      <c r="D38" s="13"/>
      <c r="E38" s="14"/>
      <c r="F38" s="13"/>
      <c r="G38" s="13"/>
      <c r="H38" s="13"/>
      <c r="I38" s="13"/>
      <c r="J38" s="13"/>
      <c r="K38" s="13"/>
      <c r="L38" s="13"/>
      <c r="M38" s="13"/>
    </row>
    <row r="39" spans="1:13" ht="15.75" x14ac:dyDescent="0.25">
      <c r="A39" s="11"/>
      <c r="B39" s="11"/>
      <c r="C39" s="12"/>
      <c r="D39" s="13"/>
      <c r="E39" s="14"/>
      <c r="F39" s="13"/>
      <c r="G39" s="13"/>
      <c r="H39" s="13"/>
      <c r="I39" s="13"/>
      <c r="J39" s="13"/>
      <c r="K39" s="13"/>
      <c r="L39" s="13"/>
      <c r="M39" s="13"/>
    </row>
    <row r="40" spans="1:13" ht="15.75" x14ac:dyDescent="0.25">
      <c r="A40" s="11"/>
      <c r="B40" s="11"/>
      <c r="C40" s="12"/>
      <c r="D40" s="13"/>
      <c r="E40" s="14"/>
      <c r="F40" s="13"/>
      <c r="G40" s="13"/>
      <c r="H40" s="13"/>
      <c r="I40" s="13"/>
      <c r="J40" s="13"/>
      <c r="K40" s="13"/>
      <c r="L40" s="13"/>
      <c r="M40" s="13"/>
    </row>
    <row r="41" spans="1:13" ht="15.75" x14ac:dyDescent="0.25">
      <c r="A41" s="11"/>
      <c r="B41" s="11"/>
      <c r="C41" s="12"/>
      <c r="D41" s="13"/>
      <c r="E41" s="14"/>
      <c r="F41" s="13"/>
      <c r="G41" s="13"/>
      <c r="H41" s="13"/>
      <c r="I41" s="13"/>
      <c r="J41" s="13"/>
      <c r="K41" s="13"/>
      <c r="L41" s="13"/>
      <c r="M41" s="13"/>
    </row>
    <row r="42" spans="1:13" ht="15.75" x14ac:dyDescent="0.25">
      <c r="A42" s="11"/>
      <c r="B42" s="11"/>
      <c r="C42" s="12"/>
      <c r="D42" s="13"/>
      <c r="E42" s="14"/>
      <c r="F42" s="13"/>
      <c r="G42" s="13"/>
      <c r="H42" s="13"/>
      <c r="I42" s="13"/>
      <c r="J42" s="13"/>
      <c r="K42" s="13"/>
      <c r="L42" s="13"/>
      <c r="M42" s="13"/>
    </row>
    <row r="43" spans="1:13" ht="15.75" x14ac:dyDescent="0.25">
      <c r="A43" s="11"/>
      <c r="B43" s="11"/>
      <c r="C43" s="12"/>
      <c r="D43" s="13"/>
      <c r="E43" s="14"/>
      <c r="F43" s="13"/>
      <c r="G43" s="13"/>
      <c r="H43" s="13"/>
      <c r="I43" s="13"/>
      <c r="J43" s="13"/>
      <c r="K43" s="13"/>
      <c r="L43" s="13"/>
      <c r="M43" s="13"/>
    </row>
    <row r="44" spans="1:13" ht="15.75" x14ac:dyDescent="0.25">
      <c r="A44" s="11"/>
      <c r="B44" s="11"/>
      <c r="C44" s="12"/>
      <c r="D44" s="13"/>
      <c r="E44" s="14"/>
      <c r="F44" s="13"/>
      <c r="G44" s="13"/>
      <c r="H44" s="13"/>
      <c r="I44" s="13"/>
      <c r="J44" s="13"/>
      <c r="K44" s="13"/>
      <c r="L44" s="13"/>
      <c r="M44" s="13"/>
    </row>
    <row r="45" spans="1:13" ht="15.75" x14ac:dyDescent="0.25">
      <c r="A45" s="11"/>
      <c r="B45" s="11"/>
      <c r="C45" s="12"/>
      <c r="D45" s="13"/>
      <c r="E45" s="14"/>
      <c r="F45" s="13"/>
      <c r="G45" s="13"/>
      <c r="H45" s="13"/>
      <c r="I45" s="13"/>
      <c r="J45" s="13"/>
      <c r="K45" s="13"/>
      <c r="L45" s="13"/>
      <c r="M45" s="13"/>
    </row>
    <row r="46" spans="1:13" ht="15.75" x14ac:dyDescent="0.25">
      <c r="A46" s="11"/>
      <c r="B46" s="11"/>
      <c r="C46" s="12"/>
      <c r="D46" s="13"/>
      <c r="E46" s="14"/>
      <c r="F46" s="13"/>
      <c r="G46" s="13"/>
      <c r="H46" s="13"/>
      <c r="I46" s="13"/>
      <c r="J46" s="13"/>
      <c r="K46" s="13"/>
      <c r="L46" s="13"/>
      <c r="M46" s="13"/>
    </row>
    <row r="47" spans="1:13" ht="15.75" x14ac:dyDescent="0.25">
      <c r="A47" s="11"/>
      <c r="B47" s="11"/>
      <c r="C47" s="12"/>
      <c r="D47" s="13"/>
      <c r="E47" s="14"/>
      <c r="F47" s="13"/>
      <c r="G47" s="13"/>
      <c r="H47" s="13"/>
      <c r="I47" s="13"/>
      <c r="J47" s="13"/>
      <c r="K47" s="13"/>
      <c r="L47" s="13"/>
      <c r="M47" s="13"/>
    </row>
    <row r="48" spans="1:13" ht="15.75" x14ac:dyDescent="0.25">
      <c r="A48" s="11"/>
      <c r="B48" s="11"/>
      <c r="C48" s="12"/>
      <c r="D48" s="13"/>
      <c r="E48" s="14"/>
      <c r="F48" s="13"/>
      <c r="G48" s="13"/>
      <c r="H48" s="13"/>
      <c r="I48" s="13"/>
      <c r="J48" s="13"/>
      <c r="K48" s="13"/>
      <c r="L48" s="13"/>
      <c r="M48" s="13"/>
    </row>
    <row r="49" spans="1:13" ht="15.75" x14ac:dyDescent="0.25">
      <c r="A49" s="11"/>
      <c r="B49" s="11"/>
      <c r="C49" s="12"/>
      <c r="D49" s="13"/>
      <c r="E49" s="14"/>
      <c r="F49" s="13"/>
      <c r="G49" s="13"/>
      <c r="H49" s="13"/>
      <c r="I49" s="13"/>
      <c r="J49" s="13"/>
      <c r="K49" s="13"/>
      <c r="L49" s="13"/>
      <c r="M49" s="13"/>
    </row>
    <row r="50" spans="1:13" ht="15.75" x14ac:dyDescent="0.25">
      <c r="A50" s="11"/>
      <c r="B50" s="11"/>
      <c r="C50" s="12"/>
      <c r="D50" s="13"/>
      <c r="E50" s="14"/>
      <c r="F50" s="13"/>
      <c r="G50" s="13"/>
      <c r="H50" s="13"/>
      <c r="I50" s="13"/>
      <c r="J50" s="13"/>
      <c r="K50" s="13"/>
      <c r="L50" s="13"/>
      <c r="M50" s="13"/>
    </row>
    <row r="51" spans="1:13" ht="15.75" x14ac:dyDescent="0.25">
      <c r="A51" s="11"/>
      <c r="B51" s="11"/>
      <c r="C51" s="12"/>
      <c r="D51" s="13"/>
      <c r="E51" s="14"/>
      <c r="F51" s="13"/>
      <c r="G51" s="13"/>
      <c r="H51" s="13"/>
      <c r="I51" s="13"/>
      <c r="J51" s="13"/>
      <c r="K51" s="13"/>
      <c r="L51" s="13"/>
      <c r="M51" s="13"/>
    </row>
    <row r="52" spans="1:13" ht="15.75" x14ac:dyDescent="0.25">
      <c r="A52" s="11"/>
      <c r="B52" s="11"/>
      <c r="C52" s="12"/>
      <c r="D52" s="13"/>
      <c r="E52" s="14"/>
      <c r="F52" s="13"/>
      <c r="G52" s="13"/>
      <c r="H52" s="13"/>
      <c r="I52" s="13"/>
      <c r="J52" s="13"/>
      <c r="K52" s="13"/>
      <c r="L52" s="13"/>
      <c r="M52" s="13"/>
    </row>
    <row r="53" spans="1:13" ht="15.75" x14ac:dyDescent="0.25">
      <c r="A53" s="11"/>
      <c r="B53" s="11"/>
      <c r="C53" s="12"/>
      <c r="D53" s="13"/>
      <c r="E53" s="14"/>
      <c r="F53" s="13"/>
      <c r="G53" s="13"/>
      <c r="H53" s="13"/>
      <c r="I53" s="13"/>
      <c r="J53" s="13"/>
      <c r="K53" s="13"/>
      <c r="L53" s="13"/>
      <c r="M53" s="13"/>
    </row>
    <row r="54" spans="1:13" ht="15.75" x14ac:dyDescent="0.25">
      <c r="A54" s="11"/>
      <c r="B54" s="11"/>
      <c r="C54" s="12"/>
      <c r="D54" s="13"/>
      <c r="E54" s="14"/>
      <c r="F54" s="13"/>
      <c r="G54" s="13"/>
      <c r="H54" s="13"/>
      <c r="I54" s="13"/>
      <c r="J54" s="13"/>
      <c r="K54" s="13"/>
      <c r="L54" s="13"/>
      <c r="M54" s="13"/>
    </row>
    <row r="55" spans="1:13" ht="15.75" x14ac:dyDescent="0.25">
      <c r="A55" s="11"/>
      <c r="B55" s="11"/>
      <c r="C55" s="12"/>
      <c r="D55" s="13"/>
      <c r="E55" s="14"/>
      <c r="F55" s="13"/>
      <c r="G55" s="13"/>
      <c r="H55" s="13"/>
      <c r="I55" s="13"/>
      <c r="J55" s="13"/>
      <c r="K55" s="13"/>
      <c r="L55" s="13"/>
      <c r="M55" s="13"/>
    </row>
    <row r="56" spans="1:13" ht="15.75" x14ac:dyDescent="0.25">
      <c r="A56" s="11"/>
      <c r="B56" s="11"/>
      <c r="C56" s="12"/>
      <c r="D56" s="13"/>
      <c r="E56" s="14"/>
      <c r="F56" s="13"/>
      <c r="G56" s="13"/>
      <c r="H56" s="13"/>
      <c r="I56" s="13"/>
      <c r="J56" s="13"/>
      <c r="K56" s="13"/>
      <c r="L56" s="13"/>
      <c r="M56" s="13"/>
    </row>
    <row r="57" spans="1:13" ht="15.75" x14ac:dyDescent="0.25">
      <c r="A57" s="15"/>
      <c r="B57" s="15"/>
      <c r="C57" s="15"/>
      <c r="D57" s="16"/>
      <c r="E57" s="17"/>
      <c r="F57" s="16"/>
      <c r="G57" s="16"/>
      <c r="H57" s="16"/>
      <c r="I57" s="16"/>
      <c r="J57" s="16"/>
      <c r="K57" s="16"/>
      <c r="L57" s="13"/>
      <c r="M57" s="16"/>
    </row>
    <row r="58" spans="1:13" ht="15.75" x14ac:dyDescent="0.25">
      <c r="A58" s="15"/>
      <c r="B58" s="15"/>
      <c r="C58" s="15"/>
      <c r="D58" s="16"/>
      <c r="E58" s="18"/>
      <c r="F58" s="16"/>
      <c r="G58" s="16"/>
      <c r="H58" s="16"/>
      <c r="I58" s="16"/>
      <c r="J58" s="16"/>
      <c r="K58" s="16"/>
      <c r="L58" s="16"/>
      <c r="M58" s="16"/>
    </row>
    <row r="59" spans="1:13" ht="15.75" x14ac:dyDescent="0.25">
      <c r="A59" s="11"/>
      <c r="B59" s="11"/>
      <c r="C59" s="12"/>
      <c r="D59" s="13"/>
      <c r="F59" s="13"/>
      <c r="G59" s="13"/>
      <c r="H59" s="13"/>
      <c r="I59" s="13"/>
      <c r="J59" s="13"/>
      <c r="K59" s="13"/>
      <c r="L59" s="13"/>
      <c r="M59" s="13"/>
    </row>
    <row r="60" spans="1:13" ht="15.75" x14ac:dyDescent="0.25">
      <c r="A60" s="11"/>
      <c r="B60" s="11"/>
      <c r="C60" s="12"/>
      <c r="D60" s="13"/>
      <c r="F60" s="13"/>
      <c r="G60" s="13"/>
      <c r="H60" s="13"/>
      <c r="I60" s="13"/>
      <c r="J60" s="13"/>
      <c r="K60" s="13"/>
      <c r="L60" s="13"/>
      <c r="M60" s="13"/>
    </row>
    <row r="61" spans="1:13" ht="15.75" x14ac:dyDescent="0.25">
      <c r="A61" s="11"/>
      <c r="B61" s="11"/>
      <c r="C61" s="12"/>
      <c r="D61" s="13"/>
      <c r="F61" s="13"/>
      <c r="G61" s="13"/>
      <c r="H61" s="13"/>
      <c r="I61" s="13"/>
      <c r="J61" s="13"/>
      <c r="K61" s="13"/>
      <c r="L61" s="13"/>
      <c r="M61" s="13"/>
    </row>
    <row r="62" spans="1:13" ht="15.75" x14ac:dyDescent="0.25">
      <c r="A62" s="11"/>
      <c r="B62" s="11"/>
      <c r="C62" s="12"/>
      <c r="D62" s="13"/>
      <c r="F62" s="13"/>
      <c r="G62" s="13"/>
      <c r="H62" s="13"/>
      <c r="I62" s="13"/>
      <c r="J62" s="13"/>
      <c r="K62" s="13"/>
      <c r="L62" s="13"/>
      <c r="M62" s="13"/>
    </row>
    <row r="63" spans="1:13" ht="15.75" x14ac:dyDescent="0.25">
      <c r="A63" s="11"/>
      <c r="B63" s="11"/>
      <c r="C63" s="12"/>
      <c r="D63" s="13"/>
      <c r="F63" s="13"/>
      <c r="G63" s="13"/>
      <c r="H63" s="13"/>
      <c r="I63" s="13"/>
      <c r="J63" s="13"/>
      <c r="K63" s="13"/>
      <c r="L63" s="13"/>
      <c r="M63" s="13"/>
    </row>
    <row r="64" spans="1:13" ht="15.75" x14ac:dyDescent="0.25">
      <c r="A64" s="11"/>
      <c r="B64" s="11"/>
      <c r="C64" s="12"/>
      <c r="D64" s="13"/>
      <c r="F64" s="13"/>
      <c r="G64" s="13"/>
      <c r="H64" s="13"/>
      <c r="I64" s="13"/>
      <c r="J64" s="13"/>
      <c r="K64" s="13"/>
      <c r="L64" s="13"/>
      <c r="M64" s="13"/>
    </row>
    <row r="65" spans="1:13" ht="15.75" x14ac:dyDescent="0.25">
      <c r="A65" s="15"/>
      <c r="B65" s="15"/>
      <c r="C65" s="15"/>
      <c r="D65" s="16"/>
      <c r="E65" s="18"/>
      <c r="F65" s="16"/>
      <c r="G65" s="16"/>
      <c r="H65" s="16"/>
      <c r="I65" s="16"/>
      <c r="J65" s="16"/>
      <c r="K65" s="16"/>
      <c r="L65" s="16"/>
      <c r="M65" s="16"/>
    </row>
    <row r="66" spans="1:13" ht="15.75" x14ac:dyDescent="0.25">
      <c r="A66" s="11"/>
      <c r="B66" s="11"/>
      <c r="C66" s="12"/>
      <c r="D66" s="13"/>
      <c r="F66" s="13"/>
      <c r="G66" s="13"/>
      <c r="H66" s="13"/>
      <c r="I66" s="13"/>
      <c r="J66" s="13"/>
      <c r="K66" s="13"/>
      <c r="L66" s="13"/>
      <c r="M66" s="13"/>
    </row>
    <row r="67" spans="1:13" ht="15.75" x14ac:dyDescent="0.25">
      <c r="A67" s="11"/>
      <c r="B67" s="11"/>
      <c r="C67" s="12"/>
      <c r="D67" s="13"/>
      <c r="F67" s="13"/>
      <c r="G67" s="13"/>
      <c r="H67" s="13"/>
      <c r="I67" s="13"/>
      <c r="J67" s="13"/>
      <c r="K67" s="13"/>
      <c r="L67" s="13"/>
      <c r="M67" s="13"/>
    </row>
    <row r="68" spans="1:13" ht="15.75" x14ac:dyDescent="0.25">
      <c r="A68" s="11"/>
      <c r="B68" s="11"/>
      <c r="C68" s="12"/>
      <c r="D68" s="13"/>
      <c r="F68" s="13"/>
      <c r="G68" s="13"/>
      <c r="H68" s="13"/>
      <c r="I68" s="13"/>
      <c r="J68" s="13"/>
      <c r="K68" s="13"/>
      <c r="L68" s="13"/>
      <c r="M68" s="13"/>
    </row>
    <row r="69" spans="1:13" ht="15.75" x14ac:dyDescent="0.25">
      <c r="A69" s="11"/>
      <c r="B69" s="11"/>
      <c r="C69" s="12"/>
      <c r="D69" s="13"/>
      <c r="F69" s="13"/>
      <c r="G69" s="13"/>
      <c r="H69" s="13"/>
      <c r="I69" s="13"/>
      <c r="J69" s="13"/>
      <c r="K69" s="13"/>
      <c r="L69" s="13"/>
      <c r="M69" s="13"/>
    </row>
    <row r="70" spans="1:13" ht="15.75" x14ac:dyDescent="0.25">
      <c r="A70" s="11"/>
      <c r="B70" s="11"/>
      <c r="C70" s="12"/>
      <c r="D70" s="13"/>
      <c r="F70" s="13"/>
      <c r="G70" s="13"/>
      <c r="H70" s="13"/>
      <c r="I70" s="13"/>
      <c r="J70" s="13"/>
      <c r="K70" s="13"/>
      <c r="L70" s="13"/>
      <c r="M70" s="13"/>
    </row>
    <row r="71" spans="1:13" ht="15.75" x14ac:dyDescent="0.25">
      <c r="A71" s="11"/>
      <c r="B71" s="11"/>
      <c r="C71" s="12"/>
      <c r="D71" s="13"/>
      <c r="F71" s="13"/>
      <c r="G71" s="13"/>
      <c r="H71" s="13"/>
      <c r="I71" s="13"/>
      <c r="J71" s="13"/>
      <c r="K71" s="13"/>
      <c r="L71" s="13"/>
      <c r="M71" s="13"/>
    </row>
    <row r="72" spans="1:13" ht="15.75" x14ac:dyDescent="0.25">
      <c r="A72" s="11"/>
      <c r="B72" s="11"/>
      <c r="C72" s="12"/>
      <c r="D72" s="13"/>
      <c r="F72" s="13"/>
      <c r="G72" s="13"/>
      <c r="H72" s="13"/>
      <c r="I72" s="13"/>
      <c r="J72" s="13"/>
      <c r="K72" s="13"/>
      <c r="L72" s="13"/>
      <c r="M72" s="13"/>
    </row>
    <row r="73" spans="1:13" ht="15.75" x14ac:dyDescent="0.25">
      <c r="A73" s="11"/>
      <c r="B73" s="11"/>
      <c r="C73" s="12"/>
      <c r="D73" s="13"/>
      <c r="F73" s="13"/>
      <c r="G73" s="13"/>
      <c r="H73" s="13"/>
      <c r="I73" s="13"/>
      <c r="J73" s="13"/>
      <c r="K73" s="13"/>
      <c r="L73" s="13"/>
      <c r="M73" s="13"/>
    </row>
    <row r="74" spans="1:13" ht="15.75" x14ac:dyDescent="0.25">
      <c r="A74" s="11"/>
      <c r="B74" s="11"/>
      <c r="C74" s="12"/>
      <c r="D74" s="13"/>
      <c r="F74" s="13"/>
      <c r="G74" s="13"/>
      <c r="H74" s="13"/>
      <c r="I74" s="13"/>
      <c r="J74" s="13"/>
      <c r="K74" s="13"/>
      <c r="L74" s="13"/>
      <c r="M74" s="13"/>
    </row>
    <row r="75" spans="1:13" ht="15.75" x14ac:dyDescent="0.25">
      <c r="A75" s="11"/>
      <c r="B75" s="11"/>
      <c r="C75" s="12"/>
      <c r="D75" s="13"/>
      <c r="F75" s="13"/>
      <c r="G75" s="13"/>
      <c r="H75" s="13"/>
      <c r="I75" s="13"/>
      <c r="J75" s="13"/>
      <c r="K75" s="13"/>
      <c r="L75" s="13"/>
      <c r="M75" s="13"/>
    </row>
    <row r="76" spans="1:13" ht="15.75" x14ac:dyDescent="0.25">
      <c r="A76" s="11"/>
      <c r="B76" s="11"/>
      <c r="C76" s="12"/>
      <c r="D76" s="13"/>
      <c r="F76" s="13"/>
      <c r="G76" s="13"/>
      <c r="H76" s="13"/>
      <c r="I76" s="13"/>
      <c r="J76" s="13"/>
      <c r="K76" s="13"/>
      <c r="L76" s="13"/>
      <c r="M76" s="13"/>
    </row>
    <row r="77" spans="1:13" ht="15.75" x14ac:dyDescent="0.25">
      <c r="A77" s="11"/>
      <c r="B77" s="11"/>
      <c r="C77" s="12"/>
      <c r="D77" s="13"/>
      <c r="F77" s="13"/>
      <c r="G77" s="13"/>
      <c r="H77" s="13"/>
      <c r="I77" s="13"/>
      <c r="J77" s="13"/>
      <c r="K77" s="13"/>
      <c r="L77" s="13"/>
      <c r="M77" s="13"/>
    </row>
    <row r="78" spans="1:13" ht="15.75" x14ac:dyDescent="0.25">
      <c r="A78" s="11"/>
      <c r="B78" s="11"/>
      <c r="C78" s="12"/>
      <c r="D78" s="13"/>
      <c r="F78" s="13"/>
      <c r="G78" s="13"/>
      <c r="H78" s="13"/>
      <c r="I78" s="13"/>
      <c r="J78" s="13"/>
      <c r="K78" s="13"/>
      <c r="L78" s="13"/>
      <c r="M78" s="13"/>
    </row>
    <row r="79" spans="1:13" ht="15.75" x14ac:dyDescent="0.25">
      <c r="A79" s="11"/>
      <c r="B79" s="11"/>
      <c r="C79" s="12"/>
      <c r="D79" s="13"/>
      <c r="F79" s="13"/>
      <c r="G79" s="13"/>
      <c r="H79" s="13"/>
      <c r="I79" s="13"/>
      <c r="J79" s="13"/>
      <c r="K79" s="13"/>
      <c r="L79" s="13"/>
      <c r="M79" s="13"/>
    </row>
    <row r="80" spans="1:13" ht="15.75" x14ac:dyDescent="0.25">
      <c r="A80" s="11"/>
      <c r="B80" s="11"/>
      <c r="C80" s="12"/>
      <c r="D80" s="13"/>
      <c r="F80" s="13"/>
      <c r="G80" s="13"/>
      <c r="H80" s="13"/>
      <c r="I80" s="13"/>
      <c r="J80" s="13"/>
      <c r="K80" s="13"/>
      <c r="L80" s="13"/>
      <c r="M80" s="13"/>
    </row>
    <row r="81" spans="1:13" ht="15.75" x14ac:dyDescent="0.25">
      <c r="A81" s="11"/>
      <c r="B81" s="11"/>
      <c r="C81" s="12"/>
      <c r="D81" s="13"/>
      <c r="F81" s="13"/>
      <c r="G81" s="13"/>
      <c r="H81" s="13"/>
      <c r="I81" s="13"/>
      <c r="J81" s="13"/>
      <c r="K81" s="13"/>
      <c r="L81" s="13"/>
      <c r="M81" s="13"/>
    </row>
    <row r="82" spans="1:13" ht="15.75" x14ac:dyDescent="0.25">
      <c r="A82" s="11"/>
      <c r="B82" s="11"/>
      <c r="C82" s="12"/>
      <c r="D82" s="13"/>
      <c r="F82" s="13"/>
      <c r="G82" s="13"/>
      <c r="H82" s="13"/>
      <c r="I82" s="13"/>
      <c r="J82" s="13"/>
      <c r="K82" s="13"/>
      <c r="L82" s="13"/>
      <c r="M82" s="13"/>
    </row>
    <row r="83" spans="1:13" ht="15.75" x14ac:dyDescent="0.25">
      <c r="A83" s="11"/>
      <c r="B83" s="11"/>
      <c r="C83" s="12"/>
      <c r="D83" s="13"/>
      <c r="F83" s="13"/>
      <c r="G83" s="13"/>
      <c r="H83" s="13"/>
      <c r="I83" s="13"/>
      <c r="J83" s="13"/>
      <c r="K83" s="13"/>
      <c r="L83" s="13"/>
      <c r="M83" s="13"/>
    </row>
    <row r="84" spans="1:13" ht="15.75" x14ac:dyDescent="0.25">
      <c r="A84" s="11"/>
      <c r="B84" s="11"/>
      <c r="C84" s="12"/>
      <c r="D84" s="13"/>
      <c r="F84" s="13"/>
      <c r="G84" s="13"/>
      <c r="H84" s="13"/>
      <c r="I84" s="13"/>
      <c r="J84" s="13"/>
      <c r="K84" s="13"/>
      <c r="L84" s="13"/>
      <c r="M84" s="13"/>
    </row>
    <row r="85" spans="1:13" ht="15.75" x14ac:dyDescent="0.25">
      <c r="A85" s="15"/>
      <c r="B85" s="15"/>
      <c r="C85" s="15"/>
      <c r="D85" s="16"/>
      <c r="E85" s="18"/>
      <c r="F85" s="16"/>
      <c r="G85" s="16"/>
      <c r="H85" s="16"/>
      <c r="I85" s="16"/>
      <c r="J85" s="16"/>
      <c r="K85" s="16"/>
      <c r="L85" s="16"/>
      <c r="M85" s="16"/>
    </row>
  </sheetData>
  <autoFilter ref="A1:M57"/>
  <pageMargins left="0.7" right="0.7" top="0.75" bottom="0.75" header="0.3" footer="0.3"/>
  <pageSetup paperSize="9" scale="20" orientation="portrait" verticalDpi="0" r:id="rId1"/>
  <headerFooter>
    <oddFooter>&amp;L&amp;1#&amp;"Calibri"&amp;10&amp;K000000ADSS-Internal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selection activeCell="G32" sqref="G32"/>
    </sheetView>
  </sheetViews>
  <sheetFormatPr defaultRowHeight="15" x14ac:dyDescent="0.25"/>
  <cols>
    <col min="1" max="1" width="13.140625" bestFit="1" customWidth="1"/>
    <col min="2" max="2" width="28.42578125" customWidth="1"/>
    <col min="3" max="3" width="9.7109375" customWidth="1"/>
    <col min="4" max="4" width="13.140625" customWidth="1"/>
    <col min="5" max="5" width="28.42578125" style="20" customWidth="1"/>
    <col min="7" max="7" width="15.7109375" bestFit="1" customWidth="1"/>
    <col min="9" max="9" width="11.7109375" bestFit="1" customWidth="1"/>
  </cols>
  <sheetData>
    <row r="1" spans="1:14" x14ac:dyDescent="0.25">
      <c r="A1" s="19" t="s">
        <v>109</v>
      </c>
      <c r="D1" s="19" t="s">
        <v>110</v>
      </c>
      <c r="E1"/>
      <c r="G1" s="19" t="s">
        <v>111</v>
      </c>
      <c r="H1" s="20"/>
      <c r="I1" s="20"/>
      <c r="J1" s="20"/>
      <c r="K1" s="19" t="s">
        <v>112</v>
      </c>
    </row>
    <row r="2" spans="1:14" x14ac:dyDescent="0.25">
      <c r="H2" s="20"/>
      <c r="I2" s="20"/>
      <c r="J2" s="20"/>
    </row>
    <row r="3" spans="1:14" ht="15.75" x14ac:dyDescent="0.25">
      <c r="A3" t="s">
        <v>9</v>
      </c>
      <c r="B3" t="s">
        <v>19</v>
      </c>
      <c r="D3" t="s">
        <v>9</v>
      </c>
      <c r="E3" t="s">
        <v>18</v>
      </c>
      <c r="G3" s="21" t="s">
        <v>28</v>
      </c>
      <c r="H3" s="22">
        <f>IF(COUNTIF(Data!L:L,G3)&lt;1,"-",COUNTIF(Data!L:L,G3))</f>
        <v>14</v>
      </c>
      <c r="K3" s="23"/>
      <c r="L3" s="23" t="s">
        <v>113</v>
      </c>
      <c r="M3" s="24" t="s">
        <v>114</v>
      </c>
      <c r="N3" s="23" t="s">
        <v>115</v>
      </c>
    </row>
    <row r="4" spans="1:14" ht="15.75" x14ac:dyDescent="0.25">
      <c r="A4" t="s">
        <v>3</v>
      </c>
      <c r="B4" t="s">
        <v>116</v>
      </c>
      <c r="D4" t="s">
        <v>3</v>
      </c>
      <c r="E4" t="s">
        <v>116</v>
      </c>
      <c r="G4" s="21" t="s">
        <v>51</v>
      </c>
      <c r="H4" s="22">
        <f>IF(COUNTIF(Data!L:L,G4)&lt;1,"-",COUNTIF(Data!L:L,G4))</f>
        <v>5</v>
      </c>
      <c r="K4" s="23" t="s">
        <v>117</v>
      </c>
      <c r="L4" s="23">
        <f>COUNTIFS(Data!K:K,"N", Data!D:D,"", Data!B:B, "&lt;&gt;")</f>
        <v>15</v>
      </c>
      <c r="M4" s="24">
        <f>COUNTIFS(Data!K:K,"N", Data!D:D,"", Data!B:B, "")</f>
        <v>1</v>
      </c>
      <c r="N4" s="23">
        <f>SUM(L4:M4)</f>
        <v>16</v>
      </c>
    </row>
    <row r="5" spans="1:14" ht="15.75" x14ac:dyDescent="0.25">
      <c r="E5"/>
      <c r="G5" s="21" t="s">
        <v>20</v>
      </c>
      <c r="H5" s="22">
        <f>IF(COUNTIF(Data!L:L,G5)&lt;1,"-",COUNTIF(Data!L:L,G5))</f>
        <v>8</v>
      </c>
      <c r="K5" s="23" t="s">
        <v>118</v>
      </c>
      <c r="L5" s="23">
        <f>COUNTIFS(Data!K:K,"N", Data!D:D,"Y", Data!B:B, "&lt;&gt;")</f>
        <v>3</v>
      </c>
      <c r="M5" s="24">
        <f>COUNTIFS(Data!K:K,"N", Data!D:D,"Y", Data!B:B, "")</f>
        <v>0</v>
      </c>
      <c r="N5" s="23">
        <f>SUM(L5:M5)</f>
        <v>3</v>
      </c>
    </row>
    <row r="6" spans="1:14" ht="15.75" x14ac:dyDescent="0.25">
      <c r="A6" t="s">
        <v>119</v>
      </c>
      <c r="B6" t="s">
        <v>120</v>
      </c>
      <c r="D6" t="s">
        <v>119</v>
      </c>
      <c r="E6" t="s">
        <v>120</v>
      </c>
      <c r="G6" s="21" t="s">
        <v>32</v>
      </c>
      <c r="H6" s="22">
        <f>IF(COUNTIF(Data!L:L,G6)&lt;1,"-",COUNTIF(Data!L:L,G6))</f>
        <v>1</v>
      </c>
      <c r="K6" s="23" t="s">
        <v>10</v>
      </c>
      <c r="L6" s="25">
        <f>COUNTIFS(Data!K:K,"Y", Data!D:D,"", Data!B:B, "&lt;&gt;")</f>
        <v>10</v>
      </c>
      <c r="M6" s="26">
        <f>COUNTIFS(Data!K:K,"Y", Data!D:D,"", Data!B:B, "")</f>
        <v>1</v>
      </c>
      <c r="N6" s="23">
        <f>SUM(L6:M6)</f>
        <v>11</v>
      </c>
    </row>
    <row r="7" spans="1:14" ht="16.5" thickBot="1" x14ac:dyDescent="0.3">
      <c r="A7" s="27" t="s">
        <v>28</v>
      </c>
      <c r="B7" s="28">
        <v>10</v>
      </c>
      <c r="D7" s="27" t="s">
        <v>28</v>
      </c>
      <c r="E7" s="28">
        <v>3</v>
      </c>
      <c r="G7" s="21" t="s">
        <v>98</v>
      </c>
      <c r="H7" s="22">
        <f>IF(COUNTIF(Data!L:L,G7)&lt;1,"-",COUNTIF(Data!L:L,G7))</f>
        <v>1</v>
      </c>
      <c r="K7" s="23" t="s">
        <v>121</v>
      </c>
      <c r="L7" s="25">
        <f>COUNTIFS(Data!K:K,"Y", Data!D:D,"Y", Data!B:B, "&lt;&gt;")</f>
        <v>4</v>
      </c>
      <c r="M7" s="26">
        <f>COUNTIFS(Data!K:K,"Y", Data!D:D,"Y", Data!B:B, "")</f>
        <v>0</v>
      </c>
      <c r="N7" s="23">
        <f>SUM(L7:M7)</f>
        <v>4</v>
      </c>
    </row>
    <row r="8" spans="1:14" ht="16.5" thickBot="1" x14ac:dyDescent="0.3">
      <c r="A8" s="27" t="s">
        <v>93</v>
      </c>
      <c r="B8" s="28">
        <v>1</v>
      </c>
      <c r="D8" s="27" t="s">
        <v>20</v>
      </c>
      <c r="E8" s="28">
        <v>4</v>
      </c>
      <c r="G8" s="21" t="s">
        <v>81</v>
      </c>
      <c r="H8" s="22">
        <f>IF(COUNTIF(Data!L:L,G8)&lt;1,"-",COUNTIF(Data!L:L,G8))</f>
        <v>1</v>
      </c>
      <c r="L8" s="29">
        <f>SUM(L4:L7)</f>
        <v>32</v>
      </c>
      <c r="M8" s="30"/>
      <c r="N8" s="29">
        <f>SUM(N4:N7)</f>
        <v>34</v>
      </c>
    </row>
    <row r="9" spans="1:14" ht="15.75" x14ac:dyDescent="0.25">
      <c r="A9" s="27" t="s">
        <v>61</v>
      </c>
      <c r="B9" s="28">
        <v>1</v>
      </c>
      <c r="D9" s="27" t="s">
        <v>81</v>
      </c>
      <c r="E9" s="28">
        <v>1</v>
      </c>
      <c r="G9" s="21" t="s">
        <v>88</v>
      </c>
      <c r="H9" s="22">
        <f>IF(COUNTIF(Data!L:L,G9)&lt;1,"-",COUNTIF(Data!L:L,G9))</f>
        <v>1</v>
      </c>
    </row>
    <row r="10" spans="1:14" ht="15.75" x14ac:dyDescent="0.25">
      <c r="A10" s="27" t="s">
        <v>20</v>
      </c>
      <c r="B10" s="28">
        <v>1</v>
      </c>
      <c r="D10" s="27" t="s">
        <v>51</v>
      </c>
      <c r="E10" s="28">
        <v>1</v>
      </c>
      <c r="G10" s="21" t="s">
        <v>122</v>
      </c>
      <c r="H10" s="22">
        <f>IF((N8-SUM(H3:H9))&lt;1,"-",N8-SUM(H3:H9))</f>
        <v>3</v>
      </c>
    </row>
    <row r="11" spans="1:14" ht="15.75" x14ac:dyDescent="0.25">
      <c r="A11" s="27" t="s">
        <v>51</v>
      </c>
      <c r="B11" s="28">
        <v>2</v>
      </c>
      <c r="D11" s="27" t="s">
        <v>32</v>
      </c>
      <c r="E11" s="28">
        <v>1</v>
      </c>
      <c r="G11" s="21" t="s">
        <v>115</v>
      </c>
      <c r="H11" s="31">
        <f>SUM(H3:H10)</f>
        <v>34</v>
      </c>
    </row>
    <row r="12" spans="1:14" x14ac:dyDescent="0.25">
      <c r="A12" s="27" t="s">
        <v>123</v>
      </c>
      <c r="B12" s="28">
        <v>15</v>
      </c>
      <c r="D12" s="27" t="s">
        <v>88</v>
      </c>
      <c r="E12" s="28">
        <v>1</v>
      </c>
      <c r="J12" s="20"/>
    </row>
    <row r="13" spans="1:14" x14ac:dyDescent="0.25">
      <c r="D13" s="27" t="s">
        <v>37</v>
      </c>
      <c r="E13" s="28">
        <v>1</v>
      </c>
    </row>
    <row r="14" spans="1:14" x14ac:dyDescent="0.25">
      <c r="A14" s="19"/>
      <c r="D14" s="27" t="s">
        <v>123</v>
      </c>
      <c r="E14" s="28">
        <v>12</v>
      </c>
      <c r="G14" s="23"/>
      <c r="H14" s="32" t="s">
        <v>117</v>
      </c>
      <c r="I14" s="32" t="s">
        <v>10</v>
      </c>
    </row>
    <row r="15" spans="1:14" x14ac:dyDescent="0.25">
      <c r="G15" s="23" t="s">
        <v>124</v>
      </c>
      <c r="H15" s="33">
        <f>COUNTIFS(Data!J:J, "N", Data!K:K, "N")</f>
        <v>4</v>
      </c>
      <c r="I15" s="33">
        <f>COUNTIFS(Data!J:J, "N", Data!K:K, "Y")</f>
        <v>8</v>
      </c>
    </row>
    <row r="16" spans="1:14" x14ac:dyDescent="0.25">
      <c r="G16" s="23" t="s">
        <v>125</v>
      </c>
      <c r="H16" s="33">
        <f>COUNTIFS(Data!J:J, "Y", Data!K:K, "N" )</f>
        <v>12</v>
      </c>
      <c r="I16" s="33">
        <f>COUNTIFS(Data!J:J, "Y", Data!K:K, "Y" )</f>
        <v>3</v>
      </c>
    </row>
    <row r="17" spans="1:9" x14ac:dyDescent="0.25">
      <c r="A17" s="19" t="s">
        <v>126</v>
      </c>
      <c r="D17" s="19" t="s">
        <v>115</v>
      </c>
      <c r="G17" s="23" t="s">
        <v>126</v>
      </c>
      <c r="H17" s="33">
        <f>COUNTIFS(Data!D:D, "Y", Data!K:K, "N")</f>
        <v>3</v>
      </c>
      <c r="I17" s="33">
        <f>COUNTIFS(Data!D:D, "Y", Data!K:K, "Y")</f>
        <v>4</v>
      </c>
    </row>
    <row r="18" spans="1:9" x14ac:dyDescent="0.25">
      <c r="E18"/>
      <c r="G18" s="23" t="s">
        <v>115</v>
      </c>
      <c r="H18" s="34">
        <f>SUM(H15:H17)</f>
        <v>19</v>
      </c>
      <c r="I18" s="34">
        <f>SUM(I15:I17)</f>
        <v>15</v>
      </c>
    </row>
    <row r="19" spans="1:9" x14ac:dyDescent="0.25">
      <c r="A19" t="s">
        <v>3</v>
      </c>
      <c r="B19" t="s">
        <v>19</v>
      </c>
      <c r="D19" t="s">
        <v>119</v>
      </c>
      <c r="E19" t="s">
        <v>120</v>
      </c>
    </row>
    <row r="20" spans="1:9" x14ac:dyDescent="0.25">
      <c r="D20" s="27" t="s">
        <v>28</v>
      </c>
      <c r="E20" s="28">
        <v>14</v>
      </c>
    </row>
    <row r="21" spans="1:9" x14ac:dyDescent="0.25">
      <c r="A21" t="s">
        <v>119</v>
      </c>
      <c r="B21" t="s">
        <v>120</v>
      </c>
      <c r="D21" s="27" t="s">
        <v>93</v>
      </c>
      <c r="E21" s="28">
        <v>1</v>
      </c>
      <c r="H21" s="22" t="s">
        <v>127</v>
      </c>
      <c r="I21" s="22" t="s">
        <v>128</v>
      </c>
    </row>
    <row r="22" spans="1:9" ht="15.75" x14ac:dyDescent="0.25">
      <c r="A22" s="27" t="s">
        <v>28</v>
      </c>
      <c r="B22" s="28">
        <v>1</v>
      </c>
      <c r="D22" s="27" t="s">
        <v>61</v>
      </c>
      <c r="E22" s="28">
        <v>1</v>
      </c>
      <c r="G22" s="21" t="s">
        <v>20</v>
      </c>
      <c r="H22" s="22">
        <f>COUNTIFS(Data!M:M,"*Jason*",Data!L:L,G22)+COUNTIFS(Data!M:M,"*Damon*",Data!L:L, G22)+COUNTIFS(Data!M:M,"*Mia*",Data!L:L,G22)+COUNTIFS(Data!M:M,"*winson*",Data!L:L,G22)+COUNTIFS(Data!M:M,"*Cyrus*",Data!L:L,G22)</f>
        <v>5</v>
      </c>
      <c r="I22" s="22">
        <f>IFERROR(H5-H22, 0)</f>
        <v>3</v>
      </c>
    </row>
    <row r="23" spans="1:9" ht="15.75" x14ac:dyDescent="0.25">
      <c r="A23" s="27" t="s">
        <v>20</v>
      </c>
      <c r="B23" s="28">
        <v>3</v>
      </c>
      <c r="D23" s="27" t="s">
        <v>88</v>
      </c>
      <c r="E23" s="28">
        <v>1</v>
      </c>
      <c r="G23" s="21" t="s">
        <v>32</v>
      </c>
      <c r="H23" s="22">
        <f>COUNTIFS(Data!M:M,"*Jason*",Data!L:L,G23)+COUNTIFS(Data!M:M,"*Damon*",Data!L:L, G23)+COUNTIFS(Data!M:M,"*Mia*",Data!L:L,G23)+COUNTIFS(Data!M:M,"*winson*",Data!L:L,G23)+COUNTIFS(Data!M:M,"*Cyrus*",Data!L:L,G23)</f>
        <v>0</v>
      </c>
      <c r="I23" s="22">
        <f>IFERROR(H6-H23, 0)</f>
        <v>1</v>
      </c>
    </row>
    <row r="24" spans="1:9" ht="15.75" x14ac:dyDescent="0.25">
      <c r="A24" s="27" t="s">
        <v>51</v>
      </c>
      <c r="B24" s="28">
        <v>2</v>
      </c>
      <c r="D24" s="27" t="s">
        <v>20</v>
      </c>
      <c r="E24" s="28">
        <v>8</v>
      </c>
      <c r="G24" s="21" t="s">
        <v>98</v>
      </c>
      <c r="H24" s="22">
        <f>COUNTIFS(Data!M:M,"*Jason*",Data!L:L,G24)+COUNTIFS(Data!M:M,"*Damon*",Data!L:L, G24)+COUNTIFS(Data!M:M,"*Mia*",Data!L:L,G24)+COUNTIFS(Data!M:M,"*winson*",Data!L:L,G24)+COUNTIFS(Data!M:M,"*Cyrus*",Data!L:L,G24)</f>
        <v>1</v>
      </c>
      <c r="I24" s="22">
        <f>IFERROR(H7-H24, 0)</f>
        <v>0</v>
      </c>
    </row>
    <row r="25" spans="1:9" ht="15.75" x14ac:dyDescent="0.25">
      <c r="A25" s="27" t="s">
        <v>98</v>
      </c>
      <c r="B25" s="28">
        <v>1</v>
      </c>
      <c r="D25" s="27" t="s">
        <v>81</v>
      </c>
      <c r="E25" s="28">
        <v>1</v>
      </c>
      <c r="G25" s="21" t="s">
        <v>81</v>
      </c>
      <c r="H25" s="22">
        <f>COUNTIFS(Data!M:M,"*Jason*",Data!L:L,G25)+COUNTIFS(Data!M:M,"*Damon*",Data!L:L, G25)+COUNTIFS(Data!M:M,"*Mia*",Data!L:L,G25)+COUNTIFS(Data!M:M,"*winson*",Data!L:L,G25)+COUNTIFS(Data!M:M,"*Cyrus*",Data!L:L,G25)</f>
        <v>1</v>
      </c>
      <c r="I25" s="22">
        <f>IFERROR(H8-H25, 0)</f>
        <v>0</v>
      </c>
    </row>
    <row r="26" spans="1:9" ht="15.75" x14ac:dyDescent="0.25">
      <c r="A26" s="27" t="s">
        <v>123</v>
      </c>
      <c r="B26" s="28">
        <v>7</v>
      </c>
      <c r="D26" s="27" t="s">
        <v>37</v>
      </c>
      <c r="E26" s="28">
        <v>1</v>
      </c>
      <c r="G26" s="21" t="s">
        <v>88</v>
      </c>
      <c r="H26" s="22">
        <f>COUNTIFS(Data!M:M,"*Jason*",Data!L:L,G26)+COUNTIFS(Data!M:M,"*Damon*",Data!L:L, G26)+COUNTIFS(Data!M:M,"*Mia*",Data!L:L,G26)+COUNTIFS(Data!M:M,"*winson*",Data!L:L,G26)+COUNTIFS(Data!M:M,"*Cyrus*",Data!L:L,G26)</f>
        <v>0</v>
      </c>
      <c r="I26" s="22">
        <f>IFERROR(H9-H26, 0)</f>
        <v>1</v>
      </c>
    </row>
    <row r="27" spans="1:9" ht="15.75" x14ac:dyDescent="0.25">
      <c r="D27" s="27" t="s">
        <v>51</v>
      </c>
      <c r="E27" s="28">
        <v>5</v>
      </c>
      <c r="G27" s="21" t="s">
        <v>122</v>
      </c>
      <c r="H27" s="22">
        <f>COUNTIFS(Data!M:M, "*Cyrus*", Data!L:L, "&lt;&gt;"&amp;G3, Data!L:L, "&lt;&gt;"&amp;G4, Data!L:L, "&lt;&gt;"&amp;G5, Data!L:L, "&lt;&gt;"&amp;G6, Data!L:L, "&lt;&gt;"&amp;G7, Data!L:L, "&lt;&gt;"&amp;G8, Data!L:L, "&lt;&gt;"&amp;G9) + COUNTIFS(Data!M:M, "*Jason*", Data!L:L, "&lt;&gt;"&amp;G3, Data!L:L, "&lt;&gt;"&amp;G4, Data!L:L, "&lt;&gt;"&amp;G5, Data!L:L, "&lt;&gt;"&amp;G6, Data!L:L, "&lt;&gt;"&amp;G7, Data!L:L, "&lt;&gt;"&amp;G8, Data!L:L, "&lt;&gt;"&amp;G9) + COUNTIFS(Data!M:M, "*Mia*", Data!L:L, "&lt;&gt;"&amp;G3, Data!L:L, "&lt;&gt;"&amp;G4, Data!L:L, "&lt;&gt;"&amp;G5, Data!L:L, "&lt;&gt;"&amp;G6, Data!L:L, "&lt;&gt;"&amp;G7, Data!L:L, "&lt;&gt;"&amp;G8, Data!L:L, "&lt;&gt;"&amp;G9) + COUNTIFS(Data!M:M, "*Winson*", Data!L:L, "&lt;&gt;"&amp;G3, Data!L:L, "&lt;&gt;"&amp;G4, Data!L:L, "&lt;&gt;"&amp;G5, Data!L:L, "&lt;&gt;"&amp;G6, Data!L:L, "&lt;&gt;"&amp;G7, Data!L:L, "&lt;&gt;"&amp;G8, Data!L:L, "&lt;&gt;"&amp;G9) + COUNTIFS(Data!M:M, "*Damon*", Data!L:L, "&lt;&gt;"&amp;G3, Data!L:L, "&lt;&gt;"&amp;G4, Data!L:L, "&lt;&gt;"&amp;G5, Data!L:L, "&lt;&gt;"&amp;G6, Data!L:L, "&lt;&gt;"&amp;G7, Data!L:L, "&lt;&gt;"&amp;G8, Data!L:L, "&lt;&gt;"&amp;G9)</f>
        <v>2</v>
      </c>
      <c r="I27" s="22">
        <f>IFERROR(H10-H27, 0)</f>
        <v>1</v>
      </c>
    </row>
    <row r="28" spans="1:9" ht="15.75" x14ac:dyDescent="0.25">
      <c r="D28" s="27" t="s">
        <v>32</v>
      </c>
      <c r="E28" s="28">
        <v>1</v>
      </c>
      <c r="G28" s="21" t="s">
        <v>115</v>
      </c>
      <c r="H28" s="31">
        <f>SUM(H22:H27)</f>
        <v>9</v>
      </c>
      <c r="I28" s="31">
        <f>SUM(I22:I27)</f>
        <v>6</v>
      </c>
    </row>
    <row r="29" spans="1:9" x14ac:dyDescent="0.25">
      <c r="A29" s="19"/>
      <c r="D29" s="27" t="s">
        <v>98</v>
      </c>
      <c r="E29" s="28">
        <v>1</v>
      </c>
    </row>
    <row r="30" spans="1:9" x14ac:dyDescent="0.25">
      <c r="D30" s="27" t="s">
        <v>116</v>
      </c>
      <c r="E30" s="28"/>
    </row>
    <row r="31" spans="1:9" x14ac:dyDescent="0.25">
      <c r="D31" s="27" t="s">
        <v>123</v>
      </c>
      <c r="E31" s="28">
        <v>34</v>
      </c>
    </row>
    <row r="32" spans="1:9" x14ac:dyDescent="0.25">
      <c r="E32"/>
    </row>
    <row r="33" spans="1:5" x14ac:dyDescent="0.25">
      <c r="A33" s="27"/>
      <c r="B33" s="28"/>
      <c r="E33"/>
    </row>
    <row r="34" spans="1:5" x14ac:dyDescent="0.25">
      <c r="A34" s="27"/>
      <c r="B34" s="28"/>
      <c r="E34"/>
    </row>
    <row r="35" spans="1:5" x14ac:dyDescent="0.25">
      <c r="A35" s="27"/>
      <c r="B35" s="28"/>
      <c r="E35"/>
    </row>
    <row r="36" spans="1:5" x14ac:dyDescent="0.25">
      <c r="E36"/>
    </row>
    <row r="37" spans="1:5" x14ac:dyDescent="0.25">
      <c r="E37"/>
    </row>
    <row r="38" spans="1:5" x14ac:dyDescent="0.25">
      <c r="E38"/>
    </row>
    <row r="39" spans="1:5" x14ac:dyDescent="0.25">
      <c r="E39"/>
    </row>
    <row r="40" spans="1:5" x14ac:dyDescent="0.25">
      <c r="E40"/>
    </row>
    <row r="41" spans="1:5" x14ac:dyDescent="0.25">
      <c r="E41"/>
    </row>
    <row r="42" spans="1:5" x14ac:dyDescent="0.25">
      <c r="E42"/>
    </row>
    <row r="43" spans="1:5" x14ac:dyDescent="0.25">
      <c r="E43"/>
    </row>
    <row r="44" spans="1:5" x14ac:dyDescent="0.25">
      <c r="E44"/>
    </row>
    <row r="45" spans="1:5" x14ac:dyDescent="0.25">
      <c r="E45"/>
    </row>
    <row r="46" spans="1:5" x14ac:dyDescent="0.25">
      <c r="E46"/>
    </row>
    <row r="47" spans="1:5" x14ac:dyDescent="0.25">
      <c r="E47"/>
    </row>
  </sheetData>
  <pageMargins left="0.7" right="0.7" top="0.75" bottom="0.75" header="0.3" footer="0.3"/>
  <pageSetup paperSize="9" scale="21" orientation="portrait" verticalDpi="0" r:id="rId5"/>
  <headerFooter>
    <oddFooter>&amp;L&amp;1#&amp;"Calibri"&amp;10&amp;K000000ADSS-Internal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Pivot table</vt:lpstr>
      <vt:lpstr>Data!Print_Area</vt:lpstr>
      <vt:lpstr>'Pivot table'!Print_Area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Tse</dc:creator>
  <cp:lastModifiedBy>Anson Tse</cp:lastModifiedBy>
  <dcterms:created xsi:type="dcterms:W3CDTF">2020-09-25T06:55:06Z</dcterms:created>
  <dcterms:modified xsi:type="dcterms:W3CDTF">2020-09-25T06:55:51Z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fc2a6-f9ee-4728-868e-68ce84f9d36f_Enabled">
    <vt:lpwstr>True</vt:lpwstr>
  </property>
  <property fmtid="{D5CDD505-2E9C-101B-9397-08002B2CF9AE}" pid="3" name="MSIP_Label_ffefc2a6-f9ee-4728-868e-68ce84f9d36f_SiteId">
    <vt:lpwstr>de5f6a02-01e2-4529-a226-79e03d3d931f</vt:lpwstr>
  </property>
  <property fmtid="{D5CDD505-2E9C-101B-9397-08002B2CF9AE}" pid="4" name="MSIP_Label_ffefc2a6-f9ee-4728-868e-68ce84f9d36f_Owner">
    <vt:lpwstr>ATS.FRT@adss.com</vt:lpwstr>
  </property>
  <property fmtid="{D5CDD505-2E9C-101B-9397-08002B2CF9AE}" pid="5" name="MSIP_Label_ffefc2a6-f9ee-4728-868e-68ce84f9d36f_SetDate">
    <vt:lpwstr>2020-09-25T06:55:31.2899993Z</vt:lpwstr>
  </property>
  <property fmtid="{D5CDD505-2E9C-101B-9397-08002B2CF9AE}" pid="6" name="MSIP_Label_ffefc2a6-f9ee-4728-868e-68ce84f9d36f_Name">
    <vt:lpwstr>Internal</vt:lpwstr>
  </property>
  <property fmtid="{D5CDD505-2E9C-101B-9397-08002B2CF9AE}" pid="7" name="MSIP_Label_ffefc2a6-f9ee-4728-868e-68ce84f9d36f_Application">
    <vt:lpwstr>Microsoft Azure Information Protection</vt:lpwstr>
  </property>
  <property fmtid="{D5CDD505-2E9C-101B-9397-08002B2CF9AE}" pid="8" name="MSIP_Label_ffefc2a6-f9ee-4728-868e-68ce84f9d36f_ActionId">
    <vt:lpwstr>f265dba2-5207-4ef8-b9b1-f7857ba8dd20</vt:lpwstr>
  </property>
  <property fmtid="{D5CDD505-2E9C-101B-9397-08002B2CF9AE}" pid="9" name="MSIP_Label_ffefc2a6-f9ee-4728-868e-68ce84f9d36f_Extended_MSFT_Method">
    <vt:lpwstr>Manual</vt:lpwstr>
  </property>
  <property fmtid="{D5CDD505-2E9C-101B-9397-08002B2CF9AE}" pid="10" name="Sensitivity">
    <vt:lpwstr>Internal</vt:lpwstr>
  </property>
</Properties>
</file>