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Р3100" sheetId="1" r:id="rId3"/>
    <sheet state="visible" name="P3101" sheetId="2" r:id="rId4"/>
    <sheet state="visible" name="P3102" sheetId="3" r:id="rId5"/>
    <sheet state="visible" name="P3110" sheetId="4" r:id="rId6"/>
    <sheet state="visible" name="P3111" sheetId="5" r:id="rId7"/>
    <sheet state="visible" name="P3112" sheetId="6" r:id="rId8"/>
    <sheet state="visible" name="P3113" sheetId="7" r:id="rId9"/>
    <sheet state="visible" name="P3114" sheetId="8" r:id="rId10"/>
    <sheet state="visible" name="P3121" sheetId="9" r:id="rId11"/>
    <sheet state="visible" name="P3122" sheetId="10" r:id="rId12"/>
    <sheet state="visible" name="P3123" sheetId="11" r:id="rId13"/>
    <sheet state="visible" name="P3169" sheetId="12" r:id="rId14"/>
    <sheet state="visible" name="P3170" sheetId="13" r:id="rId15"/>
    <sheet state="visible" name="P3172" sheetId="14" r:id="rId16"/>
    <sheet state="visible" name="P3173" sheetId="15" r:id="rId17"/>
    <sheet state="visible" name="Ак.разн" sheetId="16" r:id="rId18"/>
  </sheets>
  <definedNames/>
  <calcPr/>
</workbook>
</file>

<file path=xl/sharedStrings.xml><?xml version="1.0" encoding="utf-8"?>
<sst xmlns="http://schemas.openxmlformats.org/spreadsheetml/2006/main" count="2126" uniqueCount="464">
  <si>
    <t xml:space="preserve"> </t>
  </si>
  <si>
    <t>Посещаемость л/р</t>
  </si>
  <si>
    <t>ЛР 1</t>
  </si>
  <si>
    <t>ФИО</t>
  </si>
  <si>
    <t>ЛР 2</t>
  </si>
  <si>
    <t>Тест</t>
  </si>
  <si>
    <t>Рубеж 1</t>
  </si>
  <si>
    <t>Рубеж 2</t>
  </si>
  <si>
    <t>Личн</t>
  </si>
  <si>
    <t>Допуск</t>
  </si>
  <si>
    <t>Зачет</t>
  </si>
  <si>
    <t>Модуль 1</t>
  </si>
  <si>
    <t>Модуль 2</t>
  </si>
  <si>
    <t>Итог</t>
  </si>
  <si>
    <t>Зач</t>
  </si>
  <si>
    <t>Вар</t>
  </si>
  <si>
    <t>З</t>
  </si>
  <si>
    <t>Б</t>
  </si>
  <si>
    <t>Д</t>
  </si>
  <si>
    <t>В</t>
  </si>
  <si>
    <t>Дата</t>
  </si>
  <si>
    <t>Балл</t>
  </si>
  <si>
    <t>ТТ</t>
  </si>
  <si>
    <t>ЛР</t>
  </si>
  <si>
    <t>РТ</t>
  </si>
  <si>
    <t>ЛК</t>
  </si>
  <si>
    <t>Агарков Андрей Вадимович</t>
  </si>
  <si>
    <t>н</t>
  </si>
  <si>
    <t>Аболин Константин Арвидович</t>
  </si>
  <si>
    <t>Балкин Максим Дмитриевич0</t>
  </si>
  <si>
    <t>Y</t>
  </si>
  <si>
    <t>Барсуков Илья Александрович</t>
  </si>
  <si>
    <t>Белкова Александра Александровна</t>
  </si>
  <si>
    <t>Бострикова Дарья Константиновна</t>
  </si>
  <si>
    <t>1B2D0</t>
  </si>
  <si>
    <t>Братчиков Иван Станиславович</t>
  </si>
  <si>
    <t>b88</t>
  </si>
  <si>
    <t>Венщиков Марат Анатольевич</t>
  </si>
  <si>
    <t>b8</t>
  </si>
  <si>
    <t>Воронкова Инна Олеговна</t>
  </si>
  <si>
    <t>1E21D</t>
  </si>
  <si>
    <t>Ашурзода Хусрав</t>
  </si>
  <si>
    <t>Выдумлев Иван Александрович</t>
  </si>
  <si>
    <t>Агабабян Карлен Татулович (разнист)</t>
  </si>
  <si>
    <t>a666</t>
  </si>
  <si>
    <t>Бондаренко Михаил Викторович</t>
  </si>
  <si>
    <t>Давтян Давид Арменович</t>
  </si>
  <si>
    <t>0x23042</t>
  </si>
  <si>
    <t>Аленькова Юлия Александровна</t>
  </si>
  <si>
    <t>0x1de</t>
  </si>
  <si>
    <t>Борисенко Елизавета Александровна</t>
  </si>
  <si>
    <t>Бахарев Никита Алексеевич</t>
  </si>
  <si>
    <t>ДевятерикОв Илья Сергеевич</t>
  </si>
  <si>
    <t>Васькин Алексей Андреевич</t>
  </si>
  <si>
    <t>Вансович Алексей Игоревич</t>
  </si>
  <si>
    <t>12C</t>
  </si>
  <si>
    <t>Джамбулов Акежан</t>
  </si>
  <si>
    <t>1870F</t>
  </si>
  <si>
    <t>Васаулюа Тази Брюнотт</t>
  </si>
  <si>
    <t>Григорьева Сардана Аркадьевна</t>
  </si>
  <si>
    <t>Ерболов Ернар</t>
  </si>
  <si>
    <t>N</t>
  </si>
  <si>
    <t>Воробьев Дмитрий Александрович</t>
  </si>
  <si>
    <t>.</t>
  </si>
  <si>
    <t xml:space="preserve">Дедух Никита Сергеевич	</t>
  </si>
  <si>
    <t>Ефимова Екатерина Максимовна</t>
  </si>
  <si>
    <t>Вотинцев Евгений Вячеславович</t>
  </si>
  <si>
    <t>da4a</t>
  </si>
  <si>
    <t>Иващенко Яна Андреевна</t>
  </si>
  <si>
    <t>Вяткин Дмитрий Сергеевич (разнист)</t>
  </si>
  <si>
    <t>a3</t>
  </si>
  <si>
    <t>Ерухимова Анастасия Григорьевна</t>
  </si>
  <si>
    <t>Грудогло Никита Олегович</t>
  </si>
  <si>
    <t>Камышников Владислав Андреевич</t>
  </si>
  <si>
    <t>aaad</t>
  </si>
  <si>
    <t>Заболотских Роман Олегович</t>
  </si>
  <si>
    <t>Жаворонков Григорий Игоревич</t>
  </si>
  <si>
    <t>d0c</t>
  </si>
  <si>
    <t>Керенский Никита Александрович</t>
  </si>
  <si>
    <t>30d</t>
  </si>
  <si>
    <t>Кубикова Екатерина Алексеевна</t>
  </si>
  <si>
    <t>Зосимов Кирилл Владиславович</t>
  </si>
  <si>
    <t>co1d</t>
  </si>
  <si>
    <t>Костригин Добрыня Никитич</t>
  </si>
  <si>
    <t>Ислам Мд Мохайминул</t>
  </si>
  <si>
    <t>Машарипов Искандар</t>
  </si>
  <si>
    <t>Кудымов Валерий Сергеевич</t>
  </si>
  <si>
    <t>def0</t>
  </si>
  <si>
    <t>Лысенко Иван Владимирович</t>
  </si>
  <si>
    <t>Перезачет 2017</t>
  </si>
  <si>
    <t>Медведева Елизавета Игоревна</t>
  </si>
  <si>
    <t>Кустов Даниил Романович</t>
  </si>
  <si>
    <t>Наумова Надежда Александровна</t>
  </si>
  <si>
    <t>1D931</t>
  </si>
  <si>
    <t>Соколова Анастасия Денисовна</t>
  </si>
  <si>
    <t>y</t>
  </si>
  <si>
    <t>1D91B</t>
  </si>
  <si>
    <t>Филиппов Михаил Валерьевич</t>
  </si>
  <si>
    <t>1D9D4</t>
  </si>
  <si>
    <t>Митин Михаил Владиславович</t>
  </si>
  <si>
    <t>Некрасова Анастасия Александровна</t>
  </si>
  <si>
    <t>Фролов Артём Александрович</t>
  </si>
  <si>
    <t>0xc0da</t>
  </si>
  <si>
    <t>CAB</t>
  </si>
  <si>
    <t>Мхитарян Сергей Арменович</t>
  </si>
  <si>
    <t>Хакимов Никита Минерахимович</t>
  </si>
  <si>
    <t>Погосов Левон Сергеевич</t>
  </si>
  <si>
    <t>feed</t>
  </si>
  <si>
    <t>Нгуен Винь Тхинь</t>
  </si>
  <si>
    <t>Цуприк Николай</t>
  </si>
  <si>
    <t>Окишор Александр Александрович</t>
  </si>
  <si>
    <t>Пономаренко Елена Андреевна</t>
  </si>
  <si>
    <t>B121</t>
  </si>
  <si>
    <t>YY</t>
  </si>
  <si>
    <t>Савушкина Алиса Олеговна</t>
  </si>
  <si>
    <t>Расковалова Алёна Дмитриевна</t>
  </si>
  <si>
    <t>a101</t>
  </si>
  <si>
    <t>Сотник Владислав Дмитриевич</t>
  </si>
  <si>
    <t>Савин Георгий Евгеньевич</t>
  </si>
  <si>
    <t>c0d</t>
  </si>
  <si>
    <t>Тищенко Богдан Владимирович</t>
  </si>
  <si>
    <t>Сафаров Алмаз</t>
  </si>
  <si>
    <t>Сторожева Дарья Николаевна</t>
  </si>
  <si>
    <t>ccc</t>
  </si>
  <si>
    <t>Чан Куанг Лок</t>
  </si>
  <si>
    <t>Вилка баллов: мин</t>
  </si>
  <si>
    <t>Сумбаараагийн Арслан Энхбаатарович</t>
  </si>
  <si>
    <t>Чепрасов Иван Андреевич</t>
  </si>
  <si>
    <t>Таринская Татьяна Геннадьевна</t>
  </si>
  <si>
    <t>Шаронов Семен Юрьевич</t>
  </si>
  <si>
    <t>11-18</t>
  </si>
  <si>
    <t>12-20</t>
  </si>
  <si>
    <t>6-10</t>
  </si>
  <si>
    <t>3-5</t>
  </si>
  <si>
    <t>Терещенко Дмитрий Владимирович</t>
  </si>
  <si>
    <t>Вилка баллов: макс</t>
  </si>
  <si>
    <t>B0BA</t>
  </si>
  <si>
    <t>Шинкарев Валентин Романович</t>
  </si>
  <si>
    <t>Ураков Ярослав Евгеньевич</t>
  </si>
  <si>
    <t>.........</t>
  </si>
  <si>
    <t>be104CA или 1ACDC</t>
  </si>
  <si>
    <t>Сдало:</t>
  </si>
  <si>
    <t>Чичеринда Арина Алексеевна</t>
  </si>
  <si>
    <t>Зырянова Анастасия</t>
  </si>
  <si>
    <t>Эль Ораби Мохамед</t>
  </si>
  <si>
    <t>Успех:</t>
  </si>
  <si>
    <t>%</t>
  </si>
  <si>
    <t>Тихонова Анастасия Алексеевна</t>
  </si>
  <si>
    <t>допы</t>
  </si>
  <si>
    <t>Абрамов Анатолий Геннадьевич</t>
  </si>
  <si>
    <t>Адамов Степан Сергеевич</t>
  </si>
  <si>
    <t>+</t>
  </si>
  <si>
    <t>Аплавина Анна Алексеевна</t>
  </si>
  <si>
    <t>Беляков Дмитрий Сергеевич</t>
  </si>
  <si>
    <t>Иванов Денис Алексеевич</t>
  </si>
  <si>
    <t>Кадыров Амирджон</t>
  </si>
  <si>
    <t>Киселёв Сергей Владимирович</t>
  </si>
  <si>
    <t>Колесников Максим Витальевич</t>
  </si>
  <si>
    <t>Комарь Тимур</t>
  </si>
  <si>
    <t>КрупИн Никита Сергеевич</t>
  </si>
  <si>
    <t>Лесных Сергей Иванович</t>
  </si>
  <si>
    <t>Лукьяненко Никита Игоревич</t>
  </si>
  <si>
    <t>Малафеев Владислав Игоревич</t>
  </si>
  <si>
    <t>Мансуров Бехруз</t>
  </si>
  <si>
    <t>Машина Екатерина Алексеевна</t>
  </si>
  <si>
    <t>Мельников Игорь Дмитриевич</t>
  </si>
  <si>
    <t>Ноговицын Михаил Павлович</t>
  </si>
  <si>
    <t>ПодоплЕлов Роман Сергеевич</t>
  </si>
  <si>
    <t>Почикалин Владислав Олегович</t>
  </si>
  <si>
    <t>Скороходов Руслан Викторович</t>
  </si>
  <si>
    <t>Ступникова Анастасия Дмитриевна</t>
  </si>
  <si>
    <t>Федейкин Николай Юрьевич</t>
  </si>
  <si>
    <t>Хромов Данила Александрович</t>
  </si>
  <si>
    <t>Чарный Никита Олегович</t>
  </si>
  <si>
    <t>++</t>
  </si>
  <si>
    <t>Чугаева Мария Павловна</t>
  </si>
  <si>
    <t>Шарипов Фуршед Кахрамонович</t>
  </si>
  <si>
    <t>Алексеев Андрей Дмитриевич</t>
  </si>
  <si>
    <t>Акатьев Никита Львович</t>
  </si>
  <si>
    <t>Щетинин Дмитрий Вадимович</t>
  </si>
  <si>
    <t>Анищенко Анатолий Алексеевич</t>
  </si>
  <si>
    <t>1C0C0 .... 2CE0</t>
  </si>
  <si>
    <t>Атикеев Роман</t>
  </si>
  <si>
    <t>Антипин Арсентий Александрович</t>
  </si>
  <si>
    <t>DAB</t>
  </si>
  <si>
    <t>Барышев Вадим Антонович</t>
  </si>
  <si>
    <t>Бекоев Андрей Дмитриевич</t>
  </si>
  <si>
    <t>0xdda</t>
  </si>
  <si>
    <t>Буланов Кирилл Сергеевич</t>
  </si>
  <si>
    <t>1A4A4</t>
  </si>
  <si>
    <t>Бондарь Валерий Евгеньевич</t>
  </si>
  <si>
    <t>40co1ade   или 2C01D</t>
  </si>
  <si>
    <t>Гараева Рамина Раминовна</t>
  </si>
  <si>
    <t>Гогидзе Полина Роиновна</t>
  </si>
  <si>
    <t>Бурматов Ярослав Евгеньевич</t>
  </si>
  <si>
    <t>10Ce1</t>
  </si>
  <si>
    <t>Гурин Евгений Иванович</t>
  </si>
  <si>
    <t>Вохмин Алексей Валерьевич</t>
  </si>
  <si>
    <t>b0b0</t>
  </si>
  <si>
    <t>Давидович Даниил</t>
  </si>
  <si>
    <t>Горшков Артем Владимирович</t>
  </si>
  <si>
    <t>4eef</t>
  </si>
  <si>
    <t>Емельянов Григорий Владимирович</t>
  </si>
  <si>
    <t>Гуляев Михаил Андреевич</t>
  </si>
  <si>
    <t>0x0caca сдача на английском</t>
  </si>
  <si>
    <t>Ефаринов Павел Андреевич</t>
  </si>
  <si>
    <t>Доморацкий Эридан Алексеевич</t>
  </si>
  <si>
    <t>Забирова Евгения Витальевна</t>
  </si>
  <si>
    <t>Жолдошов Хансултан</t>
  </si>
  <si>
    <t>0x1dcd</t>
  </si>
  <si>
    <t>Иманзаде Фахри Рашид Оглы</t>
  </si>
  <si>
    <t>Иванов Илья</t>
  </si>
  <si>
    <t>Кожемяко Анна Константиновна</t>
  </si>
  <si>
    <t>c001</t>
  </si>
  <si>
    <t>Лебедев Максим Эдуардович</t>
  </si>
  <si>
    <t>Лунев Лев Сергеевич</t>
  </si>
  <si>
    <t>Мадху Кевин</t>
  </si>
  <si>
    <t>Михайлова Алена Андреевна</t>
  </si>
  <si>
    <t>E6B2</t>
  </si>
  <si>
    <t>Неманков Илья Олегович</t>
  </si>
  <si>
    <t>1DD0D</t>
  </si>
  <si>
    <t>Никольская Дарья Владимировна</t>
  </si>
  <si>
    <t>1BBBB</t>
  </si>
  <si>
    <t>Колоколов Артём Михайлович</t>
  </si>
  <si>
    <t>xxx</t>
  </si>
  <si>
    <t>1A987 или A987</t>
  </si>
  <si>
    <t>Помельников Владислав Алексеевич</t>
  </si>
  <si>
    <t>Попов Владислав Алексеевич</t>
  </si>
  <si>
    <t>Кульбако Артемий Юрьевич</t>
  </si>
  <si>
    <t>Супрун Павел Владимирович</t>
  </si>
  <si>
    <t>0x34B0A</t>
  </si>
  <si>
    <t>Куприянов Артур Алексеевич</t>
  </si>
  <si>
    <t>Теплых Андрей Владимирович</t>
  </si>
  <si>
    <t>Лозовцов Владислав Владимирович</t>
  </si>
  <si>
    <t>Фадеев Андрей Александрович</t>
  </si>
  <si>
    <t>Максимов Александр Владимирович</t>
  </si>
  <si>
    <t>Хлебников Валентин Николаевич</t>
  </si>
  <si>
    <t>Мосягин Иван Денисович</t>
  </si>
  <si>
    <t>Черепанинец Александр Дмитриевич</t>
  </si>
  <si>
    <t>Носов Михаил Александрович</t>
  </si>
  <si>
    <t>Шаля Андрей Юрьевич</t>
  </si>
  <si>
    <t>Шарма Аман</t>
  </si>
  <si>
    <t>Очаковский Сергей Сергеевич</t>
  </si>
  <si>
    <t>Рождественский Никита Сергеевич</t>
  </si>
  <si>
    <t>Юров Максим Алексеевич</t>
  </si>
  <si>
    <t>2f01d</t>
  </si>
  <si>
    <t>Сидорова Алина Игоревна</t>
  </si>
  <si>
    <t>Тарасов Александр Станиславович</t>
  </si>
  <si>
    <t>T</t>
  </si>
  <si>
    <t>Хлюстов Илья Алексеевич</t>
  </si>
  <si>
    <t>Шайхатаров Артур Ринатович</t>
  </si>
  <si>
    <t>Джунусов Байтыкхан</t>
  </si>
  <si>
    <t>Шаяхметов Ислам Робертович</t>
  </si>
  <si>
    <t>1б5</t>
  </si>
  <si>
    <t>Бернштейн Артем Евгеньевич (восст.)</t>
  </si>
  <si>
    <t>Богданов Артем Владимирович</t>
  </si>
  <si>
    <t>ДанкОв Антон Игоревич</t>
  </si>
  <si>
    <t>ДЕмичев Даниил Дмитриевич</t>
  </si>
  <si>
    <t>Ефимов Никита Александрович</t>
  </si>
  <si>
    <t>Исаков Антон Сергеевич</t>
  </si>
  <si>
    <t>Исмаилов Кутунай</t>
  </si>
  <si>
    <t>21.12</t>
  </si>
  <si>
    <t>Коспанов Санжар</t>
  </si>
  <si>
    <t>Кубанов Тимур Ракаевич</t>
  </si>
  <si>
    <t>Лабутина Ксения Николаевна</t>
  </si>
  <si>
    <t>Лескова Александра Константиновна</t>
  </si>
  <si>
    <t>ЛЕсонен Матвей Олегович</t>
  </si>
  <si>
    <t>Манатов Леонид Олегович</t>
  </si>
  <si>
    <t>Новожилов Сергей Алексеевич</t>
  </si>
  <si>
    <t>Носов Артем Вадимович</t>
  </si>
  <si>
    <t>Олейник Матвей Павлович</t>
  </si>
  <si>
    <t>Очаковский Юрий Владимирович</t>
  </si>
  <si>
    <t>Питковский Даниил Дмитриевич</t>
  </si>
  <si>
    <t>Подоленчук Тимофей Константинович</t>
  </si>
  <si>
    <t>Сабиров Ришат Алмазович</t>
  </si>
  <si>
    <t>Синетов Айдар Мансурович</t>
  </si>
  <si>
    <t>СУркис Антон Игоревич</t>
  </si>
  <si>
    <t>Терновой Даниил Дмитриевич</t>
  </si>
  <si>
    <t>Трушкина Вера Николаевна</t>
  </si>
  <si>
    <t>Абдуллин Ринат Маратович</t>
  </si>
  <si>
    <t>Зайцев Артём</t>
  </si>
  <si>
    <t>Авдеева Мария Сергеевна</t>
  </si>
  <si>
    <t>Астраханцев Вячеслав Игоревич</t>
  </si>
  <si>
    <t>Гораш Вячеслав Игоревич</t>
  </si>
  <si>
    <t>Веденин Александр Михайлович</t>
  </si>
  <si>
    <t>Давыдов Ростислав Юрьевич</t>
  </si>
  <si>
    <t>Алексанин Андрей Юрьевич</t>
  </si>
  <si>
    <t>Керницкий Святослав Александрович</t>
  </si>
  <si>
    <t>Галай Олеся Олеговна</t>
  </si>
  <si>
    <t>Ким Екатерина</t>
  </si>
  <si>
    <t>Голованов Василий Георгиевич</t>
  </si>
  <si>
    <t>Киселев Артем Олегович</t>
  </si>
  <si>
    <t>Дзятко Леонид Владимирович</t>
  </si>
  <si>
    <t>Есина Ксения Александровна</t>
  </si>
  <si>
    <t>Кленичев Кирилл Брониславович</t>
  </si>
  <si>
    <t>Зиганшин Геннадий Муратович</t>
  </si>
  <si>
    <t>Клюев Андрей Викторович</t>
  </si>
  <si>
    <t>Кадыров Максим Васильевич</t>
  </si>
  <si>
    <t>Корнишова Евгения Александровна</t>
  </si>
  <si>
    <t>Карташов Антон Александрович</t>
  </si>
  <si>
    <t>Катынсус Александр Валерьевич</t>
  </si>
  <si>
    <t>Кривошейкин Сергей Дмитриевич</t>
  </si>
  <si>
    <t>Корзин Михаил Павлович</t>
  </si>
  <si>
    <t>Литвинов Артём Андреевич</t>
  </si>
  <si>
    <t>Курдюмов Дмитрий Александрович</t>
  </si>
  <si>
    <t>Лапин Слава Изяславич</t>
  </si>
  <si>
    <t>Маньшина Елена Витальевна</t>
  </si>
  <si>
    <t>Лидер Александр Евгеньевич</t>
  </si>
  <si>
    <t>Осипов Олег</t>
  </si>
  <si>
    <t>Подсекина Мария Викторовна</t>
  </si>
  <si>
    <t>Лодыгин Игорь Олегович</t>
  </si>
  <si>
    <t>Милорадов Антон Игоревич</t>
  </si>
  <si>
    <t>Севрюкова Екатерина</t>
  </si>
  <si>
    <t>Мороз Сергей Владимирович</t>
  </si>
  <si>
    <t>Солодовников Дмитрий Сергеевич</t>
  </si>
  <si>
    <t>Петрова Мария Васильевна</t>
  </si>
  <si>
    <t>Пилацис Дамир Маратович</t>
  </si>
  <si>
    <t>Фатеев Илья Александрович</t>
  </si>
  <si>
    <t>Полищук Георгий Валерьевич</t>
  </si>
  <si>
    <t>Федорец Никита Александрович</t>
  </si>
  <si>
    <t>Самарин Владислав Александрович</t>
  </si>
  <si>
    <t>Самойлова Анна Дмитриевна</t>
  </si>
  <si>
    <t>Чайка Алексей Сергеевич</t>
  </si>
  <si>
    <t>Чангалиди Антон Ильич</t>
  </si>
  <si>
    <t>Сергеенко Егор Алексеевич</t>
  </si>
  <si>
    <t>Щелыкалов Виктор Анатольевич</t>
  </si>
  <si>
    <t>Сыразетдинов Максим Вячеславович</t>
  </si>
  <si>
    <t>Шукуров Шукурулло Ахмат Угли</t>
  </si>
  <si>
    <t>Щербаков Виктор Александрович</t>
  </si>
  <si>
    <t>Щербаков Виталий Юрьевич</t>
  </si>
  <si>
    <t>Ярошевский Максим Сергеевич</t>
  </si>
  <si>
    <t>Ямщиков Александр</t>
  </si>
  <si>
    <t>Агеев Алексей Дмитриевич</t>
  </si>
  <si>
    <t>Антонов Никита Алексеевич</t>
  </si>
  <si>
    <t>Благодаров Кирилл Васильевич</t>
  </si>
  <si>
    <t>Буянов Сергей Алексеевич</t>
  </si>
  <si>
    <t>Девятьярова Екатерина Юрьевна</t>
  </si>
  <si>
    <t>Дорофеева Александра Дмитриевна</t>
  </si>
  <si>
    <t>Зубков Егор Сергеевич</t>
  </si>
  <si>
    <t>Кан Давид</t>
  </si>
  <si>
    <t>Кащенко Андрей</t>
  </si>
  <si>
    <t>Алексанян Вреж Мхитарович</t>
  </si>
  <si>
    <t>Колегова Мария Валерьевна</t>
  </si>
  <si>
    <t>Корзан Глеб Викторович</t>
  </si>
  <si>
    <t>Милеев Константин Андреевич</t>
  </si>
  <si>
    <t>Миронов Илья Игоревич</t>
  </si>
  <si>
    <t>Песегов Сергей Александрович</t>
  </si>
  <si>
    <t>Аман Даниил Владимирович</t>
  </si>
  <si>
    <t>Прикота Виталий Александрович</t>
  </si>
  <si>
    <t>Просолович Михаил Алексеевич</t>
  </si>
  <si>
    <t>Асварищ Михаил Михайлович</t>
  </si>
  <si>
    <t>Рассадин Марк Вячеславович</t>
  </si>
  <si>
    <t>Бурдаев Игорь Владиславович</t>
  </si>
  <si>
    <t>Башкин Никита Дмитриевич</t>
  </si>
  <si>
    <t>Савинков Султан Георгиевич</t>
  </si>
  <si>
    <t>Бурцева Анастасия Витальевна</t>
  </si>
  <si>
    <t>Савкин Егор Александрович</t>
  </si>
  <si>
    <t>Воробьев Михаил Андреевич</t>
  </si>
  <si>
    <t>Диденко Екатерина</t>
  </si>
  <si>
    <t>Сеидов Даниэль Шамильевич</t>
  </si>
  <si>
    <t>Каленик Игорь Олегович</t>
  </si>
  <si>
    <t>Тайц Юлия Максимовна</t>
  </si>
  <si>
    <t>Ломоносов Александр Станиславович</t>
  </si>
  <si>
    <t>Цепилова Серафима Алексеевна</t>
  </si>
  <si>
    <t>Шепелев Михаил Александрович</t>
  </si>
  <si>
    <t>Лопатин Алексей Дмитриевич</t>
  </si>
  <si>
    <t>Вишерская Вероника Вадимовна</t>
  </si>
  <si>
    <t>Щербаков Роман Игоревич</t>
  </si>
  <si>
    <t>Мухтар Ильяс</t>
  </si>
  <si>
    <t>Гаврилов Клим Юрьевич</t>
  </si>
  <si>
    <t>Яковлев Даниил Янович</t>
  </si>
  <si>
    <t>Нгуен Чан Минь</t>
  </si>
  <si>
    <t>Горбач Дмитрий Дмитриевич</t>
  </si>
  <si>
    <t>Нестерчук Павел Николаевич</t>
  </si>
  <si>
    <t>Зайкова Мария Константиновна</t>
  </si>
  <si>
    <t>Пеньевская Александра Дмитриевна</t>
  </si>
  <si>
    <t>Казанавичюс Владас Альгио</t>
  </si>
  <si>
    <t>Попов Егор Александрович</t>
  </si>
  <si>
    <t>Кондратенко Дарья Витальевна</t>
  </si>
  <si>
    <t>Пушкарев Даниил Александрович</t>
  </si>
  <si>
    <t>Кузьмичева Евгения Сергеевна</t>
  </si>
  <si>
    <t>Рыжова Валерия Сергеевна</t>
  </si>
  <si>
    <t>Лю Цзянь</t>
  </si>
  <si>
    <t>Рябикин Илья Леонидович</t>
  </si>
  <si>
    <t>Паук Мария Александровна</t>
  </si>
  <si>
    <t>Самойлов Кирилл Романович</t>
  </si>
  <si>
    <t>Тимошенко Виктория Дмитриевна</t>
  </si>
  <si>
    <t>Пивоварова Диана Шамильевна</t>
  </si>
  <si>
    <t>Ту Цзиньчэнь</t>
  </si>
  <si>
    <t>Семеновский Александр Игоревич</t>
  </si>
  <si>
    <t>Уметов Акбар</t>
  </si>
  <si>
    <t>Серебренников Виктор Михайлович</t>
  </si>
  <si>
    <t>Фалькова Дарья Игоревна</t>
  </si>
  <si>
    <t>Татишвили София Ивановна</t>
  </si>
  <si>
    <t>Ян Цзяфэн</t>
  </si>
  <si>
    <t>Телегина Варвара</t>
  </si>
  <si>
    <t>Ярин Михаил Павлович</t>
  </si>
  <si>
    <t>Трейер Анна Олеговна</t>
  </si>
  <si>
    <t>Тяжов Андрей Андреевич</t>
  </si>
  <si>
    <t>Хитрова Юлия Максимовна</t>
  </si>
  <si>
    <t>Хозяинова Александра Сергеевна</t>
  </si>
  <si>
    <t>Чернявский Никита Сергеевич</t>
  </si>
  <si>
    <t>Шелопугин Владислав Александрович</t>
  </si>
  <si>
    <t>Белашова Арина Романовна</t>
  </si>
  <si>
    <t>Вяхирева Анна Вячеславовна</t>
  </si>
  <si>
    <t>Демидова Альбина Анатольевна</t>
  </si>
  <si>
    <t>Капридова Мария Андреевна</t>
  </si>
  <si>
    <t>Кича Игорь</t>
  </si>
  <si>
    <t>Кишкель Макар Игоревич</t>
  </si>
  <si>
    <t>Комышан Михаил Александрович</t>
  </si>
  <si>
    <t>Кондратьева Кристина Андреевна</t>
  </si>
  <si>
    <t>Коротких Алена Дмитриевна</t>
  </si>
  <si>
    <t>Кощеев Илья Алексеевич</t>
  </si>
  <si>
    <t>Крупянко Софья Сергеевна</t>
  </si>
  <si>
    <t>Кубликова Александра Николаевна</t>
  </si>
  <si>
    <t>Кулемякина Александра Дмитриевна</t>
  </si>
  <si>
    <t>Лавриненко Константин Игоревич</t>
  </si>
  <si>
    <t>Назаров Иван Андреевич</t>
  </si>
  <si>
    <t>Попошев Рустем</t>
  </si>
  <si>
    <t>Радченко Тимофей Антонович</t>
  </si>
  <si>
    <t>Скрыпник Никита Алексеевич</t>
  </si>
  <si>
    <t>Аминева Полина Викторовна</t>
  </si>
  <si>
    <t>Соколов Андрей Дмитриевич</t>
  </si>
  <si>
    <t>Федюкович Олег Денисович</t>
  </si>
  <si>
    <t>Хрыкин Илья Кириллович</t>
  </si>
  <si>
    <t>Цителова Анастасия Дмитриевна</t>
  </si>
  <si>
    <t>Андросов Максим Семенович</t>
  </si>
  <si>
    <t>Асатуллина Диана Гамилевна</t>
  </si>
  <si>
    <t>Багрицевич Анастасия Олеговна</t>
  </si>
  <si>
    <t>Белкина Ксения Алексеевна</t>
  </si>
  <si>
    <t>Бородовицына Наталья Павловна</t>
  </si>
  <si>
    <t>Голубева Елизавета Дмитриевна</t>
  </si>
  <si>
    <t>Горончаровский Всеволод Петрович</t>
  </si>
  <si>
    <t>Илюхин Евгений Ростиславович</t>
  </si>
  <si>
    <t>Брусницын Вадим</t>
  </si>
  <si>
    <t>Ковтун Виктория Алексеевна</t>
  </si>
  <si>
    <t>Гончарова Полина Александровна</t>
  </si>
  <si>
    <t>Костицына Дарья Алексеевна</t>
  </si>
  <si>
    <t>Даутов Даниил Игоревич</t>
  </si>
  <si>
    <t>Милова Юлия Вячеславовна</t>
  </si>
  <si>
    <t>Мозалева Елизавета Михайловна</t>
  </si>
  <si>
    <t>Ефимова Дарья Игоревна</t>
  </si>
  <si>
    <t>Никитина Алина Сергеевна</t>
  </si>
  <si>
    <t>Ефремова Ольга Федоровна</t>
  </si>
  <si>
    <t>Ковалева Диана Ростиславовна</t>
  </si>
  <si>
    <t>Синицына Валерия Сергеевна</t>
  </si>
  <si>
    <t>Козлов Дмитрий Александрович</t>
  </si>
  <si>
    <t>Тимошенко Максим Юрьевич</t>
  </si>
  <si>
    <t>Коляда Алексей Дмитриевич</t>
  </si>
  <si>
    <t>Кузнецов Данила Александрович</t>
  </si>
  <si>
    <t>Фалалеева Татьяна Олеговна</t>
  </si>
  <si>
    <t>Левковская Мария Александровна</t>
  </si>
  <si>
    <t>Михайлова Ксения</t>
  </si>
  <si>
    <t>Шило Валерия Максимовна</t>
  </si>
  <si>
    <t>Пигарев Олег Петрович</t>
  </si>
  <si>
    <t>Хорошилова Елизавета Александровна</t>
  </si>
  <si>
    <t>Цибизова Валерия Сергеевна</t>
  </si>
  <si>
    <t>Черняк Никита Евгеньевич</t>
  </si>
  <si>
    <t>Ярослав Артём Андреевич</t>
  </si>
  <si>
    <t>Белецкий Илья Олегович</t>
  </si>
  <si>
    <t>Якубова Наргиза Салаева</t>
  </si>
  <si>
    <t>Вахранев Максим Александрович (3375)</t>
  </si>
  <si>
    <t>х</t>
  </si>
  <si>
    <t>Безвинный А.И. (3114)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</si>
</sst>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&quot;.&quot;mm"/>
    <numFmt numFmtId="165" formatCode="dd.mm"/>
    <numFmt numFmtId="166" formatCode="d.m"/>
    <numFmt numFmtId="167" formatCode="0.0%"/>
  </numFmts>
  <fonts count="20">
    <font>
      <sz val="10.0"/>
      <color rgb="FF000000"/>
      <name val="Arial"/>
    </font>
    <font>
      <b/>
      <name val="Arial"/>
    </font>
    <font/>
    <font>
      <name val="Arial"/>
    </font>
    <font>
      <color rgb="FFC53929"/>
      <name val="Arial"/>
    </font>
    <font>
      <color rgb="FF00FF00"/>
      <name val="Arial"/>
    </font>
    <font>
      <name val="Liberation Serif"/>
    </font>
    <font>
      <i/>
      <name val="Liberation Serif"/>
    </font>
    <font>
      <color rgb="FF000000"/>
      <name val="Arial"/>
    </font>
    <font>
      <i/>
      <name val="Arial"/>
    </font>
    <font>
      <color rgb="FFFFFFFF"/>
      <name val="Arial"/>
    </font>
    <font>
      <color rgb="FFFF0000"/>
      <name val="Arial"/>
    </font>
    <font>
      <strike/>
      <name val="Arial"/>
    </font>
    <font>
      <sz val="11.0"/>
      <color rgb="FF000000"/>
      <name val="Arial"/>
    </font>
    <font>
      <sz val="11.0"/>
      <name val="Arial"/>
    </font>
    <font>
      <sz val="11.0"/>
      <color rgb="FF000000"/>
      <name val="Inconsolata"/>
    </font>
    <font>
      <color rgb="FF000000"/>
      <name val="-apple-system"/>
    </font>
    <font>
      <sz val="11.0"/>
      <color rgb="FF990000"/>
      <name val="Arial"/>
    </font>
    <font>
      <sz val="11.0"/>
      <color rgb="FF000000"/>
      <name val="Calibri"/>
    </font>
    <font>
      <color rgb="FF000000"/>
      <name val="Verdana"/>
    </font>
  </fonts>
  <fills count="13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FE599"/>
        <bgColor rgb="FFFFE599"/>
      </patternFill>
    </fill>
    <fill>
      <patternFill patternType="solid">
        <fgColor rgb="FFEDF0F5"/>
        <bgColor rgb="FFEDF0F5"/>
      </patternFill>
    </fill>
    <fill>
      <patternFill patternType="solid">
        <fgColor rgb="FFFF0000"/>
        <bgColor rgb="FFFF0000"/>
      </patternFill>
    </fill>
    <fill>
      <patternFill patternType="solid">
        <fgColor rgb="FF6FA8DC"/>
        <bgColor rgb="FF6FA8DC"/>
      </patternFill>
    </fill>
    <fill>
      <patternFill patternType="solid">
        <fgColor rgb="FFF3F3F3"/>
        <bgColor rgb="FFF3F3F3"/>
      </patternFill>
    </fill>
    <fill>
      <patternFill patternType="solid">
        <fgColor rgb="FFCFE2F3"/>
        <bgColor rgb="FFCFE2F3"/>
      </patternFill>
    </fill>
    <fill>
      <patternFill patternType="solid">
        <fgColor rgb="FF9FC5E8"/>
        <bgColor rgb="FF9FC5E8"/>
      </patternFill>
    </fill>
    <fill>
      <patternFill patternType="solid">
        <fgColor rgb="FFF6FAFC"/>
        <bgColor rgb="FFF6FAFC"/>
      </patternFill>
    </fill>
  </fills>
  <borders count="10">
    <border/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9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/>
    </xf>
    <xf borderId="3" fillId="0" fontId="2" numFmtId="0" xfId="0" applyBorder="1" applyFont="1"/>
    <xf borderId="4" fillId="0" fontId="2" numFmtId="0" xfId="0" applyBorder="1" applyFont="1"/>
    <xf borderId="3" fillId="0" fontId="1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5" fillId="0" fontId="1" numFmtId="0" xfId="0" applyAlignment="1" applyBorder="1" applyFont="1">
      <alignment horizontal="center" readingOrder="0"/>
    </xf>
    <xf borderId="5" fillId="2" fontId="3" numFmtId="0" xfId="0" applyBorder="1" applyFill="1" applyFont="1"/>
    <xf borderId="3" fillId="0" fontId="1" numFmtId="0" xfId="0" applyAlignment="1" applyBorder="1" applyFont="1">
      <alignment horizontal="left"/>
    </xf>
    <xf borderId="3" fillId="0" fontId="1" numFmtId="0" xfId="0" applyAlignment="1" applyBorder="1" applyFont="1">
      <alignment horizontal="center" readingOrder="0"/>
    </xf>
    <xf borderId="4" fillId="0" fontId="1" numFmtId="0" xfId="0" applyAlignment="1" applyBorder="1" applyFont="1">
      <alignment horizontal="center"/>
    </xf>
    <xf borderId="1" fillId="0" fontId="1" numFmtId="164" xfId="0" applyAlignment="1" applyBorder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3" numFmtId="164" xfId="0" applyAlignment="1" applyFont="1" applyNumberFormat="1">
      <alignment horizontal="center" readingOrder="0"/>
    </xf>
    <xf borderId="5" fillId="0" fontId="1" numFmtId="164" xfId="0" applyAlignment="1" applyBorder="1" applyFont="1" applyNumberFormat="1">
      <alignment horizontal="center" readingOrder="0"/>
    </xf>
    <xf borderId="5" fillId="0" fontId="1" numFmtId="0" xfId="0" applyAlignment="1" applyBorder="1" applyFont="1">
      <alignment horizontal="center"/>
    </xf>
    <xf borderId="0" fillId="0" fontId="1" numFmtId="0" xfId="0" applyAlignment="1" applyFont="1">
      <alignment horizontal="left" vertical="bottom"/>
    </xf>
    <xf borderId="0" fillId="0" fontId="1" numFmtId="0" xfId="0" applyAlignment="1" applyFont="1">
      <alignment horizontal="center" vertical="bottom"/>
    </xf>
    <xf borderId="0" fillId="0" fontId="3" numFmtId="0" xfId="0" applyFont="1"/>
    <xf borderId="5" fillId="0" fontId="3" numFmtId="0" xfId="0" applyBorder="1" applyFont="1"/>
    <xf borderId="0" fillId="0" fontId="3" numFmtId="0" xfId="0" applyAlignment="1" applyFont="1">
      <alignment readingOrder="0" vertical="top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horizontal="right" readingOrder="0" vertical="bottom"/>
    </xf>
    <xf borderId="1" fillId="0" fontId="3" numFmtId="0" xfId="0" applyAlignment="1" applyBorder="1" applyFont="1">
      <alignment horizontal="right" vertical="bottom"/>
    </xf>
    <xf borderId="0" fillId="0" fontId="3" numFmtId="164" xfId="0" applyAlignment="1" applyFont="1" applyNumberFormat="1">
      <alignment horizontal="right" readingOrder="0" vertical="bottom"/>
    </xf>
    <xf borderId="0" fillId="0" fontId="3" numFmtId="0" xfId="0" applyAlignment="1" applyFont="1">
      <alignment horizontal="left" readingOrder="0" vertical="top"/>
    </xf>
    <xf borderId="0" fillId="0" fontId="3" numFmtId="0" xfId="0" applyAlignment="1" applyFont="1">
      <alignment horizontal="center" readingOrder="0" vertical="bottom"/>
    </xf>
    <xf borderId="0" fillId="0" fontId="3" numFmtId="0" xfId="0" applyAlignment="1" applyFont="1">
      <alignment horizontal="center" vertical="bottom"/>
    </xf>
    <xf borderId="1" fillId="0" fontId="3" numFmtId="0" xfId="0" applyAlignment="1" applyBorder="1" applyFont="1">
      <alignment horizontal="right" readingOrder="0" vertical="bottom"/>
    </xf>
    <xf borderId="0" fillId="0" fontId="4" numFmtId="164" xfId="0" applyAlignment="1" applyFont="1" applyNumberFormat="1">
      <alignment horizontal="right" readingOrder="0" vertical="bottom"/>
    </xf>
    <xf borderId="5" fillId="0" fontId="3" numFmtId="0" xfId="0" applyAlignment="1" applyBorder="1" applyFont="1">
      <alignment horizontal="right" readingOrder="0" vertical="bottom"/>
    </xf>
    <xf borderId="0" fillId="0" fontId="3" numFmtId="164" xfId="0" applyAlignment="1" applyFont="1" applyNumberFormat="1">
      <alignment horizontal="right" vertical="bottom"/>
    </xf>
    <xf borderId="5" fillId="0" fontId="3" numFmtId="0" xfId="0" applyAlignment="1" applyBorder="1" applyFont="1">
      <alignment horizontal="right" vertical="bottom"/>
    </xf>
    <xf borderId="5" fillId="0" fontId="3" numFmtId="0" xfId="0" applyAlignment="1" applyBorder="1" applyFont="1">
      <alignment horizontal="center" vertical="bottom"/>
    </xf>
    <xf borderId="5" fillId="2" fontId="3" numFmtId="0" xfId="0" applyAlignment="1" applyBorder="1" applyFont="1">
      <alignment vertical="bottom"/>
    </xf>
    <xf borderId="5" fillId="0" fontId="5" numFmtId="0" xfId="0" applyAlignment="1" applyBorder="1" applyFont="1">
      <alignment vertical="bottom"/>
    </xf>
    <xf borderId="0" fillId="0" fontId="6" numFmtId="0" xfId="0" applyAlignment="1" applyFont="1">
      <alignment horizontal="left" readingOrder="0" vertical="top"/>
    </xf>
    <xf borderId="5" fillId="0" fontId="3" numFmtId="0" xfId="0" applyAlignment="1" applyBorder="1" applyFont="1">
      <alignment readingOrder="0" vertical="bottom"/>
    </xf>
    <xf borderId="0" fillId="0" fontId="4" numFmtId="164" xfId="0" applyAlignment="1" applyFont="1" applyNumberFormat="1">
      <alignment horizontal="right" vertical="bottom"/>
    </xf>
    <xf borderId="0" fillId="0" fontId="2" numFmtId="165" xfId="0" applyAlignment="1" applyFont="1" applyNumberFormat="1">
      <alignment readingOrder="0"/>
    </xf>
    <xf borderId="0" fillId="0" fontId="3" numFmtId="0" xfId="0" applyAlignment="1" applyFont="1">
      <alignment horizontal="left" vertical="bottom"/>
    </xf>
    <xf borderId="5" fillId="0" fontId="3" numFmtId="0" xfId="0" applyAlignment="1" applyBorder="1" applyFont="1">
      <alignment vertical="bottom"/>
    </xf>
    <xf borderId="0" fillId="0" fontId="7" numFmtId="0" xfId="0" applyAlignment="1" applyFont="1">
      <alignment horizontal="left" readingOrder="0" vertical="top"/>
    </xf>
    <xf borderId="0" fillId="0" fontId="3" numFmtId="164" xfId="0" applyAlignment="1" applyFont="1" applyNumberFormat="1">
      <alignment readingOrder="0" vertical="bottom"/>
    </xf>
    <xf borderId="0" fillId="0" fontId="3" numFmtId="166" xfId="0" applyAlignment="1" applyFont="1" applyNumberFormat="1">
      <alignment horizontal="right" readingOrder="0" vertical="bottom"/>
    </xf>
    <xf borderId="0" fillId="0" fontId="3" numFmtId="164" xfId="0" applyAlignment="1" applyFont="1" applyNumberFormat="1">
      <alignment horizontal="center" vertical="bottom"/>
    </xf>
    <xf borderId="1" fillId="0" fontId="3" numFmtId="0" xfId="0" applyAlignment="1" applyBorder="1" applyFont="1">
      <alignment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left" readingOrder="0" vertical="bottom"/>
    </xf>
    <xf borderId="0" fillId="0" fontId="2" numFmtId="0" xfId="0" applyAlignment="1" applyFont="1">
      <alignment readingOrder="0"/>
    </xf>
    <xf borderId="0" fillId="0" fontId="3" numFmtId="14" xfId="0" applyAlignment="1" applyFont="1" applyNumberFormat="1">
      <alignment horizontal="right" readingOrder="0" vertical="bottom"/>
    </xf>
    <xf borderId="5" fillId="0" fontId="8" numFmtId="0" xfId="0" applyAlignment="1" applyBorder="1" applyFont="1">
      <alignment horizontal="right" readingOrder="0" vertical="bottom"/>
    </xf>
    <xf borderId="0" fillId="0" fontId="3" numFmtId="165" xfId="0" applyAlignment="1" applyFont="1" applyNumberFormat="1">
      <alignment horizontal="right" readingOrder="0" vertical="bottom"/>
    </xf>
    <xf borderId="0" fillId="0" fontId="6" numFmtId="0" xfId="0" applyAlignment="1" applyFont="1">
      <alignment vertical="top"/>
    </xf>
    <xf borderId="0" fillId="0" fontId="3" numFmtId="0" xfId="0" applyAlignment="1" applyFont="1">
      <alignment vertical="bottom"/>
    </xf>
    <xf borderId="0" fillId="0" fontId="4" numFmtId="14" xfId="0" applyAlignment="1" applyFont="1" applyNumberFormat="1">
      <alignment horizontal="right" readingOrder="0" vertical="bottom"/>
    </xf>
    <xf borderId="0" fillId="0" fontId="3" numFmtId="164" xfId="0" applyAlignment="1" applyFont="1" applyNumberFormat="1">
      <alignment vertical="bottom"/>
    </xf>
    <xf borderId="0" fillId="0" fontId="3" numFmtId="0" xfId="0" applyAlignment="1" applyFont="1">
      <alignment vertical="top"/>
    </xf>
    <xf borderId="0" fillId="0" fontId="3" numFmtId="166" xfId="0" applyAlignment="1" applyFont="1" applyNumberFormat="1">
      <alignment readingOrder="0" vertical="bottom"/>
    </xf>
    <xf borderId="0" fillId="0" fontId="4" numFmtId="164" xfId="0" applyAlignment="1" applyFont="1" applyNumberFormat="1">
      <alignment readingOrder="0" vertical="bottom"/>
    </xf>
    <xf borderId="0" fillId="0" fontId="4" numFmtId="164" xfId="0" applyAlignment="1" applyFont="1" applyNumberFormat="1">
      <alignment vertical="bottom"/>
    </xf>
    <xf borderId="6" fillId="0" fontId="3" numFmtId="0" xfId="0" applyAlignment="1" applyBorder="1" applyFont="1">
      <alignment horizontal="center" readingOrder="0" vertical="bottom"/>
    </xf>
    <xf borderId="6" fillId="0" fontId="3" numFmtId="0" xfId="0" applyAlignment="1" applyBorder="1" applyFont="1">
      <alignment horizontal="center" vertical="bottom"/>
    </xf>
    <xf borderId="7" fillId="0" fontId="3" numFmtId="0" xfId="0" applyAlignment="1" applyBorder="1" applyFont="1">
      <alignment horizontal="right" readingOrder="0" vertical="bottom"/>
    </xf>
    <xf borderId="6" fillId="0" fontId="4" numFmtId="164" xfId="0" applyAlignment="1" applyBorder="1" applyFont="1" applyNumberFormat="1">
      <alignment horizontal="right" readingOrder="0" vertical="bottom"/>
    </xf>
    <xf borderId="8" fillId="0" fontId="3" numFmtId="0" xfId="0" applyAlignment="1" applyBorder="1" applyFont="1">
      <alignment horizontal="right" readingOrder="0" vertical="bottom"/>
    </xf>
    <xf borderId="6" fillId="0" fontId="3" numFmtId="0" xfId="0" applyAlignment="1" applyBorder="1" applyFont="1">
      <alignment horizontal="right" readingOrder="0" vertical="bottom"/>
    </xf>
    <xf borderId="6" fillId="0" fontId="4" numFmtId="14" xfId="0" applyAlignment="1" applyBorder="1" applyFont="1" applyNumberFormat="1">
      <alignment horizontal="right" readingOrder="0" vertical="bottom"/>
    </xf>
    <xf borderId="6" fillId="0" fontId="3" numFmtId="0" xfId="0" applyAlignment="1" applyBorder="1" applyFont="1">
      <alignment horizontal="right" vertical="bottom"/>
    </xf>
    <xf borderId="8" fillId="0" fontId="3" numFmtId="0" xfId="0" applyAlignment="1" applyBorder="1" applyFont="1">
      <alignment horizontal="right" vertical="bottom"/>
    </xf>
    <xf borderId="8" fillId="0" fontId="3" numFmtId="0" xfId="0" applyAlignment="1" applyBorder="1" applyFont="1">
      <alignment horizontal="center" vertical="bottom"/>
    </xf>
    <xf borderId="8" fillId="2" fontId="3" numFmtId="0" xfId="0" applyAlignment="1" applyBorder="1" applyFont="1">
      <alignment vertical="bottom"/>
    </xf>
    <xf borderId="0" fillId="2" fontId="3" numFmtId="0" xfId="0" applyAlignment="1" applyFont="1">
      <alignment vertical="bottom"/>
    </xf>
    <xf borderId="0" fillId="0" fontId="1" numFmtId="0" xfId="0" applyAlignment="1" applyFont="1">
      <alignment horizontal="right" readingOrder="0" vertical="bottom"/>
    </xf>
    <xf borderId="5" fillId="0" fontId="9" numFmtId="0" xfId="0" applyAlignment="1" applyBorder="1" applyFont="1">
      <alignment horizontal="right" readingOrder="0" vertical="bottom"/>
    </xf>
    <xf borderId="0" fillId="0" fontId="3" numFmtId="4" xfId="0" applyAlignment="1" applyFont="1" applyNumberFormat="1">
      <alignment readingOrder="0" vertical="bottom"/>
    </xf>
    <xf borderId="0" fillId="0" fontId="3" numFmtId="4" xfId="0" applyAlignment="1" applyFont="1" applyNumberFormat="1">
      <alignment vertical="bottom"/>
    </xf>
    <xf borderId="0" fillId="2" fontId="10" numFmtId="4" xfId="0" applyAlignment="1" applyFont="1" applyNumberFormat="1">
      <alignment vertical="bottom"/>
    </xf>
    <xf borderId="0" fillId="0" fontId="3" numFmtId="49" xfId="0" applyAlignment="1" applyFont="1" applyNumberFormat="1">
      <alignment horizontal="right" vertical="bottom"/>
    </xf>
    <xf borderId="0" fillId="0" fontId="3" numFmtId="4" xfId="0" applyAlignment="1" applyFont="1" applyNumberFormat="1">
      <alignment horizontal="right" readingOrder="0" vertical="bottom"/>
    </xf>
    <xf borderId="6" fillId="0" fontId="6" numFmtId="0" xfId="0" applyAlignment="1" applyBorder="1" applyFont="1">
      <alignment vertical="top"/>
    </xf>
    <xf borderId="0" fillId="0" fontId="3" numFmtId="9" xfId="0" applyAlignment="1" applyFont="1" applyNumberFormat="1">
      <alignment horizontal="right" vertical="bottom"/>
    </xf>
    <xf borderId="0" fillId="0" fontId="4" numFmtId="0" xfId="0" applyAlignment="1" applyFont="1">
      <alignment horizontal="right" readingOrder="0" vertical="bottom"/>
    </xf>
    <xf borderId="0" fillId="0" fontId="1" numFmtId="0" xfId="0" applyAlignment="1" applyFont="1">
      <alignment horizontal="right" vertical="bottom"/>
    </xf>
    <xf borderId="7" fillId="0" fontId="3" numFmtId="0" xfId="0" applyAlignment="1" applyBorder="1" applyFont="1">
      <alignment horizontal="right" vertical="bottom"/>
    </xf>
    <xf borderId="6" fillId="0" fontId="3" numFmtId="164" xfId="0" applyAlignment="1" applyBorder="1" applyFont="1" applyNumberFormat="1">
      <alignment horizontal="right" vertical="bottom"/>
    </xf>
    <xf borderId="0" fillId="0" fontId="6" numFmtId="0" xfId="0" applyAlignment="1" applyFont="1">
      <alignment readingOrder="0" vertical="top"/>
    </xf>
    <xf borderId="6" fillId="0" fontId="4" numFmtId="164" xfId="0" applyAlignment="1" applyBorder="1" applyFont="1" applyNumberFormat="1">
      <alignment horizontal="right" vertical="bottom"/>
    </xf>
    <xf borderId="6" fillId="0" fontId="3" numFmtId="0" xfId="0" applyAlignment="1" applyBorder="1" applyFont="1">
      <alignment horizontal="left" vertical="bottom"/>
    </xf>
    <xf borderId="6" fillId="0" fontId="4" numFmtId="14" xfId="0" applyAlignment="1" applyBorder="1" applyFont="1" applyNumberFormat="1">
      <alignment horizontal="right" vertical="bottom"/>
    </xf>
    <xf borderId="0" fillId="0" fontId="3" numFmtId="4" xfId="0" applyAlignment="1" applyFont="1" applyNumberFormat="1">
      <alignment horizontal="left" vertical="bottom"/>
    </xf>
    <xf borderId="0" fillId="0" fontId="1" numFmtId="49" xfId="0" applyAlignment="1" applyFont="1" applyNumberFormat="1">
      <alignment horizontal="right" vertical="bottom"/>
    </xf>
    <xf borderId="0" fillId="0" fontId="3" numFmtId="9" xfId="0" applyAlignment="1" applyFont="1" applyNumberFormat="1">
      <alignment vertical="bottom"/>
    </xf>
    <xf borderId="0" fillId="0" fontId="3" numFmtId="14" xfId="0" applyAlignment="1" applyFont="1" applyNumberFormat="1">
      <alignment horizontal="right" vertical="bottom"/>
    </xf>
    <xf borderId="0" fillId="0" fontId="11" numFmtId="0" xfId="0" applyAlignment="1" applyFont="1">
      <alignment vertical="bottom"/>
    </xf>
    <xf borderId="0" fillId="3" fontId="3" numFmtId="0" xfId="0" applyAlignment="1" applyFill="1" applyFont="1">
      <alignment vertical="bottom"/>
    </xf>
    <xf borderId="0" fillId="3" fontId="3" numFmtId="0" xfId="0" applyAlignment="1" applyFont="1">
      <alignment readingOrder="0" vertical="bottom"/>
    </xf>
    <xf borderId="0" fillId="0" fontId="3" numFmtId="165" xfId="0" applyAlignment="1" applyFont="1" applyNumberFormat="1">
      <alignment horizontal="center" readingOrder="0" vertical="bottom"/>
    </xf>
    <xf borderId="0" fillId="0" fontId="3" numFmtId="164" xfId="0" applyAlignment="1" applyFont="1" applyNumberFormat="1">
      <alignment horizontal="center" readingOrder="0" vertical="bottom"/>
    </xf>
    <xf borderId="0" fillId="0" fontId="3" numFmtId="164" xfId="0" applyAlignment="1" applyFont="1" applyNumberFormat="1">
      <alignment horizontal="center" readingOrder="0"/>
    </xf>
    <xf borderId="0" fillId="0" fontId="3" numFmtId="0" xfId="0" applyAlignment="1" applyFont="1">
      <alignment horizontal="right" readingOrder="0"/>
    </xf>
    <xf borderId="1" fillId="0" fontId="3" numFmtId="164" xfId="0" applyAlignment="1" applyBorder="1" applyFont="1" applyNumberFormat="1">
      <alignment horizontal="center" readingOrder="0" vertical="bottom"/>
    </xf>
    <xf quotePrefix="1" borderId="0" fillId="0" fontId="3" numFmtId="0" xfId="0" applyAlignment="1" applyFont="1">
      <alignment horizontal="center" readingOrder="0" vertical="bottom"/>
    </xf>
    <xf borderId="0" fillId="0" fontId="3" numFmtId="166" xfId="0" applyAlignment="1" applyFont="1" applyNumberFormat="1">
      <alignment horizontal="center" readingOrder="0" vertical="bottom"/>
    </xf>
    <xf borderId="0" fillId="4" fontId="3" numFmtId="0" xfId="0" applyAlignment="1" applyFill="1" applyFont="1">
      <alignment horizontal="right" vertical="bottom"/>
    </xf>
    <xf borderId="0" fillId="0" fontId="6" numFmtId="164" xfId="0" applyAlignment="1" applyFont="1" applyNumberFormat="1">
      <alignment horizontal="center" readingOrder="0"/>
    </xf>
    <xf borderId="0" fillId="0" fontId="6" numFmtId="0" xfId="0" applyAlignment="1" applyFont="1">
      <alignment horizontal="right" readingOrder="0"/>
    </xf>
    <xf borderId="0" fillId="0" fontId="12" numFmtId="0" xfId="0" applyAlignment="1" applyFont="1">
      <alignment horizontal="left" readingOrder="0" vertical="top"/>
    </xf>
    <xf borderId="1" fillId="0" fontId="3" numFmtId="164" xfId="0" applyAlignment="1" applyBorder="1" applyFont="1" applyNumberFormat="1">
      <alignment horizontal="center" vertical="bottom"/>
    </xf>
    <xf borderId="0" fillId="0" fontId="3" numFmtId="14" xfId="0" applyAlignment="1" applyFont="1" applyNumberFormat="1">
      <alignment horizontal="center" readingOrder="0" vertical="bottom"/>
    </xf>
    <xf borderId="0" fillId="0" fontId="2" numFmtId="164" xfId="0" applyAlignment="1" applyFont="1" applyNumberFormat="1">
      <alignment horizontal="center" readingOrder="0"/>
    </xf>
    <xf borderId="0" fillId="0" fontId="2" numFmtId="0" xfId="0" applyAlignment="1" applyFont="1">
      <alignment horizontal="right" readingOrder="0"/>
    </xf>
    <xf borderId="1" fillId="0" fontId="2" numFmtId="164" xfId="0" applyAlignment="1" applyBorder="1" applyFont="1" applyNumberFormat="1">
      <alignment horizontal="center" readingOrder="0"/>
    </xf>
    <xf borderId="1" fillId="0" fontId="4" numFmtId="164" xfId="0" applyAlignment="1" applyBorder="1" applyFont="1" applyNumberFormat="1">
      <alignment horizontal="center" readingOrder="0" vertical="bottom"/>
    </xf>
    <xf borderId="0" fillId="3" fontId="13" numFmtId="164" xfId="0" applyAlignment="1" applyFont="1" applyNumberFormat="1">
      <alignment readingOrder="0"/>
    </xf>
    <xf borderId="0" fillId="0" fontId="2" numFmtId="164" xfId="0" applyFont="1" applyNumberFormat="1"/>
    <xf borderId="0" fillId="0" fontId="2" numFmtId="164" xfId="0" applyAlignment="1" applyFont="1" applyNumberFormat="1">
      <alignment horizontal="center"/>
    </xf>
    <xf borderId="0" fillId="0" fontId="2" numFmtId="0" xfId="0" applyAlignment="1" applyFont="1">
      <alignment horizontal="right"/>
    </xf>
    <xf borderId="9" fillId="0" fontId="14" numFmtId="0" xfId="0" applyAlignment="1" applyBorder="1" applyFont="1">
      <alignment readingOrder="0" vertical="top"/>
    </xf>
    <xf borderId="1" fillId="0" fontId="3" numFmtId="0" xfId="0" applyAlignment="1" applyBorder="1" applyFont="1">
      <alignment horizontal="center" readingOrder="0" vertical="bottom"/>
    </xf>
    <xf borderId="0" fillId="3" fontId="15" numFmtId="164" xfId="0" applyAlignment="1" applyFont="1" applyNumberFormat="1">
      <alignment readingOrder="0"/>
    </xf>
    <xf quotePrefix="1" borderId="6" fillId="0" fontId="3" numFmtId="0" xfId="0" applyAlignment="1" applyBorder="1" applyFont="1">
      <alignment horizontal="center" readingOrder="0" vertical="bottom"/>
    </xf>
    <xf borderId="6" fillId="0" fontId="3" numFmtId="164" xfId="0" applyAlignment="1" applyBorder="1" applyFont="1" applyNumberFormat="1">
      <alignment horizontal="center" readingOrder="0" vertical="bottom"/>
    </xf>
    <xf borderId="6" fillId="0" fontId="3" numFmtId="14" xfId="0" applyAlignment="1" applyBorder="1" applyFont="1" applyNumberFormat="1">
      <alignment horizontal="center" readingOrder="0" vertical="bottom"/>
    </xf>
    <xf borderId="6" fillId="0" fontId="6" numFmtId="164" xfId="0" applyAlignment="1" applyBorder="1" applyFont="1" applyNumberFormat="1">
      <alignment horizontal="center" readingOrder="0"/>
    </xf>
    <xf borderId="6" fillId="0" fontId="6" numFmtId="0" xfId="0" applyAlignment="1" applyBorder="1" applyFont="1">
      <alignment horizontal="right" readingOrder="0"/>
    </xf>
    <xf borderId="7" fillId="0" fontId="3" numFmtId="164" xfId="0" applyAlignment="1" applyBorder="1" applyFont="1" applyNumberFormat="1">
      <alignment horizontal="center" readingOrder="0" vertical="bottom"/>
    </xf>
    <xf borderId="0" fillId="0" fontId="2" numFmtId="164" xfId="0" applyAlignment="1" applyFont="1" applyNumberFormat="1">
      <alignment readingOrder="0"/>
    </xf>
    <xf borderId="0" fillId="0" fontId="3" numFmtId="49" xfId="0" applyAlignment="1" applyFont="1" applyNumberFormat="1">
      <alignment horizontal="center" readingOrder="0" vertical="bottom"/>
    </xf>
    <xf borderId="0" fillId="0" fontId="3" numFmtId="167" xfId="0" applyAlignment="1" applyFont="1" applyNumberFormat="1">
      <alignment vertical="bottom"/>
    </xf>
    <xf borderId="0" fillId="5" fontId="3" numFmtId="0" xfId="0" applyAlignment="1" applyFill="1" applyFont="1">
      <alignment readingOrder="0" vertical="bottom"/>
    </xf>
    <xf borderId="0" fillId="0" fontId="4" numFmtId="14" xfId="0" applyAlignment="1" applyFont="1" applyNumberFormat="1">
      <alignment horizontal="right" vertical="bottom"/>
    </xf>
    <xf borderId="0" fillId="0" fontId="11" numFmtId="164" xfId="0" applyAlignment="1" applyFont="1" applyNumberFormat="1">
      <alignment horizontal="right" readingOrder="0" vertical="bottom"/>
    </xf>
    <xf borderId="0" fillId="6" fontId="16" numFmtId="0" xfId="0" applyAlignment="1" applyFill="1" applyFont="1">
      <alignment horizontal="left" readingOrder="0"/>
    </xf>
    <xf borderId="0" fillId="0" fontId="2" numFmtId="166" xfId="0" applyAlignment="1" applyFont="1" applyNumberFormat="1">
      <alignment readingOrder="0"/>
    </xf>
    <xf borderId="0" fillId="0" fontId="3" numFmtId="4" xfId="0" applyAlignment="1" applyFont="1" applyNumberFormat="1">
      <alignment horizontal="center" vertical="bottom"/>
    </xf>
    <xf borderId="0" fillId="0" fontId="4" numFmtId="166" xfId="0" applyAlignment="1" applyFont="1" applyNumberFormat="1">
      <alignment horizontal="right" readingOrder="0" vertical="bottom"/>
    </xf>
    <xf borderId="0" fillId="0" fontId="4" numFmtId="165" xfId="0" applyAlignment="1" applyFont="1" applyNumberFormat="1">
      <alignment horizontal="right" readingOrder="0" vertical="bottom"/>
    </xf>
    <xf borderId="9" fillId="3" fontId="17" numFmtId="0" xfId="0" applyAlignment="1" applyBorder="1" applyFont="1">
      <alignment readingOrder="0" vertical="top"/>
    </xf>
    <xf borderId="6" fillId="0" fontId="2" numFmtId="164" xfId="0" applyBorder="1" applyFont="1" applyNumberFormat="1"/>
    <xf borderId="0" fillId="7" fontId="3" numFmtId="0" xfId="0" applyAlignment="1" applyFill="1" applyFont="1">
      <alignment horizontal="center" readingOrder="0" vertical="bottom"/>
    </xf>
    <xf borderId="0" fillId="0" fontId="8" numFmtId="165" xfId="0" applyAlignment="1" applyFont="1" applyNumberFormat="1">
      <alignment horizontal="center" readingOrder="0" vertical="bottom"/>
    </xf>
    <xf borderId="5" fillId="0" fontId="3" numFmtId="0" xfId="0" applyAlignment="1" applyBorder="1" applyFont="1">
      <alignment horizontal="center" readingOrder="0" vertical="bottom"/>
    </xf>
    <xf borderId="0" fillId="0" fontId="8" numFmtId="166" xfId="0" applyAlignment="1" applyFont="1" applyNumberFormat="1">
      <alignment horizontal="center" readingOrder="0" vertical="bottom"/>
    </xf>
    <xf borderId="0" fillId="4" fontId="3" numFmtId="0" xfId="0" applyAlignment="1" applyFill="1" applyFont="1">
      <alignment horizontal="right" vertical="bottom"/>
    </xf>
    <xf borderId="0" fillId="0" fontId="8" numFmtId="165" xfId="0" applyAlignment="1" applyFont="1" applyNumberFormat="1">
      <alignment horizontal="center" vertical="bottom"/>
    </xf>
    <xf borderId="0" fillId="8" fontId="3" numFmtId="0" xfId="0" applyAlignment="1" applyFill="1" applyFont="1">
      <alignment horizontal="center" vertical="bottom"/>
    </xf>
    <xf quotePrefix="1" borderId="0" fillId="0" fontId="8" numFmtId="0" xfId="0" applyAlignment="1" applyFont="1">
      <alignment horizontal="center" readingOrder="0" vertical="bottom"/>
    </xf>
    <xf borderId="0" fillId="9" fontId="3" numFmtId="0" xfId="0" applyAlignment="1" applyFill="1" applyFont="1">
      <alignment horizontal="center" readingOrder="0" vertical="bottom"/>
    </xf>
    <xf borderId="0" fillId="8" fontId="3" numFmtId="164" xfId="0" applyAlignment="1" applyFont="1" applyNumberFormat="1">
      <alignment horizontal="center" vertical="bottom"/>
    </xf>
    <xf borderId="1" fillId="9" fontId="3" numFmtId="0" xfId="0" applyAlignment="1" applyBorder="1" applyFont="1">
      <alignment readingOrder="0" vertical="bottom"/>
    </xf>
    <xf borderId="0" fillId="9" fontId="8" numFmtId="164" xfId="0" applyAlignment="1" applyFont="1" applyNumberFormat="1">
      <alignment horizontal="center" readingOrder="0" vertical="bottom"/>
    </xf>
    <xf borderId="5" fillId="9" fontId="3" numFmtId="0" xfId="0" applyAlignment="1" applyBorder="1" applyFont="1">
      <alignment readingOrder="0" vertical="bottom"/>
    </xf>
    <xf borderId="0" fillId="9" fontId="3" numFmtId="0" xfId="0" applyAlignment="1" applyFont="1">
      <alignment readingOrder="0" vertical="bottom"/>
    </xf>
    <xf borderId="0" fillId="9" fontId="3" numFmtId="164" xfId="0" applyAlignment="1" applyFont="1" applyNumberFormat="1">
      <alignment horizontal="center" readingOrder="0" vertical="bottom"/>
    </xf>
    <xf borderId="0" fillId="9" fontId="3" numFmtId="0" xfId="0" applyAlignment="1" applyFont="1">
      <alignment vertical="bottom"/>
    </xf>
    <xf borderId="5" fillId="9" fontId="3" numFmtId="0" xfId="0" applyAlignment="1" applyBorder="1" applyFont="1">
      <alignment vertical="bottom"/>
    </xf>
    <xf borderId="0" fillId="9" fontId="3" numFmtId="164" xfId="0" applyAlignment="1" applyFont="1" applyNumberFormat="1">
      <alignment horizontal="right" readingOrder="0" vertical="bottom"/>
    </xf>
    <xf borderId="0" fillId="9" fontId="3" numFmtId="164" xfId="0" applyAlignment="1" applyFont="1" applyNumberFormat="1">
      <alignment readingOrder="0" vertical="bottom"/>
    </xf>
    <xf borderId="0" fillId="9" fontId="3" numFmtId="0" xfId="0" applyAlignment="1" applyFont="1">
      <alignment horizontal="center" vertical="bottom"/>
    </xf>
    <xf borderId="5" fillId="9" fontId="3" numFmtId="0" xfId="0" applyAlignment="1" applyBorder="1" applyFont="1">
      <alignment horizontal="center" vertical="bottom"/>
    </xf>
    <xf borderId="5" fillId="9" fontId="3" numFmtId="0" xfId="0" applyAlignment="1" applyBorder="1" applyFont="1">
      <alignment horizontal="right" vertical="bottom"/>
    </xf>
    <xf borderId="0" fillId="9" fontId="6" numFmtId="0" xfId="0" applyAlignment="1" applyFont="1">
      <alignment horizontal="left" readingOrder="0" vertical="top"/>
    </xf>
    <xf borderId="1" fillId="9" fontId="3" numFmtId="0" xfId="0" applyAlignment="1" applyBorder="1" applyFont="1">
      <alignment horizontal="right" readingOrder="0" vertical="bottom"/>
    </xf>
    <xf borderId="0" fillId="9" fontId="8" numFmtId="164" xfId="0" applyAlignment="1" applyFont="1" applyNumberFormat="1">
      <alignment horizontal="center" vertical="bottom"/>
    </xf>
    <xf borderId="0" fillId="9" fontId="3" numFmtId="0" xfId="0" applyAlignment="1" applyFont="1">
      <alignment horizontal="right" vertical="bottom"/>
    </xf>
    <xf borderId="0" fillId="9" fontId="3" numFmtId="164" xfId="0" applyAlignment="1" applyFont="1" applyNumberFormat="1">
      <alignment horizontal="center" vertical="bottom"/>
    </xf>
    <xf borderId="0" fillId="9" fontId="4" numFmtId="164" xfId="0" applyAlignment="1" applyFont="1" applyNumberFormat="1">
      <alignment horizontal="right" vertical="bottom"/>
    </xf>
    <xf borderId="5" fillId="9" fontId="3" numFmtId="0" xfId="0" applyAlignment="1" applyBorder="1" applyFont="1">
      <alignment horizontal="right" readingOrder="0" vertical="bottom"/>
    </xf>
    <xf borderId="0" fillId="0" fontId="8" numFmtId="164" xfId="0" applyAlignment="1" applyFont="1" applyNumberFormat="1">
      <alignment horizontal="center" readingOrder="0" vertical="bottom"/>
    </xf>
    <xf borderId="5" fillId="0" fontId="8" numFmtId="0" xfId="0" applyAlignment="1" applyBorder="1" applyFont="1">
      <alignment readingOrder="0"/>
    </xf>
    <xf quotePrefix="1" borderId="0" fillId="10" fontId="3" numFmtId="0" xfId="0" applyAlignment="1" applyFill="1" applyFont="1">
      <alignment horizontal="center" readingOrder="0" vertical="bottom"/>
    </xf>
    <xf borderId="0" fillId="11" fontId="3" numFmtId="0" xfId="0" applyAlignment="1" applyFill="1" applyFont="1">
      <alignment horizontal="center" vertical="bottom"/>
    </xf>
    <xf borderId="6" fillId="0" fontId="8" numFmtId="166" xfId="0" applyAlignment="1" applyBorder="1" applyFont="1" applyNumberFormat="1">
      <alignment horizontal="center" readingOrder="0" vertical="bottom"/>
    </xf>
    <xf borderId="6" fillId="0" fontId="3" numFmtId="164" xfId="0" applyAlignment="1" applyBorder="1" applyFont="1" applyNumberFormat="1">
      <alignment horizontal="right" readingOrder="0" vertical="bottom"/>
    </xf>
    <xf borderId="8" fillId="0" fontId="3" numFmtId="0" xfId="0" applyAlignment="1" applyBorder="1" applyFont="1">
      <alignment horizontal="center" readingOrder="0" vertical="bottom"/>
    </xf>
    <xf borderId="1" fillId="0" fontId="3" numFmtId="0" xfId="0" applyAlignment="1" applyBorder="1" applyFont="1">
      <alignment vertical="bottom"/>
    </xf>
    <xf borderId="0" fillId="0" fontId="18" numFmtId="0" xfId="0" applyAlignment="1" applyFont="1">
      <alignment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9" fontId="8" numFmtId="165" xfId="0" applyAlignment="1" applyFont="1" applyNumberFormat="1">
      <alignment horizontal="center" readingOrder="0" vertical="bottom"/>
    </xf>
    <xf borderId="0" fillId="9" fontId="3" numFmtId="0" xfId="0" applyAlignment="1" applyFont="1">
      <alignment horizontal="right" readingOrder="0" vertical="bottom"/>
    </xf>
    <xf borderId="0" fillId="9" fontId="3" numFmtId="164" xfId="0" applyAlignment="1" applyFont="1" applyNumberFormat="1">
      <alignment horizontal="right" vertical="bottom"/>
    </xf>
    <xf borderId="5" fillId="0" fontId="11" numFmtId="0" xfId="0" applyAlignment="1" applyBorder="1" applyFont="1">
      <alignment vertical="bottom"/>
    </xf>
    <xf borderId="5" fillId="3" fontId="11" numFmtId="0" xfId="0" applyAlignment="1" applyBorder="1" applyFont="1">
      <alignment vertical="bottom"/>
    </xf>
    <xf borderId="8" fillId="0" fontId="11" numFmtId="0" xfId="0" applyAlignment="1" applyBorder="1" applyFont="1">
      <alignment vertical="bottom"/>
    </xf>
    <xf borderId="6" fillId="0" fontId="3" numFmtId="164" xfId="0" applyAlignment="1" applyBorder="1" applyFont="1" applyNumberFormat="1">
      <alignment horizontal="right" readingOrder="0" vertical="bottom"/>
    </xf>
    <xf borderId="0" fillId="12" fontId="19" numFmtId="164" xfId="0" applyAlignment="1" applyFill="1" applyFont="1" applyNumberFormat="1">
      <alignment readingOrder="0"/>
    </xf>
    <xf borderId="0" fillId="12" fontId="19" numFmtId="14" xfId="0" applyAlignment="1" applyFont="1" applyNumberFormat="1">
      <alignment readingOrder="0"/>
    </xf>
    <xf quotePrefix="1" borderId="0" fillId="0" fontId="2" numFmtId="0" xfId="0" applyAlignment="1" applyFont="1">
      <alignment readingOrder="0"/>
    </xf>
    <xf borderId="6" fillId="0" fontId="3" numFmtId="14" xfId="0" applyAlignment="1" applyBorder="1" applyFont="1" applyNumberFormat="1">
      <alignment horizontal="right" readingOrder="0" vertical="bottom"/>
    </xf>
  </cellXfs>
  <cellStyles count="1">
    <cellStyle xfId="0" name="Normal" builtinId="0"/>
  </cellStyles>
  <dxfs count="4">
    <dxf>
      <font>
        <color rgb="FFC53929"/>
      </font>
      <fill>
        <patternFill patternType="none"/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00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9" width="6.0"/>
    <col customWidth="1" min="10" max="10" width="5.14"/>
    <col customWidth="1" min="11" max="11" width="6.14"/>
    <col customWidth="1" min="12" max="12" width="5.57"/>
    <col customWidth="1" min="13" max="13" width="5.14"/>
    <col customWidth="1" min="14" max="15" width="6.57"/>
    <col customWidth="1" min="16" max="16" width="5.57"/>
    <col customWidth="1" min="17" max="17" width="5.0"/>
    <col customWidth="1" min="18" max="18" width="6.71"/>
    <col customWidth="1" min="19" max="19" width="5.57"/>
    <col customWidth="1" min="20" max="20" width="6.57"/>
    <col customWidth="1" min="21" max="21" width="6.14"/>
    <col customWidth="1" min="22" max="22" width="7.43"/>
    <col customWidth="1" min="23" max="23" width="6.14"/>
    <col customWidth="1" min="24" max="25" width="6.71"/>
    <col customWidth="1" min="26" max="27" width="8.57"/>
    <col customWidth="1" min="29" max="39" width="6.86"/>
  </cols>
  <sheetData>
    <row r="1">
      <c r="A1" s="1" t="s">
        <v>0</v>
      </c>
      <c r="B1" s="2" t="s">
        <v>1</v>
      </c>
      <c r="J1" s="3" t="s">
        <v>2</v>
      </c>
      <c r="K1" s="4"/>
      <c r="L1" s="5"/>
      <c r="M1" s="6" t="s">
        <v>4</v>
      </c>
      <c r="N1" s="4"/>
      <c r="O1" s="4"/>
      <c r="P1" s="4"/>
      <c r="Q1" s="5"/>
      <c r="R1" s="6" t="s">
        <v>5</v>
      </c>
      <c r="S1" s="5"/>
      <c r="T1" s="6" t="s">
        <v>6</v>
      </c>
      <c r="U1" s="5"/>
      <c r="V1" s="6" t="s">
        <v>7</v>
      </c>
      <c r="W1" s="5"/>
      <c r="X1" s="6" t="s">
        <v>8</v>
      </c>
      <c r="Y1" s="5"/>
      <c r="Z1" s="8" t="s">
        <v>9</v>
      </c>
      <c r="AA1" s="8" t="s">
        <v>10</v>
      </c>
      <c r="AB1" s="9"/>
      <c r="AC1" s="6" t="s">
        <v>11</v>
      </c>
      <c r="AD1" s="4"/>
      <c r="AE1" s="4"/>
      <c r="AF1" s="5"/>
      <c r="AG1" s="6" t="s">
        <v>12</v>
      </c>
      <c r="AH1" s="4"/>
      <c r="AI1" s="4"/>
      <c r="AJ1" s="5"/>
      <c r="AK1" s="11" t="s">
        <v>10</v>
      </c>
      <c r="AL1" s="6" t="s">
        <v>13</v>
      </c>
      <c r="AM1" s="12" t="s">
        <v>14</v>
      </c>
    </row>
    <row r="2">
      <c r="B2" s="13">
        <v>43357.0</v>
      </c>
      <c r="C2" s="14">
        <f t="shared" ref="C2:I2" si="1">B2+14</f>
        <v>43371</v>
      </c>
      <c r="D2" s="14">
        <f t="shared" si="1"/>
        <v>43385</v>
      </c>
      <c r="E2" s="14">
        <f t="shared" si="1"/>
        <v>43399</v>
      </c>
      <c r="F2" s="14">
        <f t="shared" si="1"/>
        <v>43413</v>
      </c>
      <c r="G2" s="14">
        <f t="shared" si="1"/>
        <v>43427</v>
      </c>
      <c r="H2" s="14">
        <f t="shared" si="1"/>
        <v>43441</v>
      </c>
      <c r="I2" s="16">
        <f t="shared" si="1"/>
        <v>43455</v>
      </c>
      <c r="J2" s="7" t="s">
        <v>15</v>
      </c>
      <c r="K2" s="7" t="s">
        <v>16</v>
      </c>
      <c r="L2" s="17" t="s">
        <v>17</v>
      </c>
      <c r="M2" s="19" t="s">
        <v>15</v>
      </c>
      <c r="N2" s="7" t="s">
        <v>18</v>
      </c>
      <c r="O2" s="7" t="s">
        <v>19</v>
      </c>
      <c r="P2" s="7" t="s">
        <v>16</v>
      </c>
      <c r="Q2" s="17" t="s">
        <v>17</v>
      </c>
      <c r="R2" s="7">
        <v>1.0</v>
      </c>
      <c r="S2" s="17">
        <v>2.0</v>
      </c>
      <c r="T2" s="7" t="s">
        <v>20</v>
      </c>
      <c r="U2" s="17" t="s">
        <v>21</v>
      </c>
      <c r="V2" s="7" t="s">
        <v>20</v>
      </c>
      <c r="W2" s="17" t="s">
        <v>21</v>
      </c>
      <c r="X2" s="7">
        <v>1.0</v>
      </c>
      <c r="Y2" s="17">
        <v>2.0</v>
      </c>
      <c r="Z2" s="17"/>
      <c r="AA2" s="17"/>
      <c r="AB2" s="9"/>
      <c r="AC2" s="7" t="s">
        <v>22</v>
      </c>
      <c r="AD2" s="7" t="s">
        <v>23</v>
      </c>
      <c r="AE2" s="7" t="s">
        <v>24</v>
      </c>
      <c r="AF2" s="17" t="s">
        <v>25</v>
      </c>
      <c r="AG2" s="7" t="s">
        <v>22</v>
      </c>
      <c r="AH2" s="7" t="s">
        <v>23</v>
      </c>
      <c r="AI2" s="7" t="s">
        <v>24</v>
      </c>
      <c r="AJ2" s="17" t="s">
        <v>25</v>
      </c>
      <c r="AK2" s="20"/>
      <c r="AL2" s="20"/>
      <c r="AM2" s="21"/>
    </row>
    <row r="3">
      <c r="A3" s="22" t="s">
        <v>26</v>
      </c>
      <c r="B3" s="23"/>
      <c r="C3" s="23"/>
      <c r="D3" s="24"/>
      <c r="E3" s="24" t="s">
        <v>27</v>
      </c>
      <c r="F3" s="23"/>
      <c r="G3" s="24"/>
      <c r="H3" s="24" t="s">
        <v>27</v>
      </c>
      <c r="I3" s="24" t="s">
        <v>27</v>
      </c>
      <c r="J3" s="25">
        <v>1026.0</v>
      </c>
      <c r="K3" s="26">
        <v>43384.0</v>
      </c>
      <c r="L3" s="32">
        <v>16.5</v>
      </c>
      <c r="M3" s="24">
        <v>1654.0</v>
      </c>
      <c r="N3" s="26">
        <v>43479.0</v>
      </c>
      <c r="O3" s="26">
        <v>43479.0</v>
      </c>
      <c r="P3" s="26">
        <v>43493.0</v>
      </c>
      <c r="Q3" s="32">
        <v>13.0</v>
      </c>
      <c r="R3" s="24"/>
      <c r="S3" s="32"/>
      <c r="T3" s="26">
        <v>43462.0</v>
      </c>
      <c r="U3" s="32">
        <v>6.55</v>
      </c>
      <c r="V3" s="41">
        <v>43487.0</v>
      </c>
      <c r="W3" s="32">
        <v>6.05</v>
      </c>
      <c r="X3" s="24">
        <v>2.0</v>
      </c>
      <c r="Y3" s="34"/>
      <c r="Z3" s="35" t="str">
        <f t="shared" ref="Z3:Z26" si="2">IF(AND(L3&gt;=12,Q3&gt;=12,U3&gt;=6,W3&gt;=6),"да","нет")</f>
        <v>да</v>
      </c>
      <c r="AA3" s="34"/>
      <c r="AB3" s="36"/>
      <c r="AC3" s="23">
        <f t="shared" ref="AC3:AC26" si="3">SUM(R3)</f>
        <v>0</v>
      </c>
      <c r="AD3" s="23">
        <f t="shared" ref="AD3:AD26" si="4">Sum(L3)</f>
        <v>16.5</v>
      </c>
      <c r="AE3" s="23">
        <f t="shared" ref="AE3:AE26" si="5">SUM(U3)</f>
        <v>6.55</v>
      </c>
      <c r="AF3" s="34">
        <f t="shared" ref="AF3:AF26" si="6">SUM(X3)</f>
        <v>2</v>
      </c>
      <c r="AG3" s="23">
        <f t="shared" ref="AG3:AG26" si="7">SUM(S3)</f>
        <v>0</v>
      </c>
      <c r="AH3" s="23">
        <f t="shared" ref="AH3:AH26" si="8">SUM(Q3)</f>
        <v>13</v>
      </c>
      <c r="AI3" s="23">
        <f t="shared" ref="AI3:AI26" si="9">SUM(W3)</f>
        <v>6.05</v>
      </c>
      <c r="AJ3" s="34">
        <f t="shared" ref="AJ3:AJ26" si="10">SUM(Y3)</f>
        <v>0</v>
      </c>
      <c r="AK3" s="24">
        <f t="shared" ref="AK3:AK26" si="11">sum(AA3)</f>
        <v>0</v>
      </c>
      <c r="AL3" s="23">
        <f t="shared" ref="AL3:AL26" si="12">SUM(AC3:AK3)</f>
        <v>44.1</v>
      </c>
      <c r="AM3" s="37" t="str">
        <f t="shared" ref="AM3:AM26" si="13">IF(AND(AD3&gt;=12, AE3&gt;=6, AH3&gt;=12, AI3&gt;=6,AK3&gt;=12, AL3&gt;=60), "Да", IF(AL3&gt;=60, "Fail", "Нет"))</f>
        <v>Нет</v>
      </c>
    </row>
    <row r="4">
      <c r="A4" s="22" t="s">
        <v>41</v>
      </c>
      <c r="B4" s="23"/>
      <c r="C4" s="23"/>
      <c r="D4" s="23"/>
      <c r="E4" s="23"/>
      <c r="F4" s="23"/>
      <c r="G4" s="24"/>
      <c r="H4" s="23"/>
      <c r="I4" s="24" t="s">
        <v>27</v>
      </c>
      <c r="J4" s="30">
        <v>1004.0</v>
      </c>
      <c r="K4" s="46">
        <v>43441.0</v>
      </c>
      <c r="L4" s="32">
        <v>17.0</v>
      </c>
      <c r="M4" s="24">
        <v>1685.0</v>
      </c>
      <c r="N4" s="26">
        <v>43510.0</v>
      </c>
      <c r="O4" s="26">
        <v>43524.0</v>
      </c>
      <c r="P4" s="31">
        <v>43524.0</v>
      </c>
      <c r="Q4" s="32">
        <v>15.0</v>
      </c>
      <c r="R4" s="23"/>
      <c r="S4" s="32">
        <v>0.0</v>
      </c>
      <c r="T4" s="31">
        <v>43427.0</v>
      </c>
      <c r="U4" s="32">
        <v>6.08</v>
      </c>
      <c r="V4" s="26">
        <v>43459.0</v>
      </c>
      <c r="W4" s="32">
        <v>6.0</v>
      </c>
      <c r="X4" s="24">
        <v>3.0</v>
      </c>
      <c r="Y4" s="34"/>
      <c r="Z4" s="35" t="str">
        <f t="shared" si="2"/>
        <v>да</v>
      </c>
      <c r="AA4" s="32">
        <v>17.0</v>
      </c>
      <c r="AB4" s="36"/>
      <c r="AC4" s="23">
        <f t="shared" si="3"/>
        <v>0</v>
      </c>
      <c r="AD4" s="23">
        <f t="shared" si="4"/>
        <v>17</v>
      </c>
      <c r="AE4" s="23">
        <f t="shared" si="5"/>
        <v>6.08</v>
      </c>
      <c r="AF4" s="34">
        <f t="shared" si="6"/>
        <v>3</v>
      </c>
      <c r="AG4" s="23">
        <f t="shared" si="7"/>
        <v>0</v>
      </c>
      <c r="AH4" s="23">
        <f t="shared" si="8"/>
        <v>15</v>
      </c>
      <c r="AI4" s="23">
        <f t="shared" si="9"/>
        <v>6</v>
      </c>
      <c r="AJ4" s="34">
        <f t="shared" si="10"/>
        <v>0</v>
      </c>
      <c r="AK4" s="24">
        <f t="shared" si="11"/>
        <v>17</v>
      </c>
      <c r="AL4" s="23">
        <f t="shared" si="12"/>
        <v>64.08</v>
      </c>
      <c r="AM4" s="37" t="str">
        <f t="shared" si="13"/>
        <v>Да</v>
      </c>
    </row>
    <row r="5">
      <c r="A5" s="22" t="s">
        <v>45</v>
      </c>
      <c r="B5" s="51" t="s">
        <v>27</v>
      </c>
      <c r="C5" s="23"/>
      <c r="D5" s="24"/>
      <c r="E5" s="23"/>
      <c r="F5" s="23"/>
      <c r="G5" s="24"/>
      <c r="H5" s="24" t="s">
        <v>27</v>
      </c>
      <c r="I5" s="23"/>
      <c r="J5" s="25">
        <v>1025.0</v>
      </c>
      <c r="K5" s="26">
        <v>43399.0</v>
      </c>
      <c r="L5" s="32">
        <v>16.0</v>
      </c>
      <c r="M5" s="24">
        <v>1136.0</v>
      </c>
      <c r="N5" s="26">
        <v>43427.0</v>
      </c>
      <c r="O5" s="26">
        <v>43441.0</v>
      </c>
      <c r="P5" s="26">
        <v>43455.0</v>
      </c>
      <c r="Q5" s="32">
        <v>17.0</v>
      </c>
      <c r="R5" s="24">
        <v>3.0</v>
      </c>
      <c r="S5" s="34"/>
      <c r="T5" s="26">
        <v>43427.0</v>
      </c>
      <c r="U5" s="32">
        <v>7.0</v>
      </c>
      <c r="V5" s="26">
        <v>43459.0</v>
      </c>
      <c r="W5" s="32">
        <v>10.0</v>
      </c>
      <c r="X5" s="24">
        <v>4.0</v>
      </c>
      <c r="Y5" s="32">
        <v>5.0</v>
      </c>
      <c r="Z5" s="35" t="str">
        <f t="shared" si="2"/>
        <v>да</v>
      </c>
      <c r="AA5" s="32">
        <v>20.0</v>
      </c>
      <c r="AB5" s="36"/>
      <c r="AC5" s="23">
        <f t="shared" si="3"/>
        <v>3</v>
      </c>
      <c r="AD5" s="23">
        <f t="shared" si="4"/>
        <v>16</v>
      </c>
      <c r="AE5" s="23">
        <f t="shared" si="5"/>
        <v>7</v>
      </c>
      <c r="AF5" s="34">
        <f t="shared" si="6"/>
        <v>4</v>
      </c>
      <c r="AG5" s="23">
        <f t="shared" si="7"/>
        <v>0</v>
      </c>
      <c r="AH5" s="23">
        <f t="shared" si="8"/>
        <v>17</v>
      </c>
      <c r="AI5" s="23">
        <f t="shared" si="9"/>
        <v>10</v>
      </c>
      <c r="AJ5" s="34">
        <f t="shared" si="10"/>
        <v>5</v>
      </c>
      <c r="AK5" s="24">
        <f t="shared" si="11"/>
        <v>20</v>
      </c>
      <c r="AL5" s="23">
        <f t="shared" si="12"/>
        <v>82</v>
      </c>
      <c r="AM5" s="37" t="str">
        <f t="shared" si="13"/>
        <v>Да</v>
      </c>
    </row>
    <row r="6">
      <c r="A6" s="22" t="s">
        <v>50</v>
      </c>
      <c r="B6" s="23"/>
      <c r="C6" s="23"/>
      <c r="D6" s="23"/>
      <c r="E6" s="23"/>
      <c r="F6" s="23"/>
      <c r="G6" s="24"/>
      <c r="H6" s="23"/>
      <c r="I6" s="24" t="s">
        <v>27</v>
      </c>
      <c r="J6" s="25">
        <v>1024.0</v>
      </c>
      <c r="K6" s="26">
        <v>43413.0</v>
      </c>
      <c r="L6" s="32">
        <v>16.0</v>
      </c>
      <c r="M6" s="24">
        <v>1160.0</v>
      </c>
      <c r="N6" s="31">
        <v>43427.0</v>
      </c>
      <c r="O6" s="31">
        <v>43441.0</v>
      </c>
      <c r="P6" s="31">
        <v>43441.0</v>
      </c>
      <c r="Q6" s="32">
        <v>19.8</v>
      </c>
      <c r="R6" s="24">
        <v>3.0</v>
      </c>
      <c r="S6" s="32">
        <v>0.5</v>
      </c>
      <c r="T6" s="26">
        <v>43427.0</v>
      </c>
      <c r="U6" s="32">
        <v>9.75</v>
      </c>
      <c r="V6" s="26">
        <v>43459.0</v>
      </c>
      <c r="W6" s="32">
        <v>10.0</v>
      </c>
      <c r="X6" s="24">
        <v>5.0</v>
      </c>
      <c r="Y6" s="32">
        <v>5.0</v>
      </c>
      <c r="Z6" s="35" t="str">
        <f t="shared" si="2"/>
        <v>да</v>
      </c>
      <c r="AA6" s="32">
        <v>20.0</v>
      </c>
      <c r="AB6" s="36"/>
      <c r="AC6" s="23">
        <f t="shared" si="3"/>
        <v>3</v>
      </c>
      <c r="AD6" s="23">
        <f t="shared" si="4"/>
        <v>16</v>
      </c>
      <c r="AE6" s="23">
        <f t="shared" si="5"/>
        <v>9.75</v>
      </c>
      <c r="AF6" s="34">
        <f t="shared" si="6"/>
        <v>5</v>
      </c>
      <c r="AG6" s="23">
        <f t="shared" si="7"/>
        <v>0.5</v>
      </c>
      <c r="AH6" s="23">
        <f t="shared" si="8"/>
        <v>19.8</v>
      </c>
      <c r="AI6" s="23">
        <f t="shared" si="9"/>
        <v>10</v>
      </c>
      <c r="AJ6" s="34">
        <f t="shared" si="10"/>
        <v>5</v>
      </c>
      <c r="AK6" s="24">
        <f t="shared" si="11"/>
        <v>20</v>
      </c>
      <c r="AL6" s="23">
        <f t="shared" si="12"/>
        <v>89.05</v>
      </c>
      <c r="AM6" s="37" t="str">
        <f t="shared" si="13"/>
        <v>Да</v>
      </c>
    </row>
    <row r="7">
      <c r="A7" s="22" t="s">
        <v>53</v>
      </c>
      <c r="B7" s="23"/>
      <c r="C7" s="23"/>
      <c r="D7" s="23"/>
      <c r="E7" s="23"/>
      <c r="F7" s="23"/>
      <c r="G7" s="23"/>
      <c r="H7" s="24" t="s">
        <v>27</v>
      </c>
      <c r="I7" s="23"/>
      <c r="J7" s="25">
        <v>1023.0</v>
      </c>
      <c r="K7" s="26">
        <v>43413.0</v>
      </c>
      <c r="L7" s="32">
        <v>15.99</v>
      </c>
      <c r="M7" s="24">
        <v>1150.0</v>
      </c>
      <c r="N7" s="31">
        <v>43441.0</v>
      </c>
      <c r="O7" s="31">
        <v>43441.0</v>
      </c>
      <c r="P7" s="31">
        <v>43455.0</v>
      </c>
      <c r="Q7" s="53">
        <v>17.8</v>
      </c>
      <c r="R7" s="24">
        <v>2.5</v>
      </c>
      <c r="S7" s="39">
        <v>1.5</v>
      </c>
      <c r="T7" s="26">
        <v>43427.0</v>
      </c>
      <c r="U7" s="32">
        <v>6.5</v>
      </c>
      <c r="V7" s="26">
        <v>43459.0</v>
      </c>
      <c r="W7" s="32">
        <v>8.0</v>
      </c>
      <c r="X7" s="24">
        <v>5.0</v>
      </c>
      <c r="Y7" s="32">
        <v>5.0</v>
      </c>
      <c r="Z7" s="35" t="str">
        <f t="shared" si="2"/>
        <v>да</v>
      </c>
      <c r="AA7" s="32">
        <v>20.0</v>
      </c>
      <c r="AB7" s="36"/>
      <c r="AC7" s="23">
        <f t="shared" si="3"/>
        <v>2.5</v>
      </c>
      <c r="AD7" s="23">
        <f t="shared" si="4"/>
        <v>15.99</v>
      </c>
      <c r="AE7" s="23">
        <f t="shared" si="5"/>
        <v>6.5</v>
      </c>
      <c r="AF7" s="34">
        <f t="shared" si="6"/>
        <v>5</v>
      </c>
      <c r="AG7" s="23">
        <f t="shared" si="7"/>
        <v>1.5</v>
      </c>
      <c r="AH7" s="23">
        <f t="shared" si="8"/>
        <v>17.8</v>
      </c>
      <c r="AI7" s="23">
        <f t="shared" si="9"/>
        <v>8</v>
      </c>
      <c r="AJ7" s="34">
        <f t="shared" si="10"/>
        <v>5</v>
      </c>
      <c r="AK7" s="24">
        <f t="shared" si="11"/>
        <v>20</v>
      </c>
      <c r="AL7" s="23">
        <f t="shared" si="12"/>
        <v>82.29</v>
      </c>
      <c r="AM7" s="37" t="str">
        <f t="shared" si="13"/>
        <v>Да</v>
      </c>
    </row>
    <row r="8">
      <c r="A8" s="55" t="s">
        <v>59</v>
      </c>
      <c r="B8" s="23"/>
      <c r="C8" s="23"/>
      <c r="D8" s="23"/>
      <c r="E8" s="23"/>
      <c r="F8" s="23"/>
      <c r="G8" s="23"/>
      <c r="H8" s="24" t="s">
        <v>27</v>
      </c>
      <c r="I8" s="24" t="s">
        <v>27</v>
      </c>
      <c r="J8" s="25">
        <v>1021.0</v>
      </c>
      <c r="K8" s="54">
        <v>43413.0</v>
      </c>
      <c r="L8" s="32">
        <v>16.0</v>
      </c>
      <c r="M8" s="24">
        <v>1149.0</v>
      </c>
      <c r="N8" s="31">
        <v>43441.0</v>
      </c>
      <c r="O8" s="31">
        <v>43441.0</v>
      </c>
      <c r="P8" s="31">
        <v>43455.0</v>
      </c>
      <c r="Q8" s="32">
        <v>15.0</v>
      </c>
      <c r="R8" s="24">
        <v>2.5</v>
      </c>
      <c r="S8" s="32">
        <v>0.0</v>
      </c>
      <c r="T8" s="31">
        <v>43427.0</v>
      </c>
      <c r="U8" s="32">
        <v>7.0</v>
      </c>
      <c r="V8" s="26">
        <v>43459.0</v>
      </c>
      <c r="W8" s="32">
        <v>9.0</v>
      </c>
      <c r="X8" s="24">
        <v>4.0</v>
      </c>
      <c r="Y8" s="32">
        <v>5.0</v>
      </c>
      <c r="Z8" s="35" t="str">
        <f t="shared" si="2"/>
        <v>да</v>
      </c>
      <c r="AA8" s="32">
        <v>20.0</v>
      </c>
      <c r="AB8" s="36"/>
      <c r="AC8" s="23">
        <f t="shared" si="3"/>
        <v>2.5</v>
      </c>
      <c r="AD8" s="23">
        <f t="shared" si="4"/>
        <v>16</v>
      </c>
      <c r="AE8" s="23">
        <f t="shared" si="5"/>
        <v>7</v>
      </c>
      <c r="AF8" s="34">
        <f t="shared" si="6"/>
        <v>4</v>
      </c>
      <c r="AG8" s="23">
        <f t="shared" si="7"/>
        <v>0</v>
      </c>
      <c r="AH8" s="23">
        <f t="shared" si="8"/>
        <v>15</v>
      </c>
      <c r="AI8" s="23">
        <f t="shared" si="9"/>
        <v>9</v>
      </c>
      <c r="AJ8" s="34">
        <f t="shared" si="10"/>
        <v>5</v>
      </c>
      <c r="AK8" s="24">
        <f t="shared" si="11"/>
        <v>20</v>
      </c>
      <c r="AL8" s="23">
        <f t="shared" si="12"/>
        <v>78.5</v>
      </c>
      <c r="AM8" s="37" t="str">
        <f t="shared" si="13"/>
        <v>Да</v>
      </c>
    </row>
    <row r="9">
      <c r="A9" s="22" t="s">
        <v>64</v>
      </c>
      <c r="B9" s="23"/>
      <c r="C9" s="23"/>
      <c r="D9" s="24"/>
      <c r="E9" s="24"/>
      <c r="F9" s="23"/>
      <c r="G9" s="23"/>
      <c r="H9" s="24"/>
      <c r="I9" s="24" t="s">
        <v>27</v>
      </c>
      <c r="J9" s="25">
        <v>1020.0</v>
      </c>
      <c r="K9" s="26">
        <v>43441.0</v>
      </c>
      <c r="L9" s="32">
        <v>16.0</v>
      </c>
      <c r="M9" s="24">
        <v>1966.0</v>
      </c>
      <c r="N9" s="26">
        <v>43479.0</v>
      </c>
      <c r="O9" s="26">
        <v>43487.0</v>
      </c>
      <c r="P9" s="26">
        <v>43487.0</v>
      </c>
      <c r="Q9" s="32">
        <v>15.0</v>
      </c>
      <c r="R9" s="24">
        <v>1.0</v>
      </c>
      <c r="S9" s="34"/>
      <c r="T9" s="26">
        <v>43427.0</v>
      </c>
      <c r="U9" s="32">
        <v>6.09</v>
      </c>
      <c r="V9" s="26">
        <v>43459.0</v>
      </c>
      <c r="W9" s="32">
        <v>8.0</v>
      </c>
      <c r="X9" s="24">
        <v>3.0</v>
      </c>
      <c r="Y9" s="32"/>
      <c r="Z9" s="35" t="str">
        <f t="shared" si="2"/>
        <v>да</v>
      </c>
      <c r="AA9" s="32">
        <v>12.0</v>
      </c>
      <c r="AB9" s="36"/>
      <c r="AC9" s="23">
        <f t="shared" si="3"/>
        <v>1</v>
      </c>
      <c r="AD9" s="23">
        <f t="shared" si="4"/>
        <v>16</v>
      </c>
      <c r="AE9" s="23">
        <f t="shared" si="5"/>
        <v>6.09</v>
      </c>
      <c r="AF9" s="34">
        <f t="shared" si="6"/>
        <v>3</v>
      </c>
      <c r="AG9" s="23">
        <f t="shared" si="7"/>
        <v>0</v>
      </c>
      <c r="AH9" s="23">
        <f t="shared" si="8"/>
        <v>15</v>
      </c>
      <c r="AI9" s="23">
        <f t="shared" si="9"/>
        <v>8</v>
      </c>
      <c r="AJ9" s="34">
        <f t="shared" si="10"/>
        <v>0</v>
      </c>
      <c r="AK9" s="24">
        <f t="shared" si="11"/>
        <v>12</v>
      </c>
      <c r="AL9" s="23">
        <f t="shared" si="12"/>
        <v>61.09</v>
      </c>
      <c r="AM9" s="37" t="str">
        <f t="shared" si="13"/>
        <v>Да</v>
      </c>
    </row>
    <row r="10">
      <c r="A10" s="55" t="s">
        <v>71</v>
      </c>
      <c r="B10" s="23"/>
      <c r="C10" s="24"/>
      <c r="D10" s="23"/>
      <c r="E10" s="24" t="s">
        <v>27</v>
      </c>
      <c r="F10" s="23"/>
      <c r="G10" s="23"/>
      <c r="H10" s="23"/>
      <c r="I10" s="23"/>
      <c r="J10" s="25">
        <v>1022.0</v>
      </c>
      <c r="K10" s="46">
        <v>43424.0</v>
      </c>
      <c r="L10" s="32">
        <v>16.4</v>
      </c>
      <c r="M10" s="24">
        <v>1125.0</v>
      </c>
      <c r="N10" s="26">
        <v>43441.0</v>
      </c>
      <c r="O10" s="31">
        <v>43455.0</v>
      </c>
      <c r="P10" s="31">
        <v>43455.0</v>
      </c>
      <c r="Q10" s="32">
        <v>16.0</v>
      </c>
      <c r="R10" s="24">
        <v>2.5</v>
      </c>
      <c r="S10" s="39">
        <v>0.5</v>
      </c>
      <c r="T10" s="26">
        <v>43427.0</v>
      </c>
      <c r="U10" s="32">
        <v>9.0</v>
      </c>
      <c r="V10" s="26">
        <v>43459.0</v>
      </c>
      <c r="W10" s="32">
        <v>10.0</v>
      </c>
      <c r="X10" s="24">
        <v>4.0</v>
      </c>
      <c r="Y10" s="32">
        <v>5.0</v>
      </c>
      <c r="Z10" s="35" t="str">
        <f t="shared" si="2"/>
        <v>да</v>
      </c>
      <c r="AA10" s="32">
        <v>20.0</v>
      </c>
      <c r="AB10" s="36"/>
      <c r="AC10" s="23">
        <f t="shared" si="3"/>
        <v>2.5</v>
      </c>
      <c r="AD10" s="23">
        <f t="shared" si="4"/>
        <v>16.4</v>
      </c>
      <c r="AE10" s="23">
        <f t="shared" si="5"/>
        <v>9</v>
      </c>
      <c r="AF10" s="34">
        <f t="shared" si="6"/>
        <v>4</v>
      </c>
      <c r="AG10" s="23">
        <f t="shared" si="7"/>
        <v>0.5</v>
      </c>
      <c r="AH10" s="23">
        <f t="shared" si="8"/>
        <v>16</v>
      </c>
      <c r="AI10" s="23">
        <f t="shared" si="9"/>
        <v>10</v>
      </c>
      <c r="AJ10" s="34">
        <f t="shared" si="10"/>
        <v>5</v>
      </c>
      <c r="AK10" s="24">
        <f t="shared" si="11"/>
        <v>20</v>
      </c>
      <c r="AL10" s="23">
        <f t="shared" si="12"/>
        <v>83.4</v>
      </c>
      <c r="AM10" s="37" t="str">
        <f t="shared" si="13"/>
        <v>Да</v>
      </c>
    </row>
    <row r="11">
      <c r="A11" s="55" t="s">
        <v>75</v>
      </c>
      <c r="B11" s="58"/>
      <c r="C11" s="49"/>
      <c r="D11" s="58"/>
      <c r="E11" s="58"/>
      <c r="F11" s="58"/>
      <c r="G11" s="58"/>
      <c r="H11" s="49" t="s">
        <v>27</v>
      </c>
      <c r="I11" s="58"/>
      <c r="J11" s="30">
        <v>1019.0</v>
      </c>
      <c r="K11" s="54">
        <v>43413.0</v>
      </c>
      <c r="L11" s="39">
        <v>17.5</v>
      </c>
      <c r="M11" s="49">
        <v>1159.0</v>
      </c>
      <c r="N11" s="45">
        <v>43441.0</v>
      </c>
      <c r="O11" s="45">
        <v>43455.0</v>
      </c>
      <c r="P11" s="45">
        <v>43455.0</v>
      </c>
      <c r="Q11" s="39">
        <v>16.0</v>
      </c>
      <c r="R11" s="49">
        <v>2.0</v>
      </c>
      <c r="S11" s="39">
        <v>0.2</v>
      </c>
      <c r="T11" s="45">
        <v>43462.0</v>
      </c>
      <c r="U11" s="39">
        <v>6.1</v>
      </c>
      <c r="V11" s="26">
        <v>43459.0</v>
      </c>
      <c r="W11" s="39">
        <v>10.0</v>
      </c>
      <c r="X11" s="24">
        <v>4.0</v>
      </c>
      <c r="Y11" s="32">
        <v>5.0</v>
      </c>
      <c r="Z11" s="35" t="str">
        <f t="shared" si="2"/>
        <v>да</v>
      </c>
      <c r="AA11" s="32">
        <v>20.0</v>
      </c>
      <c r="AB11" s="36"/>
      <c r="AC11" s="23">
        <f t="shared" si="3"/>
        <v>2</v>
      </c>
      <c r="AD11" s="23">
        <f t="shared" si="4"/>
        <v>17.5</v>
      </c>
      <c r="AE11" s="23">
        <f t="shared" si="5"/>
        <v>6.1</v>
      </c>
      <c r="AF11" s="34">
        <f t="shared" si="6"/>
        <v>4</v>
      </c>
      <c r="AG11" s="23">
        <f t="shared" si="7"/>
        <v>0.2</v>
      </c>
      <c r="AH11" s="23">
        <f t="shared" si="8"/>
        <v>16</v>
      </c>
      <c r="AI11" s="23">
        <f t="shared" si="9"/>
        <v>10</v>
      </c>
      <c r="AJ11" s="34">
        <f t="shared" si="10"/>
        <v>5</v>
      </c>
      <c r="AK11" s="24">
        <f t="shared" si="11"/>
        <v>20</v>
      </c>
      <c r="AL11" s="23">
        <f t="shared" si="12"/>
        <v>80.8</v>
      </c>
      <c r="AM11" s="37" t="str">
        <f t="shared" si="13"/>
        <v>Да</v>
      </c>
    </row>
    <row r="12">
      <c r="A12" s="55" t="s">
        <v>80</v>
      </c>
      <c r="B12" s="23"/>
      <c r="C12" s="23"/>
      <c r="D12" s="24"/>
      <c r="E12" s="23"/>
      <c r="F12" s="23"/>
      <c r="G12" s="23"/>
      <c r="H12" s="23"/>
      <c r="I12" s="23"/>
      <c r="J12" s="25">
        <v>1018.0</v>
      </c>
      <c r="K12" s="46">
        <v>43385.0</v>
      </c>
      <c r="L12" s="32">
        <v>20.0</v>
      </c>
      <c r="M12" s="24">
        <v>1128.0</v>
      </c>
      <c r="N12" s="26">
        <v>43441.0</v>
      </c>
      <c r="O12" s="26">
        <v>43455.0</v>
      </c>
      <c r="P12" s="52">
        <v>43455.0</v>
      </c>
      <c r="Q12" s="32">
        <v>17.8</v>
      </c>
      <c r="R12" s="24">
        <v>3.0</v>
      </c>
      <c r="S12" s="32">
        <v>0.0</v>
      </c>
      <c r="T12" s="31">
        <v>43427.0</v>
      </c>
      <c r="U12" s="32">
        <v>6.055</v>
      </c>
      <c r="V12" s="26">
        <v>43459.0</v>
      </c>
      <c r="W12" s="32">
        <v>10.0</v>
      </c>
      <c r="X12" s="24">
        <v>5.0</v>
      </c>
      <c r="Y12" s="32">
        <v>5.0</v>
      </c>
      <c r="Z12" s="35" t="str">
        <f t="shared" si="2"/>
        <v>да</v>
      </c>
      <c r="AA12" s="32">
        <v>20.0</v>
      </c>
      <c r="AB12" s="36"/>
      <c r="AC12" s="23">
        <f t="shared" si="3"/>
        <v>3</v>
      </c>
      <c r="AD12" s="23">
        <f t="shared" si="4"/>
        <v>20</v>
      </c>
      <c r="AE12" s="23">
        <f t="shared" si="5"/>
        <v>6.055</v>
      </c>
      <c r="AF12" s="34">
        <f t="shared" si="6"/>
        <v>5</v>
      </c>
      <c r="AG12" s="23">
        <f t="shared" si="7"/>
        <v>0</v>
      </c>
      <c r="AH12" s="23">
        <f t="shared" si="8"/>
        <v>17.8</v>
      </c>
      <c r="AI12" s="23">
        <f t="shared" si="9"/>
        <v>10</v>
      </c>
      <c r="AJ12" s="34">
        <f t="shared" si="10"/>
        <v>5</v>
      </c>
      <c r="AK12" s="24">
        <f t="shared" si="11"/>
        <v>20</v>
      </c>
      <c r="AL12" s="23">
        <f t="shared" si="12"/>
        <v>86.855</v>
      </c>
      <c r="AM12" s="37" t="str">
        <f t="shared" si="13"/>
        <v>Да</v>
      </c>
    </row>
    <row r="13">
      <c r="A13" s="59" t="s">
        <v>85</v>
      </c>
      <c r="B13" s="23"/>
      <c r="C13" s="23"/>
      <c r="D13" s="23"/>
      <c r="E13" s="23"/>
      <c r="F13" s="23"/>
      <c r="G13" s="23"/>
      <c r="H13" s="23"/>
      <c r="I13" s="24" t="s">
        <v>27</v>
      </c>
      <c r="J13" s="25">
        <v>1003.0</v>
      </c>
      <c r="K13" s="26">
        <v>43441.0</v>
      </c>
      <c r="L13" s="24">
        <v>16.0</v>
      </c>
      <c r="M13" s="30">
        <v>1665.0</v>
      </c>
      <c r="N13" s="54">
        <v>43479.0</v>
      </c>
      <c r="O13" s="26">
        <v>43542.0</v>
      </c>
      <c r="P13" s="31">
        <v>43542.0</v>
      </c>
      <c r="Q13" s="32">
        <v>14.0</v>
      </c>
      <c r="R13" s="23"/>
      <c r="S13" s="34"/>
      <c r="T13" s="31">
        <v>43427.0</v>
      </c>
      <c r="U13" s="32">
        <v>6.06</v>
      </c>
      <c r="V13" s="26">
        <v>43528.0</v>
      </c>
      <c r="W13" s="32">
        <v>6.0</v>
      </c>
      <c r="X13" s="24">
        <v>3.0</v>
      </c>
      <c r="Y13" s="34"/>
      <c r="Z13" s="35" t="str">
        <f t="shared" si="2"/>
        <v>да</v>
      </c>
      <c r="AA13" s="32">
        <v>15.0</v>
      </c>
      <c r="AB13" s="36"/>
      <c r="AC13" s="23">
        <f t="shared" si="3"/>
        <v>0</v>
      </c>
      <c r="AD13" s="23">
        <f t="shared" si="4"/>
        <v>16</v>
      </c>
      <c r="AE13" s="23">
        <f t="shared" si="5"/>
        <v>6.06</v>
      </c>
      <c r="AF13" s="34">
        <f t="shared" si="6"/>
        <v>3</v>
      </c>
      <c r="AG13" s="23">
        <f t="shared" si="7"/>
        <v>0</v>
      </c>
      <c r="AH13" s="23">
        <f t="shared" si="8"/>
        <v>14</v>
      </c>
      <c r="AI13" s="23">
        <f t="shared" si="9"/>
        <v>6</v>
      </c>
      <c r="AJ13" s="34">
        <f t="shared" si="10"/>
        <v>0</v>
      </c>
      <c r="AK13" s="24">
        <f t="shared" si="11"/>
        <v>15</v>
      </c>
      <c r="AL13" s="23">
        <f t="shared" si="12"/>
        <v>60.06</v>
      </c>
      <c r="AM13" s="37" t="str">
        <f t="shared" si="13"/>
        <v>Да</v>
      </c>
    </row>
    <row r="14">
      <c r="A14" s="55" t="s">
        <v>90</v>
      </c>
      <c r="B14" s="23"/>
      <c r="C14" s="23"/>
      <c r="D14" s="23"/>
      <c r="E14" s="23"/>
      <c r="F14" s="23"/>
      <c r="G14" s="23"/>
      <c r="H14" s="23"/>
      <c r="I14" s="24" t="s">
        <v>27</v>
      </c>
      <c r="J14" s="25">
        <v>1017.0</v>
      </c>
      <c r="K14" s="46">
        <v>43399.0</v>
      </c>
      <c r="L14" s="32">
        <v>15.0</v>
      </c>
      <c r="M14" s="24">
        <v>1148.0</v>
      </c>
      <c r="N14" s="31">
        <v>43413.0</v>
      </c>
      <c r="O14" s="31">
        <v>43427.0</v>
      </c>
      <c r="P14" s="31">
        <v>43441.0</v>
      </c>
      <c r="Q14" s="32">
        <v>16.0</v>
      </c>
      <c r="R14" s="24">
        <v>2.0</v>
      </c>
      <c r="S14" s="39">
        <v>0.0</v>
      </c>
      <c r="T14" s="61">
        <v>43427.0</v>
      </c>
      <c r="U14" s="32">
        <v>8.0</v>
      </c>
      <c r="V14" s="26">
        <v>43459.0</v>
      </c>
      <c r="W14" s="32">
        <v>6.0</v>
      </c>
      <c r="X14" s="24">
        <v>4.0</v>
      </c>
      <c r="Y14" s="32">
        <v>4.0</v>
      </c>
      <c r="Z14" s="35" t="str">
        <f t="shared" si="2"/>
        <v>да</v>
      </c>
      <c r="AA14" s="32">
        <v>20.0</v>
      </c>
      <c r="AB14" s="36"/>
      <c r="AC14" s="23">
        <f t="shared" si="3"/>
        <v>2</v>
      </c>
      <c r="AD14" s="23">
        <f t="shared" si="4"/>
        <v>15</v>
      </c>
      <c r="AE14" s="23">
        <f t="shared" si="5"/>
        <v>8</v>
      </c>
      <c r="AF14" s="34">
        <f t="shared" si="6"/>
        <v>4</v>
      </c>
      <c r="AG14" s="23">
        <f t="shared" si="7"/>
        <v>0</v>
      </c>
      <c r="AH14" s="23">
        <f t="shared" si="8"/>
        <v>16</v>
      </c>
      <c r="AI14" s="23">
        <f t="shared" si="9"/>
        <v>6</v>
      </c>
      <c r="AJ14" s="34">
        <f t="shared" si="10"/>
        <v>4</v>
      </c>
      <c r="AK14" s="24">
        <f t="shared" si="11"/>
        <v>20</v>
      </c>
      <c r="AL14" s="23">
        <f t="shared" si="12"/>
        <v>75</v>
      </c>
      <c r="AM14" s="37" t="str">
        <f t="shared" si="13"/>
        <v>Да</v>
      </c>
    </row>
    <row r="15">
      <c r="A15" s="55" t="s">
        <v>99</v>
      </c>
      <c r="B15" s="23"/>
      <c r="C15" s="24" t="s">
        <v>27</v>
      </c>
      <c r="D15" s="24"/>
      <c r="E15" s="24"/>
      <c r="F15" s="23"/>
      <c r="G15" s="23"/>
      <c r="H15" s="24" t="s">
        <v>27</v>
      </c>
      <c r="I15" s="23"/>
      <c r="J15" s="25">
        <v>1016.0</v>
      </c>
      <c r="K15" s="26">
        <v>43413.0</v>
      </c>
      <c r="L15" s="32">
        <v>15.0</v>
      </c>
      <c r="M15" s="24">
        <v>1030.0</v>
      </c>
      <c r="N15" s="26">
        <v>43479.0</v>
      </c>
      <c r="O15" s="26">
        <v>43487.0</v>
      </c>
      <c r="P15" s="26">
        <v>43487.0</v>
      </c>
      <c r="Q15" s="32">
        <v>14.0</v>
      </c>
      <c r="R15" s="24">
        <v>1.5</v>
      </c>
      <c r="S15" s="32">
        <v>0.0</v>
      </c>
      <c r="T15" s="26">
        <v>43427.0</v>
      </c>
      <c r="U15" s="32">
        <v>8.0</v>
      </c>
      <c r="V15" s="26">
        <v>43459.0</v>
      </c>
      <c r="W15" s="32">
        <v>6.0</v>
      </c>
      <c r="X15" s="24">
        <v>4.0</v>
      </c>
      <c r="Y15" s="34"/>
      <c r="Z15" s="35" t="str">
        <f t="shared" si="2"/>
        <v>да</v>
      </c>
      <c r="AA15" s="32">
        <v>14.0</v>
      </c>
      <c r="AB15" s="36"/>
      <c r="AC15" s="23">
        <f t="shared" si="3"/>
        <v>1.5</v>
      </c>
      <c r="AD15" s="23">
        <f t="shared" si="4"/>
        <v>15</v>
      </c>
      <c r="AE15" s="23">
        <f t="shared" si="5"/>
        <v>8</v>
      </c>
      <c r="AF15" s="34">
        <f t="shared" si="6"/>
        <v>4</v>
      </c>
      <c r="AG15" s="23">
        <f t="shared" si="7"/>
        <v>0</v>
      </c>
      <c r="AH15" s="23">
        <f t="shared" si="8"/>
        <v>14</v>
      </c>
      <c r="AI15" s="23">
        <f t="shared" si="9"/>
        <v>6</v>
      </c>
      <c r="AJ15" s="34">
        <f t="shared" si="10"/>
        <v>0</v>
      </c>
      <c r="AK15" s="24">
        <f t="shared" si="11"/>
        <v>14</v>
      </c>
      <c r="AL15" s="23">
        <f t="shared" si="12"/>
        <v>62.5</v>
      </c>
      <c r="AM15" s="37" t="str">
        <f t="shared" si="13"/>
        <v>Да</v>
      </c>
    </row>
    <row r="16">
      <c r="A16" s="55" t="s">
        <v>104</v>
      </c>
      <c r="B16" s="23"/>
      <c r="C16" s="24" t="s">
        <v>27</v>
      </c>
      <c r="D16" s="23"/>
      <c r="E16" s="23"/>
      <c r="F16" s="23"/>
      <c r="G16" s="24"/>
      <c r="H16" s="24" t="s">
        <v>27</v>
      </c>
      <c r="I16" s="24" t="s">
        <v>27</v>
      </c>
      <c r="J16" s="25">
        <v>1015.0</v>
      </c>
      <c r="K16" s="26">
        <v>43441.0</v>
      </c>
      <c r="L16" s="32">
        <v>16.0</v>
      </c>
      <c r="M16" s="24">
        <v>8874.0</v>
      </c>
      <c r="N16" s="54">
        <v>43479.0</v>
      </c>
      <c r="O16" s="26">
        <v>43510.0</v>
      </c>
      <c r="P16" s="26">
        <v>43493.0</v>
      </c>
      <c r="Q16" s="32">
        <v>15.0</v>
      </c>
      <c r="R16" s="24">
        <v>2.0</v>
      </c>
      <c r="S16" s="34"/>
      <c r="T16" s="26">
        <v>43479.0</v>
      </c>
      <c r="U16" s="32">
        <v>6.045</v>
      </c>
      <c r="V16" s="26">
        <v>43459.0</v>
      </c>
      <c r="W16" s="32">
        <v>6.0</v>
      </c>
      <c r="X16" s="24">
        <v>4.0</v>
      </c>
      <c r="Y16" s="34"/>
      <c r="Z16" s="35" t="str">
        <f t="shared" si="2"/>
        <v>да</v>
      </c>
      <c r="AA16" s="32">
        <v>15.0</v>
      </c>
      <c r="AB16" s="36"/>
      <c r="AC16" s="23">
        <f t="shared" si="3"/>
        <v>2</v>
      </c>
      <c r="AD16" s="23">
        <f t="shared" si="4"/>
        <v>16</v>
      </c>
      <c r="AE16" s="23">
        <f t="shared" si="5"/>
        <v>6.045</v>
      </c>
      <c r="AF16" s="34">
        <f t="shared" si="6"/>
        <v>4</v>
      </c>
      <c r="AG16" s="23">
        <f t="shared" si="7"/>
        <v>0</v>
      </c>
      <c r="AH16" s="23">
        <f t="shared" si="8"/>
        <v>15</v>
      </c>
      <c r="AI16" s="23">
        <f t="shared" si="9"/>
        <v>6</v>
      </c>
      <c r="AJ16" s="34">
        <f t="shared" si="10"/>
        <v>0</v>
      </c>
      <c r="AK16" s="24">
        <f t="shared" si="11"/>
        <v>15</v>
      </c>
      <c r="AL16" s="23">
        <f t="shared" si="12"/>
        <v>64.045</v>
      </c>
      <c r="AM16" s="37" t="str">
        <f t="shared" si="13"/>
        <v>Да</v>
      </c>
    </row>
    <row r="17">
      <c r="A17" s="55" t="s">
        <v>108</v>
      </c>
      <c r="B17" s="23"/>
      <c r="C17" s="24"/>
      <c r="D17" s="23"/>
      <c r="E17" s="23"/>
      <c r="F17" s="23"/>
      <c r="G17" s="23"/>
      <c r="H17" s="24" t="s">
        <v>27</v>
      </c>
      <c r="I17" s="23"/>
      <c r="J17" s="25">
        <v>1014.0</v>
      </c>
      <c r="K17" s="46">
        <v>43424.0</v>
      </c>
      <c r="L17" s="32">
        <v>19.5</v>
      </c>
      <c r="M17" s="24">
        <v>8212.0</v>
      </c>
      <c r="N17" s="26">
        <v>43479.0</v>
      </c>
      <c r="O17" s="31">
        <v>43490.0</v>
      </c>
      <c r="P17" s="57">
        <v>43490.0</v>
      </c>
      <c r="Q17" s="32">
        <v>15.0</v>
      </c>
      <c r="R17" s="23"/>
      <c r="S17" s="34"/>
      <c r="T17" s="31">
        <v>43427.0</v>
      </c>
      <c r="U17" s="32">
        <v>8.0</v>
      </c>
      <c r="V17" s="26">
        <v>43459.0</v>
      </c>
      <c r="W17" s="32">
        <v>8.0</v>
      </c>
      <c r="X17" s="24">
        <v>4.0</v>
      </c>
      <c r="Y17" s="34"/>
      <c r="Z17" s="35" t="str">
        <f t="shared" si="2"/>
        <v>да</v>
      </c>
      <c r="AA17" s="32">
        <v>17.0</v>
      </c>
      <c r="AB17" s="36"/>
      <c r="AC17" s="23">
        <f t="shared" si="3"/>
        <v>0</v>
      </c>
      <c r="AD17" s="23">
        <f t="shared" si="4"/>
        <v>19.5</v>
      </c>
      <c r="AE17" s="23">
        <f t="shared" si="5"/>
        <v>8</v>
      </c>
      <c r="AF17" s="34">
        <f t="shared" si="6"/>
        <v>4</v>
      </c>
      <c r="AG17" s="23">
        <f t="shared" si="7"/>
        <v>0</v>
      </c>
      <c r="AH17" s="23">
        <f t="shared" si="8"/>
        <v>15</v>
      </c>
      <c r="AI17" s="23">
        <f t="shared" si="9"/>
        <v>8</v>
      </c>
      <c r="AJ17" s="34">
        <f t="shared" si="10"/>
        <v>0</v>
      </c>
      <c r="AK17" s="24">
        <f t="shared" si="11"/>
        <v>17</v>
      </c>
      <c r="AL17" s="23">
        <f t="shared" si="12"/>
        <v>71.5</v>
      </c>
      <c r="AM17" s="37" t="str">
        <f t="shared" si="13"/>
        <v>Да</v>
      </c>
    </row>
    <row r="18">
      <c r="A18" s="55" t="s">
        <v>110</v>
      </c>
      <c r="B18" s="23"/>
      <c r="C18" s="23"/>
      <c r="D18" s="23"/>
      <c r="E18" s="23"/>
      <c r="F18" s="23"/>
      <c r="G18" s="23"/>
      <c r="H18" s="23"/>
      <c r="I18" s="23"/>
      <c r="J18" s="25">
        <v>1013.0</v>
      </c>
      <c r="K18" s="26">
        <v>43427.0</v>
      </c>
      <c r="L18" s="32">
        <v>15.0</v>
      </c>
      <c r="M18" s="24">
        <v>1353.0</v>
      </c>
      <c r="N18" s="26">
        <v>43448.0</v>
      </c>
      <c r="O18" s="26">
        <v>43448.0</v>
      </c>
      <c r="P18" s="26">
        <v>43462.0</v>
      </c>
      <c r="Q18" s="32">
        <v>16.0</v>
      </c>
      <c r="R18" s="24">
        <v>2.0</v>
      </c>
      <c r="S18" s="34"/>
      <c r="T18" s="31">
        <v>43427.0</v>
      </c>
      <c r="U18" s="32">
        <v>6.04</v>
      </c>
      <c r="V18" s="26">
        <v>43459.0</v>
      </c>
      <c r="W18" s="32">
        <v>7.0</v>
      </c>
      <c r="X18" s="24">
        <v>4.0</v>
      </c>
      <c r="Y18" s="34"/>
      <c r="Z18" s="35" t="str">
        <f t="shared" si="2"/>
        <v>да</v>
      </c>
      <c r="AA18" s="32">
        <v>16.0</v>
      </c>
      <c r="AB18" s="36"/>
      <c r="AC18" s="23">
        <f t="shared" si="3"/>
        <v>2</v>
      </c>
      <c r="AD18" s="23">
        <f t="shared" si="4"/>
        <v>15</v>
      </c>
      <c r="AE18" s="23">
        <f t="shared" si="5"/>
        <v>6.04</v>
      </c>
      <c r="AF18" s="34">
        <f t="shared" si="6"/>
        <v>4</v>
      </c>
      <c r="AG18" s="23">
        <f t="shared" si="7"/>
        <v>0</v>
      </c>
      <c r="AH18" s="23">
        <f t="shared" si="8"/>
        <v>16</v>
      </c>
      <c r="AI18" s="23">
        <f t="shared" si="9"/>
        <v>7</v>
      </c>
      <c r="AJ18" s="34">
        <f t="shared" si="10"/>
        <v>0</v>
      </c>
      <c r="AK18" s="24">
        <f t="shared" si="11"/>
        <v>16</v>
      </c>
      <c r="AL18" s="23">
        <f t="shared" si="12"/>
        <v>66.04</v>
      </c>
      <c r="AM18" s="37" t="str">
        <f t="shared" si="13"/>
        <v>Да</v>
      </c>
    </row>
    <row r="19">
      <c r="A19" s="55" t="s">
        <v>114</v>
      </c>
      <c r="B19" s="23"/>
      <c r="C19" s="24" t="s">
        <v>27</v>
      </c>
      <c r="D19" s="23"/>
      <c r="E19" s="24" t="s">
        <v>27</v>
      </c>
      <c r="F19" s="23"/>
      <c r="G19" s="23"/>
      <c r="H19" s="24" t="s">
        <v>27</v>
      </c>
      <c r="I19" s="24" t="s">
        <v>27</v>
      </c>
      <c r="J19" s="25">
        <v>1012.0</v>
      </c>
      <c r="K19" s="46">
        <v>43455.0</v>
      </c>
      <c r="L19" s="24">
        <v>13.0</v>
      </c>
      <c r="M19" s="24">
        <v>2019.0</v>
      </c>
      <c r="N19" s="26">
        <v>43479.0</v>
      </c>
      <c r="O19" s="26">
        <v>43510.0</v>
      </c>
      <c r="P19" s="26">
        <v>43524.0</v>
      </c>
      <c r="Q19" s="32">
        <v>13.0</v>
      </c>
      <c r="R19" s="24">
        <v>2.0</v>
      </c>
      <c r="S19" s="34"/>
      <c r="T19" s="31">
        <v>43427.0</v>
      </c>
      <c r="U19" s="32">
        <v>6.02</v>
      </c>
      <c r="V19" s="26">
        <v>43487.0</v>
      </c>
      <c r="W19" s="32">
        <v>6.05</v>
      </c>
      <c r="X19" s="24">
        <v>3.0</v>
      </c>
      <c r="Y19" s="32">
        <v>2.0</v>
      </c>
      <c r="Z19" s="35" t="str">
        <f t="shared" si="2"/>
        <v>да</v>
      </c>
      <c r="AA19" s="32">
        <v>15.0</v>
      </c>
      <c r="AB19" s="36"/>
      <c r="AC19" s="23">
        <f t="shared" si="3"/>
        <v>2</v>
      </c>
      <c r="AD19" s="23">
        <f t="shared" si="4"/>
        <v>13</v>
      </c>
      <c r="AE19" s="23">
        <f t="shared" si="5"/>
        <v>6.02</v>
      </c>
      <c r="AF19" s="34">
        <f t="shared" si="6"/>
        <v>3</v>
      </c>
      <c r="AG19" s="23">
        <f t="shared" si="7"/>
        <v>0</v>
      </c>
      <c r="AH19" s="23">
        <f t="shared" si="8"/>
        <v>13</v>
      </c>
      <c r="AI19" s="23">
        <f t="shared" si="9"/>
        <v>6.05</v>
      </c>
      <c r="AJ19" s="34">
        <f t="shared" si="10"/>
        <v>2</v>
      </c>
      <c r="AK19" s="24">
        <f t="shared" si="11"/>
        <v>15</v>
      </c>
      <c r="AL19" s="23">
        <f t="shared" si="12"/>
        <v>60.07</v>
      </c>
      <c r="AM19" s="37" t="str">
        <f t="shared" si="13"/>
        <v>Да</v>
      </c>
    </row>
    <row r="20">
      <c r="A20" s="55" t="s">
        <v>117</v>
      </c>
      <c r="B20" s="23"/>
      <c r="C20" s="24" t="s">
        <v>27</v>
      </c>
      <c r="D20" s="24"/>
      <c r="E20" s="23"/>
      <c r="F20" s="23"/>
      <c r="G20" s="24" t="s">
        <v>27</v>
      </c>
      <c r="H20" s="24" t="s">
        <v>27</v>
      </c>
      <c r="I20" s="24" t="s">
        <v>27</v>
      </c>
      <c r="J20" s="25">
        <v>1011.0</v>
      </c>
      <c r="K20" s="33"/>
      <c r="L20" s="34"/>
      <c r="M20" s="23"/>
      <c r="N20" s="33"/>
      <c r="O20" s="33"/>
      <c r="P20" s="33"/>
      <c r="Q20" s="34"/>
      <c r="R20" s="23"/>
      <c r="S20" s="34"/>
      <c r="T20" s="40"/>
      <c r="U20" s="34"/>
      <c r="V20" s="33"/>
      <c r="W20" s="34"/>
      <c r="X20" s="23"/>
      <c r="Y20" s="34"/>
      <c r="Z20" s="35" t="str">
        <f t="shared" si="2"/>
        <v>нет</v>
      </c>
      <c r="AA20" s="34"/>
      <c r="AB20" s="36"/>
      <c r="AC20" s="23">
        <f t="shared" si="3"/>
        <v>0</v>
      </c>
      <c r="AD20" s="23">
        <f t="shared" si="4"/>
        <v>0</v>
      </c>
      <c r="AE20" s="23">
        <f t="shared" si="5"/>
        <v>0</v>
      </c>
      <c r="AF20" s="34">
        <f t="shared" si="6"/>
        <v>0</v>
      </c>
      <c r="AG20" s="23">
        <f t="shared" si="7"/>
        <v>0</v>
      </c>
      <c r="AH20" s="23">
        <f t="shared" si="8"/>
        <v>0</v>
      </c>
      <c r="AI20" s="23">
        <f t="shared" si="9"/>
        <v>0</v>
      </c>
      <c r="AJ20" s="34">
        <f t="shared" si="10"/>
        <v>0</v>
      </c>
      <c r="AK20" s="24">
        <f t="shared" si="11"/>
        <v>0</v>
      </c>
      <c r="AL20" s="23">
        <f t="shared" si="12"/>
        <v>0</v>
      </c>
      <c r="AM20" s="37" t="str">
        <f t="shared" si="13"/>
        <v>Нет</v>
      </c>
    </row>
    <row r="21">
      <c r="A21" s="55" t="s">
        <v>120</v>
      </c>
      <c r="B21" s="23"/>
      <c r="C21" s="23"/>
      <c r="D21" s="24"/>
      <c r="E21" s="23"/>
      <c r="F21" s="23"/>
      <c r="G21" s="23"/>
      <c r="H21" s="24" t="s">
        <v>27</v>
      </c>
      <c r="I21" s="23"/>
      <c r="J21" s="25">
        <v>1009.0</v>
      </c>
      <c r="K21" s="46">
        <v>43413.0</v>
      </c>
      <c r="L21" s="32">
        <v>18.0</v>
      </c>
      <c r="M21" s="24">
        <v>1180.0</v>
      </c>
      <c r="N21" s="26">
        <v>43479.0</v>
      </c>
      <c r="O21" s="26">
        <v>43487.0</v>
      </c>
      <c r="P21" s="26">
        <v>43487.0</v>
      </c>
      <c r="Q21" s="32">
        <v>19.0</v>
      </c>
      <c r="R21" s="23"/>
      <c r="S21" s="32">
        <v>0.5</v>
      </c>
      <c r="T21" s="31">
        <v>43427.0</v>
      </c>
      <c r="U21" s="32">
        <v>9.5</v>
      </c>
      <c r="V21" s="26">
        <v>43459.0</v>
      </c>
      <c r="W21" s="32">
        <v>9.0</v>
      </c>
      <c r="X21" s="24">
        <v>5.0</v>
      </c>
      <c r="Y21" s="34"/>
      <c r="Z21" s="35" t="str">
        <f t="shared" si="2"/>
        <v>да</v>
      </c>
      <c r="AA21" s="32">
        <v>14.0</v>
      </c>
      <c r="AB21" s="36"/>
      <c r="AC21" s="23">
        <f t="shared" si="3"/>
        <v>0</v>
      </c>
      <c r="AD21" s="23">
        <f t="shared" si="4"/>
        <v>18</v>
      </c>
      <c r="AE21" s="23">
        <f t="shared" si="5"/>
        <v>9.5</v>
      </c>
      <c r="AF21" s="34">
        <f t="shared" si="6"/>
        <v>5</v>
      </c>
      <c r="AG21" s="23">
        <f t="shared" si="7"/>
        <v>0.5</v>
      </c>
      <c r="AH21" s="23">
        <f t="shared" si="8"/>
        <v>19</v>
      </c>
      <c r="AI21" s="23">
        <f t="shared" si="9"/>
        <v>9</v>
      </c>
      <c r="AJ21" s="34">
        <f t="shared" si="10"/>
        <v>0</v>
      </c>
      <c r="AK21" s="24">
        <f t="shared" si="11"/>
        <v>14</v>
      </c>
      <c r="AL21" s="23">
        <f t="shared" si="12"/>
        <v>75</v>
      </c>
      <c r="AM21" s="37" t="str">
        <f t="shared" si="13"/>
        <v>Да</v>
      </c>
    </row>
    <row r="22">
      <c r="A22" s="55" t="s">
        <v>124</v>
      </c>
      <c r="B22" s="23"/>
      <c r="C22" s="23"/>
      <c r="D22" s="23"/>
      <c r="E22" s="23"/>
      <c r="F22" s="23"/>
      <c r="G22" s="23"/>
      <c r="H22" s="23"/>
      <c r="I22" s="23"/>
      <c r="J22" s="25">
        <v>1008.0</v>
      </c>
      <c r="K22" s="46">
        <v>43385.0</v>
      </c>
      <c r="L22" s="32">
        <v>20.0</v>
      </c>
      <c r="M22" s="24">
        <v>1119.0</v>
      </c>
      <c r="N22" s="26">
        <v>43427.0</v>
      </c>
      <c r="O22" s="26">
        <v>43427.0</v>
      </c>
      <c r="P22" s="26">
        <v>43441.0</v>
      </c>
      <c r="Q22" s="32">
        <v>19.0</v>
      </c>
      <c r="R22" s="23"/>
      <c r="S22" s="34"/>
      <c r="T22" s="31">
        <v>43427.0</v>
      </c>
      <c r="U22" s="32">
        <v>10.0</v>
      </c>
      <c r="V22" s="26">
        <v>43459.0</v>
      </c>
      <c r="W22" s="32">
        <v>6.0</v>
      </c>
      <c r="X22" s="24">
        <v>5.0</v>
      </c>
      <c r="Y22" s="32">
        <v>5.0</v>
      </c>
      <c r="Z22" s="35" t="str">
        <f t="shared" si="2"/>
        <v>да</v>
      </c>
      <c r="AA22" s="32">
        <v>20.0</v>
      </c>
      <c r="AB22" s="36"/>
      <c r="AC22" s="23">
        <f t="shared" si="3"/>
        <v>0</v>
      </c>
      <c r="AD22" s="23">
        <f t="shared" si="4"/>
        <v>20</v>
      </c>
      <c r="AE22" s="23">
        <f t="shared" si="5"/>
        <v>10</v>
      </c>
      <c r="AF22" s="34">
        <f t="shared" si="6"/>
        <v>5</v>
      </c>
      <c r="AG22" s="23">
        <f t="shared" si="7"/>
        <v>0</v>
      </c>
      <c r="AH22" s="23">
        <f t="shared" si="8"/>
        <v>19</v>
      </c>
      <c r="AI22" s="23">
        <f t="shared" si="9"/>
        <v>6</v>
      </c>
      <c r="AJ22" s="34">
        <f t="shared" si="10"/>
        <v>5</v>
      </c>
      <c r="AK22" s="24">
        <f t="shared" si="11"/>
        <v>20</v>
      </c>
      <c r="AL22" s="23">
        <f t="shared" si="12"/>
        <v>85</v>
      </c>
      <c r="AM22" s="37" t="str">
        <f t="shared" si="13"/>
        <v>Да</v>
      </c>
    </row>
    <row r="23">
      <c r="A23" s="55" t="s">
        <v>127</v>
      </c>
      <c r="B23" s="23"/>
      <c r="C23" s="23"/>
      <c r="D23" s="23"/>
      <c r="E23" s="23"/>
      <c r="F23" s="23"/>
      <c r="G23" s="23"/>
      <c r="H23" s="23"/>
      <c r="I23" s="24" t="s">
        <v>27</v>
      </c>
      <c r="J23" s="25">
        <v>1007.0</v>
      </c>
      <c r="K23" s="46">
        <v>43399.0</v>
      </c>
      <c r="L23" s="32">
        <v>16.0</v>
      </c>
      <c r="M23" s="24">
        <v>1137.0</v>
      </c>
      <c r="N23" s="26">
        <v>43427.0</v>
      </c>
      <c r="O23" s="26">
        <v>43441.0</v>
      </c>
      <c r="P23" s="26">
        <v>43441.0</v>
      </c>
      <c r="Q23" s="32">
        <v>18.5</v>
      </c>
      <c r="R23" s="24">
        <v>2.0</v>
      </c>
      <c r="S23" s="32">
        <v>1.5</v>
      </c>
      <c r="T23" s="31">
        <v>43427.0</v>
      </c>
      <c r="U23" s="32">
        <v>9.0</v>
      </c>
      <c r="V23" s="26">
        <v>43459.0</v>
      </c>
      <c r="W23" s="32">
        <v>10.0</v>
      </c>
      <c r="X23" s="24">
        <v>5.0</v>
      </c>
      <c r="Y23" s="32">
        <v>5.0</v>
      </c>
      <c r="Z23" s="35" t="str">
        <f t="shared" si="2"/>
        <v>да</v>
      </c>
      <c r="AA23" s="32">
        <v>20.0</v>
      </c>
      <c r="AB23" s="36"/>
      <c r="AC23" s="23">
        <f t="shared" si="3"/>
        <v>2</v>
      </c>
      <c r="AD23" s="23">
        <f t="shared" si="4"/>
        <v>16</v>
      </c>
      <c r="AE23" s="23">
        <f t="shared" si="5"/>
        <v>9</v>
      </c>
      <c r="AF23" s="34">
        <f t="shared" si="6"/>
        <v>5</v>
      </c>
      <c r="AG23" s="23">
        <f t="shared" si="7"/>
        <v>1.5</v>
      </c>
      <c r="AH23" s="23">
        <f t="shared" si="8"/>
        <v>18.5</v>
      </c>
      <c r="AI23" s="23">
        <f t="shared" si="9"/>
        <v>10</v>
      </c>
      <c r="AJ23" s="34">
        <f t="shared" si="10"/>
        <v>5</v>
      </c>
      <c r="AK23" s="24">
        <f t="shared" si="11"/>
        <v>20</v>
      </c>
      <c r="AL23" s="23">
        <f t="shared" si="12"/>
        <v>87</v>
      </c>
      <c r="AM23" s="37" t="str">
        <f t="shared" si="13"/>
        <v>Да</v>
      </c>
    </row>
    <row r="24">
      <c r="A24" s="55" t="s">
        <v>129</v>
      </c>
      <c r="B24" s="23"/>
      <c r="C24" s="24" t="s">
        <v>27</v>
      </c>
      <c r="D24" s="24" t="s">
        <v>27</v>
      </c>
      <c r="E24" s="24" t="s">
        <v>27</v>
      </c>
      <c r="F24" s="23"/>
      <c r="G24" s="24" t="s">
        <v>27</v>
      </c>
      <c r="H24" s="24" t="s">
        <v>27</v>
      </c>
      <c r="I24" s="24" t="s">
        <v>27</v>
      </c>
      <c r="J24" s="25">
        <v>1006.0</v>
      </c>
      <c r="K24" s="33"/>
      <c r="L24" s="34"/>
      <c r="M24" s="23"/>
      <c r="N24" s="33"/>
      <c r="O24" s="33"/>
      <c r="P24" s="33"/>
      <c r="Q24" s="34"/>
      <c r="R24" s="23"/>
      <c r="S24" s="34"/>
      <c r="T24" s="40"/>
      <c r="U24" s="34"/>
      <c r="V24" s="33"/>
      <c r="W24" s="34"/>
      <c r="X24" s="23"/>
      <c r="Y24" s="34"/>
      <c r="Z24" s="35" t="str">
        <f t="shared" si="2"/>
        <v>нет</v>
      </c>
      <c r="AA24" s="34"/>
      <c r="AB24" s="36"/>
      <c r="AC24" s="23">
        <f t="shared" si="3"/>
        <v>0</v>
      </c>
      <c r="AD24" s="23">
        <f t="shared" si="4"/>
        <v>0</v>
      </c>
      <c r="AE24" s="23">
        <f t="shared" si="5"/>
        <v>0</v>
      </c>
      <c r="AF24" s="34">
        <f t="shared" si="6"/>
        <v>0</v>
      </c>
      <c r="AG24" s="23">
        <f t="shared" si="7"/>
        <v>0</v>
      </c>
      <c r="AH24" s="23">
        <f t="shared" si="8"/>
        <v>0</v>
      </c>
      <c r="AI24" s="23">
        <f t="shared" si="9"/>
        <v>0</v>
      </c>
      <c r="AJ24" s="34">
        <f t="shared" si="10"/>
        <v>0</v>
      </c>
      <c r="AK24" s="24">
        <f t="shared" si="11"/>
        <v>0</v>
      </c>
      <c r="AL24" s="23">
        <f t="shared" si="12"/>
        <v>0</v>
      </c>
      <c r="AM24" s="37" t="str">
        <f t="shared" si="13"/>
        <v>Нет</v>
      </c>
    </row>
    <row r="25">
      <c r="A25" s="82" t="s">
        <v>137</v>
      </c>
      <c r="B25" s="70"/>
      <c r="C25" s="68" t="s">
        <v>27</v>
      </c>
      <c r="D25" s="68" t="s">
        <v>27</v>
      </c>
      <c r="E25" s="68" t="s">
        <v>27</v>
      </c>
      <c r="F25" s="70"/>
      <c r="G25" s="68" t="s">
        <v>27</v>
      </c>
      <c r="H25" s="68" t="s">
        <v>27</v>
      </c>
      <c r="I25" s="68" t="s">
        <v>27</v>
      </c>
      <c r="J25" s="86">
        <v>1005.0</v>
      </c>
      <c r="K25" s="87"/>
      <c r="L25" s="71"/>
      <c r="M25" s="70"/>
      <c r="N25" s="87"/>
      <c r="O25" s="87"/>
      <c r="P25" s="87"/>
      <c r="Q25" s="71"/>
      <c r="R25" s="70"/>
      <c r="S25" s="71"/>
      <c r="T25" s="87"/>
      <c r="U25" s="71"/>
      <c r="V25" s="87"/>
      <c r="W25" s="71"/>
      <c r="X25" s="70"/>
      <c r="Y25" s="71"/>
      <c r="Z25" s="72" t="str">
        <f t="shared" si="2"/>
        <v>нет</v>
      </c>
      <c r="AA25" s="71"/>
      <c r="AB25" s="73"/>
      <c r="AC25" s="23">
        <f t="shared" si="3"/>
        <v>0</v>
      </c>
      <c r="AD25" s="23">
        <f t="shared" si="4"/>
        <v>0</v>
      </c>
      <c r="AE25" s="23">
        <f t="shared" si="5"/>
        <v>0</v>
      </c>
      <c r="AF25" s="34">
        <f t="shared" si="6"/>
        <v>0</v>
      </c>
      <c r="AG25" s="23">
        <f t="shared" si="7"/>
        <v>0</v>
      </c>
      <c r="AH25" s="23">
        <f t="shared" si="8"/>
        <v>0</v>
      </c>
      <c r="AI25" s="23">
        <f t="shared" si="9"/>
        <v>0</v>
      </c>
      <c r="AJ25" s="34">
        <f t="shared" si="10"/>
        <v>0</v>
      </c>
      <c r="AK25" s="24">
        <f t="shared" si="11"/>
        <v>0</v>
      </c>
      <c r="AL25" s="23">
        <f t="shared" si="12"/>
        <v>0</v>
      </c>
      <c r="AM25" s="37" t="str">
        <f t="shared" si="13"/>
        <v>Нет</v>
      </c>
    </row>
    <row r="26">
      <c r="A26" s="88" t="s">
        <v>143</v>
      </c>
      <c r="B26" s="23"/>
      <c r="C26" s="24"/>
      <c r="D26" s="24"/>
      <c r="E26" s="24"/>
      <c r="F26" s="23"/>
      <c r="G26" s="24"/>
      <c r="H26" s="24"/>
      <c r="I26" s="24"/>
      <c r="J26" s="24">
        <v>1030.0</v>
      </c>
      <c r="K26" s="26">
        <v>43564.0</v>
      </c>
      <c r="L26" s="24">
        <v>15.0</v>
      </c>
      <c r="M26" s="24">
        <v>1030.0</v>
      </c>
      <c r="N26" s="26">
        <v>43585.0</v>
      </c>
      <c r="O26" s="26">
        <v>43591.0</v>
      </c>
      <c r="P26" s="26">
        <v>43591.0</v>
      </c>
      <c r="Q26" s="24">
        <v>12.0</v>
      </c>
      <c r="R26" s="23"/>
      <c r="S26" s="23"/>
      <c r="T26" s="26">
        <v>43616.0</v>
      </c>
      <c r="U26" s="24">
        <v>8.0</v>
      </c>
      <c r="V26" s="26">
        <v>43616.0</v>
      </c>
      <c r="W26" s="24">
        <v>6.0</v>
      </c>
      <c r="X26" s="24">
        <v>2.0</v>
      </c>
      <c r="Y26" s="24">
        <v>2.0</v>
      </c>
      <c r="Z26" s="72" t="str">
        <f t="shared" si="2"/>
        <v>да</v>
      </c>
      <c r="AA26" s="67">
        <v>15.0</v>
      </c>
      <c r="AB26" s="73"/>
      <c r="AC26" s="23">
        <f t="shared" si="3"/>
        <v>0</v>
      </c>
      <c r="AD26" s="23">
        <f t="shared" si="4"/>
        <v>15</v>
      </c>
      <c r="AE26" s="23">
        <f t="shared" si="5"/>
        <v>8</v>
      </c>
      <c r="AF26" s="34">
        <f t="shared" si="6"/>
        <v>2</v>
      </c>
      <c r="AG26" s="23">
        <f t="shared" si="7"/>
        <v>0</v>
      </c>
      <c r="AH26" s="23">
        <f t="shared" si="8"/>
        <v>12</v>
      </c>
      <c r="AI26" s="23">
        <f t="shared" si="9"/>
        <v>6</v>
      </c>
      <c r="AJ26" s="34">
        <f t="shared" si="10"/>
        <v>2</v>
      </c>
      <c r="AK26" s="24">
        <f t="shared" si="11"/>
        <v>15</v>
      </c>
      <c r="AL26" s="23">
        <f t="shared" si="12"/>
        <v>60</v>
      </c>
      <c r="AM26" s="37" t="str">
        <f t="shared" si="13"/>
        <v>Да</v>
      </c>
    </row>
    <row r="27">
      <c r="A27" s="75" t="s">
        <v>125</v>
      </c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77">
        <v>12.0</v>
      </c>
      <c r="M27" s="78"/>
      <c r="N27" s="78"/>
      <c r="O27" s="78"/>
      <c r="P27" s="78"/>
      <c r="Q27" s="77">
        <v>12.0</v>
      </c>
      <c r="R27" s="77">
        <v>0.0</v>
      </c>
      <c r="S27" s="77">
        <v>0.0</v>
      </c>
      <c r="T27" s="78"/>
      <c r="U27" s="77">
        <v>6.0</v>
      </c>
      <c r="V27" s="78"/>
      <c r="W27" s="77">
        <v>6.0</v>
      </c>
      <c r="X27" s="77">
        <v>0.0</v>
      </c>
      <c r="Y27" s="77">
        <v>0.0</v>
      </c>
      <c r="Z27" s="77"/>
      <c r="AA27" s="77">
        <v>12.0</v>
      </c>
      <c r="AB27" s="79">
        <f t="shared" ref="AB27:AB28" si="14">L27+Q27+R27+S27+U27+W27+X27+Y27+AA27</f>
        <v>48</v>
      </c>
      <c r="AC27" s="80" t="s">
        <v>130</v>
      </c>
      <c r="AD27" s="80" t="s">
        <v>131</v>
      </c>
      <c r="AE27" s="80" t="s">
        <v>132</v>
      </c>
      <c r="AF27" s="80" t="s">
        <v>133</v>
      </c>
      <c r="AG27" s="80" t="s">
        <v>132</v>
      </c>
      <c r="AH27" s="80" t="s">
        <v>132</v>
      </c>
      <c r="AI27" s="80" t="s">
        <v>132</v>
      </c>
      <c r="AJ27" s="80" t="s">
        <v>133</v>
      </c>
      <c r="AK27" s="80"/>
      <c r="AL27" s="80"/>
      <c r="AM27" s="56"/>
    </row>
    <row r="28">
      <c r="A28" s="75" t="s">
        <v>135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81">
        <v>20.0</v>
      </c>
      <c r="M28" s="78"/>
      <c r="N28" s="78"/>
      <c r="O28" s="78"/>
      <c r="P28" s="78"/>
      <c r="Q28" s="81">
        <v>20.0</v>
      </c>
      <c r="R28" s="81">
        <v>5.0</v>
      </c>
      <c r="S28" s="81">
        <v>5.0</v>
      </c>
      <c r="T28" s="78"/>
      <c r="U28" s="81">
        <v>10.0</v>
      </c>
      <c r="V28" s="78"/>
      <c r="W28" s="81">
        <v>10.0</v>
      </c>
      <c r="X28" s="81">
        <v>5.0</v>
      </c>
      <c r="Y28" s="81">
        <v>5.0</v>
      </c>
      <c r="Z28" s="81"/>
      <c r="AA28" s="81">
        <v>20.0</v>
      </c>
      <c r="AB28" s="79">
        <f t="shared" si="14"/>
        <v>100</v>
      </c>
      <c r="AC28" s="56"/>
      <c r="AD28" s="56"/>
      <c r="AE28" s="56"/>
      <c r="AF28" s="56"/>
      <c r="AG28" s="56"/>
      <c r="AH28" s="56"/>
      <c r="AI28" s="56"/>
      <c r="AJ28" s="56"/>
      <c r="AK28" s="83"/>
      <c r="AL28" s="83"/>
      <c r="AM28" s="56"/>
    </row>
    <row r="29">
      <c r="A29" s="85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83"/>
      <c r="M29" s="56"/>
      <c r="N29" s="56"/>
      <c r="O29" s="56"/>
      <c r="P29" s="56"/>
      <c r="Q29" s="83"/>
      <c r="R29" s="83"/>
      <c r="S29" s="83"/>
      <c r="T29" s="56"/>
      <c r="U29" s="83"/>
      <c r="V29" s="56"/>
      <c r="W29" s="83"/>
      <c r="X29" s="56"/>
      <c r="Y29" s="56"/>
      <c r="Z29" s="56"/>
      <c r="AA29" s="56"/>
      <c r="AB29" s="74"/>
      <c r="AC29" s="56"/>
      <c r="AD29" s="56"/>
      <c r="AE29" s="56"/>
      <c r="AF29" s="56"/>
      <c r="AG29" s="56"/>
      <c r="AH29" s="56"/>
      <c r="AI29" s="56"/>
      <c r="AJ29" s="56"/>
      <c r="AK29" s="83"/>
      <c r="AL29" s="83"/>
      <c r="AM29" s="56"/>
    </row>
    <row r="30">
      <c r="A30" s="85" t="s">
        <v>141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83">
        <f>COUNTA(L$3:L25)/COUNTA($A$3:$A25)</f>
        <v>0.8695652174</v>
      </c>
      <c r="M30" s="56"/>
      <c r="N30" s="56"/>
      <c r="O30" s="56"/>
      <c r="P30" s="56"/>
      <c r="Q30" s="83">
        <f t="shared" ref="Q30:S30" si="15">COUNTA(Q$3:Q25)/COUNTA($A$3:$A25)</f>
        <v>0.8695652174</v>
      </c>
      <c r="R30" s="83">
        <f t="shared" si="15"/>
        <v>0.6086956522</v>
      </c>
      <c r="S30" s="83">
        <f t="shared" si="15"/>
        <v>0.4782608696</v>
      </c>
      <c r="T30" s="56"/>
      <c r="U30" s="83">
        <f>COUNTA(U$3:U25)/COUNTA($A$3:$A25)</f>
        <v>0.8695652174</v>
      </c>
      <c r="V30" s="56"/>
      <c r="W30" s="83">
        <f>COUNTA(W$3:W25)/COUNTA($A$3:$A25)</f>
        <v>0.8695652174</v>
      </c>
      <c r="X30" s="56"/>
      <c r="Y30" s="56"/>
      <c r="Z30" s="56"/>
      <c r="AA30" s="56"/>
      <c r="AB30" s="74"/>
      <c r="AC30" s="56"/>
      <c r="AD30" s="56"/>
      <c r="AE30" s="56"/>
      <c r="AF30" s="56"/>
      <c r="AG30" s="56"/>
      <c r="AH30" s="56"/>
      <c r="AI30" s="56"/>
      <c r="AJ30" s="56"/>
      <c r="AK30" s="83"/>
      <c r="AL30" s="83">
        <f>COUNTIF(AL$3:AL25, "&gt;=60")/COUNTA($A$3:$A25)</f>
        <v>0.8260869565</v>
      </c>
      <c r="AM30" s="56"/>
    </row>
    <row r="31">
      <c r="A31" s="85" t="s">
        <v>145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23">
        <f t="shared" ref="R31:S31" si="16">COUNTIF(R15:R25, "&gt;=5")</f>
        <v>0</v>
      </c>
      <c r="S31" s="23">
        <f t="shared" si="16"/>
        <v>0</v>
      </c>
      <c r="T31" s="56"/>
      <c r="U31" s="23">
        <f>COUNTIF(U3:U25, "&gt;=6")</f>
        <v>20</v>
      </c>
      <c r="V31" s="56"/>
      <c r="W31" s="23">
        <f>COUNTIF(W3:W25, "&gt;=6")</f>
        <v>20</v>
      </c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23">
        <f>COUNTIF(AM3:AM25, "=Да")</f>
        <v>19</v>
      </c>
    </row>
    <row r="32">
      <c r="A32" s="93" t="s">
        <v>146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83">
        <f t="shared" ref="R32:S32" si="17">R31/COUNTA($A$3:$A25)</f>
        <v>0</v>
      </c>
      <c r="S32" s="83">
        <f t="shared" si="17"/>
        <v>0</v>
      </c>
      <c r="T32" s="56"/>
      <c r="U32" s="83">
        <f>U31/COUNTA($A$3:$A25)</f>
        <v>0.8695652174</v>
      </c>
      <c r="V32" s="56"/>
      <c r="W32" s="83">
        <f>W31/COUNTA($A$3:$A25)</f>
        <v>0.8695652174</v>
      </c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94"/>
    </row>
    <row r="33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8"/>
      <c r="W33" s="56"/>
      <c r="X33" s="95"/>
      <c r="Y33" s="95"/>
      <c r="Z33" s="95"/>
      <c r="AA33" s="95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</row>
    <row r="34">
      <c r="A34" s="56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</row>
    <row r="35">
      <c r="A35" s="55" t="s">
        <v>147</v>
      </c>
      <c r="B35" s="23"/>
      <c r="C35" s="24"/>
      <c r="D35" s="23"/>
      <c r="E35" s="23"/>
      <c r="F35" s="23"/>
      <c r="G35" s="23"/>
      <c r="H35" s="23"/>
      <c r="I35" s="24" t="s">
        <v>27</v>
      </c>
      <c r="J35" s="25">
        <v>1010.0</v>
      </c>
      <c r="K35" s="33"/>
      <c r="L35" s="34"/>
      <c r="M35" s="23"/>
      <c r="N35" s="33"/>
      <c r="O35" s="33"/>
      <c r="P35" s="33"/>
      <c r="Q35" s="34"/>
      <c r="R35" s="24">
        <v>2.0</v>
      </c>
      <c r="S35" s="34"/>
      <c r="T35" s="31">
        <v>43427.0</v>
      </c>
      <c r="U35" s="32">
        <v>0.02</v>
      </c>
      <c r="V35" s="26">
        <v>43459.0</v>
      </c>
      <c r="W35" s="32">
        <v>0.0</v>
      </c>
      <c r="X35" s="24">
        <v>2.0</v>
      </c>
      <c r="Y35" s="34"/>
      <c r="Z35" s="35" t="str">
        <f>IF(AND(L35&gt;=12,Q35&gt;=12,U35&gt;=6,W35&gt;=6),"да","нет")</f>
        <v>нет</v>
      </c>
      <c r="AA35" s="34"/>
      <c r="AB35" s="36"/>
      <c r="AC35" s="23">
        <f>SUM(R35)</f>
        <v>2</v>
      </c>
      <c r="AD35" s="23">
        <f>Sum(L35)</f>
        <v>0</v>
      </c>
      <c r="AE35" s="23">
        <f>SUM(U35)</f>
        <v>0.02</v>
      </c>
      <c r="AF35" s="34">
        <f>SUM(X35)</f>
        <v>2</v>
      </c>
      <c r="AG35" s="23">
        <f>SUM(S35)</f>
        <v>0</v>
      </c>
      <c r="AH35" s="23">
        <f>SUM(Q35)</f>
        <v>0</v>
      </c>
      <c r="AI35" s="23">
        <f>SUM(W35)</f>
        <v>0</v>
      </c>
      <c r="AJ35" s="34">
        <f>SUM(Y35)</f>
        <v>0</v>
      </c>
      <c r="AK35" s="24">
        <f>sum(AA35)</f>
        <v>0</v>
      </c>
      <c r="AL35" s="23">
        <f>SUM(AC35:AK35)</f>
        <v>4.02</v>
      </c>
      <c r="AM35" s="37" t="str">
        <f>IF(AND(AD35&gt;=12, AE35&gt;=6, AH35&gt;=12, AI35&gt;=6,AK35&gt;=12, AL35&gt;=60), "Да", IF(AL35&gt;=60, "Fail", "Нет"))</f>
        <v>Нет</v>
      </c>
    </row>
    <row r="36">
      <c r="A36" s="97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6"/>
      <c r="M36" s="56"/>
      <c r="N36" s="58"/>
      <c r="O36" s="58"/>
      <c r="P36" s="58"/>
      <c r="Q36" s="56"/>
      <c r="R36" s="56"/>
      <c r="S36" s="56"/>
      <c r="T36" s="58"/>
      <c r="U36" s="56"/>
      <c r="V36" s="58"/>
      <c r="W36" s="56"/>
      <c r="X36" s="23"/>
      <c r="Y36" s="23"/>
      <c r="Z36" s="23"/>
      <c r="AA36" s="23"/>
      <c r="AB36" s="56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96"/>
    </row>
    <row r="37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</row>
    <row r="38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</row>
    <row r="39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</row>
  </sheetData>
  <mergeCells count="10">
    <mergeCell ref="M1:Q1"/>
    <mergeCell ref="R1:S1"/>
    <mergeCell ref="AC1:AF1"/>
    <mergeCell ref="AG1:AJ1"/>
    <mergeCell ref="T1:U1"/>
    <mergeCell ref="V1:W1"/>
    <mergeCell ref="B1:I1"/>
    <mergeCell ref="A1:A2"/>
    <mergeCell ref="J1:L1"/>
    <mergeCell ref="X1:Y1"/>
  </mergeCells>
  <conditionalFormatting sqref="K3:K26 L19 K35">
    <cfRule type="expression" dxfId="0" priority="1">
      <formula>K3&gt;43404.0</formula>
    </cfRule>
  </conditionalFormatting>
  <conditionalFormatting sqref="AM3:AM26 AM35">
    <cfRule type="containsText" dxfId="1" priority="2" operator="containsText" text="Да">
      <formula>NOT(ISERROR(SEARCH(("Да"),(AM3))))</formula>
    </cfRule>
  </conditionalFormatting>
  <conditionalFormatting sqref="AM3:AM26 AM35">
    <cfRule type="containsText" dxfId="0" priority="3" operator="containsText" text="Нет">
      <formula>NOT(ISERROR(SEARCH(("Нет"),(AM3))))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3" width="6.0"/>
    <col customWidth="1" min="14" max="14" width="5.14"/>
    <col customWidth="1" min="15" max="15" width="6.14"/>
    <col customWidth="1" min="16" max="16" width="5.57"/>
    <col customWidth="1" min="17" max="17" width="14.57"/>
    <col customWidth="1" min="18" max="19" width="6.57"/>
    <col customWidth="1" min="20" max="20" width="5.57"/>
    <col customWidth="1" min="21" max="21" width="9.29"/>
    <col customWidth="1" min="22" max="22" width="6.71"/>
    <col customWidth="1" min="23" max="23" width="5.57"/>
    <col customWidth="1" min="24" max="24" width="6.57"/>
    <col customWidth="1" min="25" max="25" width="6.14"/>
    <col customWidth="1" min="26" max="26" width="7.43"/>
    <col customWidth="1" min="27" max="27" width="6.14"/>
    <col customWidth="1" min="28" max="29" width="6.71"/>
    <col customWidth="1" min="30" max="31" width="8.57"/>
    <col customWidth="1" min="32" max="32" width="6.71"/>
    <col customWidth="1" min="33" max="43" width="6.86"/>
  </cols>
  <sheetData>
    <row r="1">
      <c r="A1" s="7" t="s">
        <v>3</v>
      </c>
      <c r="B1" s="2" t="s">
        <v>1</v>
      </c>
      <c r="K1" s="2"/>
      <c r="L1" s="2"/>
      <c r="M1" s="2"/>
      <c r="N1" s="3" t="s">
        <v>2</v>
      </c>
      <c r="O1" s="4"/>
      <c r="P1" s="5"/>
      <c r="Q1" s="6" t="s">
        <v>4</v>
      </c>
      <c r="R1" s="4"/>
      <c r="S1" s="4"/>
      <c r="T1" s="4"/>
      <c r="U1" s="5"/>
      <c r="V1" s="6" t="s">
        <v>5</v>
      </c>
      <c r="W1" s="5"/>
      <c r="X1" s="6" t="s">
        <v>6</v>
      </c>
      <c r="Y1" s="5"/>
      <c r="Z1" s="6" t="s">
        <v>7</v>
      </c>
      <c r="AA1" s="5"/>
      <c r="AB1" s="6" t="s">
        <v>8</v>
      </c>
      <c r="AC1" s="5"/>
      <c r="AD1" s="8" t="s">
        <v>9</v>
      </c>
      <c r="AE1" s="8" t="s">
        <v>10</v>
      </c>
      <c r="AF1" s="9"/>
      <c r="AG1" s="6" t="s">
        <v>11</v>
      </c>
      <c r="AH1" s="4"/>
      <c r="AI1" s="4"/>
      <c r="AJ1" s="5"/>
      <c r="AK1" s="6" t="s">
        <v>12</v>
      </c>
      <c r="AL1" s="4"/>
      <c r="AM1" s="4"/>
      <c r="AN1" s="5"/>
      <c r="AO1" s="11" t="s">
        <v>10</v>
      </c>
      <c r="AP1" s="6" t="s">
        <v>13</v>
      </c>
      <c r="AQ1" s="12" t="s">
        <v>14</v>
      </c>
    </row>
    <row r="2">
      <c r="B2" s="13">
        <v>43350.0</v>
      </c>
      <c r="C2" s="14">
        <f t="shared" ref="C2:E2" si="1">B2+14</f>
        <v>43364</v>
      </c>
      <c r="D2" s="14">
        <f t="shared" si="1"/>
        <v>43378</v>
      </c>
      <c r="E2" s="14">
        <f t="shared" si="1"/>
        <v>43392</v>
      </c>
      <c r="F2" s="15">
        <f t="shared" ref="F2:G2" si="2">G2-14</f>
        <v>43403</v>
      </c>
      <c r="G2" s="15">
        <f t="shared" si="2"/>
        <v>43417</v>
      </c>
      <c r="H2" s="15">
        <v>43431.0</v>
      </c>
      <c r="I2" s="14">
        <f>H2+14</f>
        <v>43445</v>
      </c>
      <c r="J2" s="16">
        <v>43458.0</v>
      </c>
      <c r="K2" s="14">
        <v>43459.0</v>
      </c>
      <c r="L2" s="14">
        <v>43461.0</v>
      </c>
      <c r="M2" s="14">
        <v>43566.0</v>
      </c>
      <c r="N2" s="7" t="s">
        <v>15</v>
      </c>
      <c r="O2" s="7" t="s">
        <v>16</v>
      </c>
      <c r="P2" s="17" t="s">
        <v>17</v>
      </c>
      <c r="Q2" s="19" t="s">
        <v>15</v>
      </c>
      <c r="R2" s="7" t="s">
        <v>18</v>
      </c>
      <c r="S2" s="7" t="s">
        <v>19</v>
      </c>
      <c r="T2" s="7" t="s">
        <v>16</v>
      </c>
      <c r="U2" s="17" t="s">
        <v>17</v>
      </c>
      <c r="V2" s="7">
        <v>1.0</v>
      </c>
      <c r="W2" s="17">
        <v>2.0</v>
      </c>
      <c r="X2" s="7" t="s">
        <v>20</v>
      </c>
      <c r="Y2" s="17" t="s">
        <v>21</v>
      </c>
      <c r="Z2" s="7" t="s">
        <v>20</v>
      </c>
      <c r="AA2" s="17" t="s">
        <v>21</v>
      </c>
      <c r="AB2" s="7">
        <v>1.0</v>
      </c>
      <c r="AC2" s="17">
        <v>2.0</v>
      </c>
      <c r="AD2" s="17"/>
      <c r="AE2" s="17"/>
      <c r="AF2" s="9"/>
      <c r="AG2" s="7" t="s">
        <v>22</v>
      </c>
      <c r="AH2" s="7" t="s">
        <v>23</v>
      </c>
      <c r="AI2" s="7" t="s">
        <v>24</v>
      </c>
      <c r="AJ2" s="17" t="s">
        <v>25</v>
      </c>
      <c r="AK2" s="7" t="s">
        <v>22</v>
      </c>
      <c r="AL2" s="7" t="s">
        <v>23</v>
      </c>
      <c r="AM2" s="7" t="s">
        <v>24</v>
      </c>
      <c r="AN2" s="17" t="s">
        <v>25</v>
      </c>
      <c r="AO2" s="20"/>
      <c r="AP2" s="20"/>
      <c r="AQ2" s="21"/>
    </row>
    <row r="3">
      <c r="A3" s="27" t="s">
        <v>29</v>
      </c>
      <c r="B3" s="28" t="s">
        <v>30</v>
      </c>
      <c r="C3" s="28" t="s">
        <v>30</v>
      </c>
      <c r="D3" s="29"/>
      <c r="E3" s="29"/>
      <c r="F3" s="29"/>
      <c r="G3" s="29"/>
      <c r="H3" s="29"/>
      <c r="I3" s="28" t="s">
        <v>30</v>
      </c>
      <c r="J3" s="29"/>
      <c r="K3" s="28" t="s">
        <v>30</v>
      </c>
      <c r="L3" s="28" t="s">
        <v>30</v>
      </c>
      <c r="M3" s="28"/>
      <c r="N3" s="30">
        <v>101.0</v>
      </c>
      <c r="O3" s="31">
        <v>43542.0</v>
      </c>
      <c r="P3" s="32">
        <v>12.0</v>
      </c>
      <c r="Q3" s="24">
        <v>900.0</v>
      </c>
      <c r="R3" s="33"/>
      <c r="S3" s="33"/>
      <c r="T3" s="33"/>
      <c r="U3" s="34"/>
      <c r="V3" s="24">
        <v>1.5</v>
      </c>
      <c r="W3" s="32"/>
      <c r="X3" s="26">
        <v>43431.0</v>
      </c>
      <c r="Y3" s="32">
        <v>6.0</v>
      </c>
      <c r="Z3" s="26">
        <v>43459.0</v>
      </c>
      <c r="AA3" s="32">
        <v>0.0</v>
      </c>
      <c r="AB3" s="24">
        <v>3.5</v>
      </c>
      <c r="AC3" s="34"/>
      <c r="AD3" s="35" t="str">
        <f t="shared" ref="AD3:AD19" si="3">IF(AND(P3&gt;=12,U3&gt;=12,Y3&gt;=6,AA3&gt;=6),"да","нет")</f>
        <v>нет</v>
      </c>
      <c r="AE3" s="34"/>
      <c r="AF3" s="36"/>
      <c r="AG3" s="23">
        <f t="shared" ref="AG3:AG27" si="4">SUM(V3)</f>
        <v>1.5</v>
      </c>
      <c r="AH3" s="23">
        <f t="shared" ref="AH3:AH27" si="5">Sum(P3)</f>
        <v>12</v>
      </c>
      <c r="AI3" s="23">
        <f t="shared" ref="AI3:AI27" si="6">SUM(Y3)</f>
        <v>6</v>
      </c>
      <c r="AJ3" s="34">
        <f t="shared" ref="AJ3:AJ27" si="7">SUM(AB3)</f>
        <v>3.5</v>
      </c>
      <c r="AK3" s="23">
        <f t="shared" ref="AK3:AK27" si="8">SUM(W3)</f>
        <v>0</v>
      </c>
      <c r="AL3" s="23">
        <f t="shared" ref="AL3:AL27" si="9">SUM(U3)</f>
        <v>0</v>
      </c>
      <c r="AM3" s="23">
        <f t="shared" ref="AM3:AM27" si="10">SUM(AA3)</f>
        <v>0</v>
      </c>
      <c r="AN3" s="34">
        <f t="shared" ref="AN3:AN27" si="11">SUM(AC3)</f>
        <v>0</v>
      </c>
      <c r="AO3" s="24">
        <f t="shared" ref="AO3:AO27" si="12">sum(AE3)</f>
        <v>0</v>
      </c>
      <c r="AP3" s="23">
        <f t="shared" ref="AP3:AP27" si="13">SUM(AG3:AO3)</f>
        <v>23</v>
      </c>
      <c r="AQ3" s="37" t="str">
        <f t="shared" ref="AQ3:AQ27" si="14">IF(AND(AH3&gt;=12, AI3&gt;=6, AL3&gt;=12, AM3&gt;=6,AO3&gt;=12, AP3&gt;=60), "Да", IF(AP3&gt;=60, "Fail", "Нет"))</f>
        <v>Нет</v>
      </c>
    </row>
    <row r="4">
      <c r="A4" s="38" t="s">
        <v>31</v>
      </c>
      <c r="B4" s="28" t="s">
        <v>30</v>
      </c>
      <c r="C4" s="28" t="s">
        <v>30</v>
      </c>
      <c r="D4" s="29"/>
      <c r="E4" s="29"/>
      <c r="F4" s="29"/>
      <c r="G4" s="29"/>
      <c r="H4" s="29"/>
      <c r="I4" s="29"/>
      <c r="J4" s="28" t="s">
        <v>30</v>
      </c>
      <c r="K4" s="28"/>
      <c r="L4" s="28" t="s">
        <v>30</v>
      </c>
      <c r="M4" s="28"/>
      <c r="N4" s="30">
        <v>102.0</v>
      </c>
      <c r="O4" s="26">
        <v>43461.0</v>
      </c>
      <c r="P4" s="32">
        <v>13.0</v>
      </c>
      <c r="Q4" s="24">
        <v>52422.0</v>
      </c>
      <c r="R4" s="26">
        <v>43461.0</v>
      </c>
      <c r="S4" s="26">
        <v>43482.0</v>
      </c>
      <c r="T4" s="26">
        <v>43482.0</v>
      </c>
      <c r="U4" s="32">
        <v>13.0</v>
      </c>
      <c r="V4" s="24">
        <v>2.0</v>
      </c>
      <c r="W4" s="34"/>
      <c r="X4" s="26">
        <v>43488.0</v>
      </c>
      <c r="Y4" s="32">
        <v>6.0</v>
      </c>
      <c r="Z4" s="26">
        <v>43482.0</v>
      </c>
      <c r="AA4" s="32">
        <v>6.0</v>
      </c>
      <c r="AB4" s="23"/>
      <c r="AC4" s="34"/>
      <c r="AD4" s="35" t="str">
        <f t="shared" si="3"/>
        <v>да</v>
      </c>
      <c r="AE4" s="32">
        <v>20.0</v>
      </c>
      <c r="AF4" s="36"/>
      <c r="AG4" s="23">
        <f t="shared" si="4"/>
        <v>2</v>
      </c>
      <c r="AH4" s="23">
        <f t="shared" si="5"/>
        <v>13</v>
      </c>
      <c r="AI4" s="23">
        <f t="shared" si="6"/>
        <v>6</v>
      </c>
      <c r="AJ4" s="34">
        <f t="shared" si="7"/>
        <v>0</v>
      </c>
      <c r="AK4" s="23">
        <f t="shared" si="8"/>
        <v>0</v>
      </c>
      <c r="AL4" s="23">
        <f t="shared" si="9"/>
        <v>13</v>
      </c>
      <c r="AM4" s="23">
        <f t="shared" si="10"/>
        <v>6</v>
      </c>
      <c r="AN4" s="34">
        <f t="shared" si="11"/>
        <v>0</v>
      </c>
      <c r="AO4" s="24">
        <f t="shared" si="12"/>
        <v>20</v>
      </c>
      <c r="AP4" s="23">
        <f t="shared" si="13"/>
        <v>60</v>
      </c>
      <c r="AQ4" s="37" t="str">
        <f t="shared" si="14"/>
        <v>Да</v>
      </c>
    </row>
    <row r="5">
      <c r="A5" s="38" t="s">
        <v>32</v>
      </c>
      <c r="B5" s="28" t="s">
        <v>30</v>
      </c>
      <c r="C5" s="28" t="s">
        <v>30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30">
        <v>103.0</v>
      </c>
      <c r="O5" s="31">
        <v>43564.0</v>
      </c>
      <c r="P5" s="32">
        <v>14.0</v>
      </c>
      <c r="Q5" s="24">
        <v>105.0</v>
      </c>
      <c r="R5" s="31">
        <v>43567.0</v>
      </c>
      <c r="S5" s="31">
        <v>43567.0</v>
      </c>
      <c r="T5" s="31">
        <v>43567.0</v>
      </c>
      <c r="U5" s="32">
        <v>15.0</v>
      </c>
      <c r="V5" s="23"/>
      <c r="W5" s="32">
        <v>1.0</v>
      </c>
      <c r="X5" s="26">
        <v>43567.0</v>
      </c>
      <c r="Y5" s="32">
        <v>6.0</v>
      </c>
      <c r="Z5" s="26">
        <v>43489.0</v>
      </c>
      <c r="AA5" s="32">
        <v>6.0</v>
      </c>
      <c r="AB5" s="23"/>
      <c r="AC5" s="34"/>
      <c r="AD5" s="35" t="str">
        <f t="shared" si="3"/>
        <v>да</v>
      </c>
      <c r="AE5" s="32">
        <v>19.0</v>
      </c>
      <c r="AF5" s="36"/>
      <c r="AG5" s="23">
        <f t="shared" si="4"/>
        <v>0</v>
      </c>
      <c r="AH5" s="23">
        <f t="shared" si="5"/>
        <v>14</v>
      </c>
      <c r="AI5" s="23">
        <f t="shared" si="6"/>
        <v>6</v>
      </c>
      <c r="AJ5" s="34">
        <f t="shared" si="7"/>
        <v>0</v>
      </c>
      <c r="AK5" s="23">
        <f t="shared" si="8"/>
        <v>1</v>
      </c>
      <c r="AL5" s="23">
        <f t="shared" si="9"/>
        <v>15</v>
      </c>
      <c r="AM5" s="23">
        <f t="shared" si="10"/>
        <v>6</v>
      </c>
      <c r="AN5" s="34">
        <f t="shared" si="11"/>
        <v>0</v>
      </c>
      <c r="AO5" s="24">
        <f t="shared" si="12"/>
        <v>19</v>
      </c>
      <c r="AP5" s="23">
        <f t="shared" si="13"/>
        <v>61</v>
      </c>
      <c r="AQ5" s="37" t="str">
        <f t="shared" si="14"/>
        <v>Да</v>
      </c>
    </row>
    <row r="6">
      <c r="A6" s="38" t="s">
        <v>33</v>
      </c>
      <c r="B6" s="28" t="s">
        <v>30</v>
      </c>
      <c r="C6" s="28" t="s">
        <v>30</v>
      </c>
      <c r="D6" s="29"/>
      <c r="E6" s="29"/>
      <c r="F6" s="29"/>
      <c r="G6" s="29"/>
      <c r="H6" s="29"/>
      <c r="I6" s="29"/>
      <c r="J6" s="28" t="s">
        <v>30</v>
      </c>
      <c r="K6" s="28"/>
      <c r="L6" s="28" t="s">
        <v>30</v>
      </c>
      <c r="M6" s="28"/>
      <c r="N6" s="30">
        <v>104.0</v>
      </c>
      <c r="O6" s="31">
        <v>43431.0</v>
      </c>
      <c r="P6" s="32">
        <v>14.0</v>
      </c>
      <c r="Q6" s="24" t="s">
        <v>34</v>
      </c>
      <c r="R6" s="31">
        <v>43458.0</v>
      </c>
      <c r="S6" s="31">
        <v>43461.0</v>
      </c>
      <c r="T6" s="31">
        <v>43461.0</v>
      </c>
      <c r="U6" s="32">
        <v>13.5</v>
      </c>
      <c r="V6" s="24">
        <v>2.5</v>
      </c>
      <c r="W6" s="39">
        <v>0.5</v>
      </c>
      <c r="X6" s="26">
        <v>43458.0</v>
      </c>
      <c r="Y6" s="32">
        <v>6.0</v>
      </c>
      <c r="Z6" s="31">
        <v>43459.0</v>
      </c>
      <c r="AA6" s="32">
        <v>7.0</v>
      </c>
      <c r="AB6" s="24">
        <v>3.0</v>
      </c>
      <c r="AC6" s="32">
        <v>3.0</v>
      </c>
      <c r="AD6" s="35" t="str">
        <f t="shared" si="3"/>
        <v>да</v>
      </c>
      <c r="AE6" s="32">
        <v>20.0</v>
      </c>
      <c r="AF6" s="36"/>
      <c r="AG6" s="23">
        <f t="shared" si="4"/>
        <v>2.5</v>
      </c>
      <c r="AH6" s="23">
        <f t="shared" si="5"/>
        <v>14</v>
      </c>
      <c r="AI6" s="23">
        <f t="shared" si="6"/>
        <v>6</v>
      </c>
      <c r="AJ6" s="34">
        <f t="shared" si="7"/>
        <v>3</v>
      </c>
      <c r="AK6" s="23">
        <f t="shared" si="8"/>
        <v>0.5</v>
      </c>
      <c r="AL6" s="23">
        <f t="shared" si="9"/>
        <v>13.5</v>
      </c>
      <c r="AM6" s="23">
        <f t="shared" si="10"/>
        <v>7</v>
      </c>
      <c r="AN6" s="34">
        <f t="shared" si="11"/>
        <v>3</v>
      </c>
      <c r="AO6" s="24">
        <f t="shared" si="12"/>
        <v>20</v>
      </c>
      <c r="AP6" s="23">
        <f t="shared" si="13"/>
        <v>69.5</v>
      </c>
      <c r="AQ6" s="37" t="str">
        <f t="shared" si="14"/>
        <v>Да</v>
      </c>
    </row>
    <row r="7">
      <c r="A7" s="38" t="s">
        <v>35</v>
      </c>
      <c r="B7" s="28" t="s">
        <v>30</v>
      </c>
      <c r="C7" s="28" t="s">
        <v>30</v>
      </c>
      <c r="D7" s="29"/>
      <c r="E7" s="29"/>
      <c r="F7" s="29"/>
      <c r="G7" s="29"/>
      <c r="H7" s="29"/>
      <c r="I7" s="28" t="s">
        <v>30</v>
      </c>
      <c r="J7" s="29"/>
      <c r="K7" s="28" t="s">
        <v>30</v>
      </c>
      <c r="L7" s="28" t="s">
        <v>30</v>
      </c>
      <c r="M7" s="28"/>
      <c r="N7" s="30">
        <v>105.0</v>
      </c>
      <c r="O7" s="26">
        <v>43445.0</v>
      </c>
      <c r="P7" s="32">
        <v>13.5</v>
      </c>
      <c r="Q7" s="24" t="s">
        <v>36</v>
      </c>
      <c r="R7" s="31">
        <v>43431.0</v>
      </c>
      <c r="S7" s="31">
        <v>43431.0</v>
      </c>
      <c r="T7" s="14">
        <v>43482.0</v>
      </c>
      <c r="U7" s="32">
        <v>12.0</v>
      </c>
      <c r="V7" s="24">
        <v>0.5</v>
      </c>
      <c r="W7" s="43"/>
      <c r="X7" s="26">
        <v>43482.0</v>
      </c>
      <c r="Y7" s="32">
        <v>6.0</v>
      </c>
      <c r="Z7" s="31">
        <v>43482.0</v>
      </c>
      <c r="AA7" s="32">
        <v>6.0</v>
      </c>
      <c r="AB7" s="24">
        <v>5.0</v>
      </c>
      <c r="AC7" s="32">
        <v>5.0</v>
      </c>
      <c r="AD7" s="35" t="str">
        <f t="shared" si="3"/>
        <v>да</v>
      </c>
      <c r="AE7" s="32">
        <v>12.666</v>
      </c>
      <c r="AF7" s="36"/>
      <c r="AG7" s="23">
        <f t="shared" si="4"/>
        <v>0.5</v>
      </c>
      <c r="AH7" s="23">
        <f t="shared" si="5"/>
        <v>13.5</v>
      </c>
      <c r="AI7" s="23">
        <f t="shared" si="6"/>
        <v>6</v>
      </c>
      <c r="AJ7" s="34">
        <f t="shared" si="7"/>
        <v>5</v>
      </c>
      <c r="AK7" s="23">
        <f t="shared" si="8"/>
        <v>0</v>
      </c>
      <c r="AL7" s="23">
        <f t="shared" si="9"/>
        <v>12</v>
      </c>
      <c r="AM7" s="23">
        <f t="shared" si="10"/>
        <v>6</v>
      </c>
      <c r="AN7" s="34">
        <f t="shared" si="11"/>
        <v>5</v>
      </c>
      <c r="AO7" s="24">
        <f t="shared" si="12"/>
        <v>12.666</v>
      </c>
      <c r="AP7" s="23">
        <f t="shared" si="13"/>
        <v>60.666</v>
      </c>
      <c r="AQ7" s="37" t="str">
        <f t="shared" si="14"/>
        <v>Да</v>
      </c>
    </row>
    <row r="8">
      <c r="A8" s="44" t="s">
        <v>37</v>
      </c>
      <c r="B8" s="28" t="s">
        <v>30</v>
      </c>
      <c r="C8" s="28" t="s">
        <v>30</v>
      </c>
      <c r="D8" s="28" t="s">
        <v>30</v>
      </c>
      <c r="E8" s="29"/>
      <c r="F8" s="29"/>
      <c r="G8" s="29"/>
      <c r="H8" s="29"/>
      <c r="I8" s="29"/>
      <c r="J8" s="29"/>
      <c r="K8" s="29"/>
      <c r="L8" s="29"/>
      <c r="M8" s="29"/>
      <c r="N8" s="30">
        <v>106.0</v>
      </c>
      <c r="O8" s="45">
        <v>43403.0</v>
      </c>
      <c r="P8" s="32">
        <v>18.0</v>
      </c>
      <c r="Q8" s="24" t="s">
        <v>38</v>
      </c>
      <c r="R8" s="31">
        <v>43431.0</v>
      </c>
      <c r="S8" s="31">
        <v>43431.0</v>
      </c>
      <c r="T8" s="26">
        <v>43445.0</v>
      </c>
      <c r="U8" s="32">
        <v>20.0</v>
      </c>
      <c r="V8" s="24">
        <v>2.0</v>
      </c>
      <c r="W8" s="32">
        <v>0.0</v>
      </c>
      <c r="X8" s="26">
        <v>43431.0</v>
      </c>
      <c r="Y8" s="32">
        <v>9.8</v>
      </c>
      <c r="Z8" s="26">
        <v>43459.0</v>
      </c>
      <c r="AA8" s="32">
        <v>9.0</v>
      </c>
      <c r="AB8" s="24">
        <v>5.0</v>
      </c>
      <c r="AC8" s="32">
        <v>4.5</v>
      </c>
      <c r="AD8" s="35" t="str">
        <f t="shared" si="3"/>
        <v>да</v>
      </c>
      <c r="AE8" s="32">
        <v>20.0</v>
      </c>
      <c r="AF8" s="36"/>
      <c r="AG8" s="23">
        <f t="shared" si="4"/>
        <v>2</v>
      </c>
      <c r="AH8" s="23">
        <f t="shared" si="5"/>
        <v>18</v>
      </c>
      <c r="AI8" s="23">
        <f t="shared" si="6"/>
        <v>9.8</v>
      </c>
      <c r="AJ8" s="34">
        <f t="shared" si="7"/>
        <v>5</v>
      </c>
      <c r="AK8" s="23">
        <f t="shared" si="8"/>
        <v>0</v>
      </c>
      <c r="AL8" s="23">
        <f t="shared" si="9"/>
        <v>20</v>
      </c>
      <c r="AM8" s="23">
        <f t="shared" si="10"/>
        <v>9</v>
      </c>
      <c r="AN8" s="34">
        <f t="shared" si="11"/>
        <v>4.5</v>
      </c>
      <c r="AO8" s="24">
        <f t="shared" si="12"/>
        <v>20</v>
      </c>
      <c r="AP8" s="23">
        <f t="shared" si="13"/>
        <v>88.3</v>
      </c>
      <c r="AQ8" s="37" t="str">
        <f t="shared" si="14"/>
        <v>Да</v>
      </c>
    </row>
    <row r="9">
      <c r="A9" s="38" t="s">
        <v>39</v>
      </c>
      <c r="B9" s="28" t="s">
        <v>30</v>
      </c>
      <c r="C9" s="28" t="s">
        <v>30</v>
      </c>
      <c r="D9" s="29"/>
      <c r="E9" s="29"/>
      <c r="F9" s="29"/>
      <c r="G9" s="29"/>
      <c r="H9" s="29"/>
      <c r="I9" s="29"/>
      <c r="J9" s="28" t="s">
        <v>30</v>
      </c>
      <c r="K9" s="28"/>
      <c r="L9" s="28" t="s">
        <v>30</v>
      </c>
      <c r="M9" s="28"/>
      <c r="N9" s="30">
        <v>107.0</v>
      </c>
      <c r="O9" s="31">
        <v>43431.0</v>
      </c>
      <c r="P9" s="32">
        <v>14.5</v>
      </c>
      <c r="Q9" s="24" t="s">
        <v>40</v>
      </c>
      <c r="R9" s="26">
        <v>43458.0</v>
      </c>
      <c r="S9" s="26">
        <v>43461.0</v>
      </c>
      <c r="T9" s="26">
        <v>43461.0</v>
      </c>
      <c r="U9" s="32">
        <v>12.0</v>
      </c>
      <c r="V9" s="24">
        <v>2.5</v>
      </c>
      <c r="W9" s="32">
        <v>0.5</v>
      </c>
      <c r="X9" s="26">
        <v>43431.0</v>
      </c>
      <c r="Y9" s="32">
        <v>8.0</v>
      </c>
      <c r="Z9" s="26">
        <v>43459.0</v>
      </c>
      <c r="AA9" s="32">
        <v>7.5</v>
      </c>
      <c r="AB9" s="24">
        <v>4.0</v>
      </c>
      <c r="AC9" s="32">
        <v>4.0</v>
      </c>
      <c r="AD9" s="35" t="str">
        <f t="shared" si="3"/>
        <v>да</v>
      </c>
      <c r="AE9" s="32">
        <v>20.0</v>
      </c>
      <c r="AF9" s="36"/>
      <c r="AG9" s="23">
        <f t="shared" si="4"/>
        <v>2.5</v>
      </c>
      <c r="AH9" s="23">
        <f t="shared" si="5"/>
        <v>14.5</v>
      </c>
      <c r="AI9" s="23">
        <f t="shared" si="6"/>
        <v>8</v>
      </c>
      <c r="AJ9" s="34">
        <f t="shared" si="7"/>
        <v>4</v>
      </c>
      <c r="AK9" s="23">
        <f t="shared" si="8"/>
        <v>0.5</v>
      </c>
      <c r="AL9" s="23">
        <f t="shared" si="9"/>
        <v>12</v>
      </c>
      <c r="AM9" s="23">
        <f t="shared" si="10"/>
        <v>7.5</v>
      </c>
      <c r="AN9" s="34">
        <f t="shared" si="11"/>
        <v>4</v>
      </c>
      <c r="AO9" s="24">
        <f t="shared" si="12"/>
        <v>20</v>
      </c>
      <c r="AP9" s="23">
        <f t="shared" si="13"/>
        <v>73</v>
      </c>
      <c r="AQ9" s="37" t="str">
        <f t="shared" si="14"/>
        <v>Да</v>
      </c>
    </row>
    <row r="10">
      <c r="A10" s="38" t="s">
        <v>42</v>
      </c>
      <c r="B10" s="28" t="s">
        <v>30</v>
      </c>
      <c r="C10" s="28" t="s">
        <v>30</v>
      </c>
      <c r="D10" s="47"/>
      <c r="E10" s="47"/>
      <c r="F10" s="47"/>
      <c r="G10" s="47"/>
      <c r="H10" s="47"/>
      <c r="I10" s="47"/>
      <c r="J10" s="47"/>
      <c r="K10" s="28" t="s">
        <v>30</v>
      </c>
      <c r="L10" s="28"/>
      <c r="M10" s="28"/>
      <c r="N10" s="48">
        <v>108.0</v>
      </c>
      <c r="O10" s="31">
        <v>43431.0</v>
      </c>
      <c r="P10" s="39">
        <v>20.0</v>
      </c>
      <c r="Q10" s="49" t="s">
        <v>44</v>
      </c>
      <c r="R10" s="45">
        <v>43522.0</v>
      </c>
      <c r="S10" s="45">
        <v>43522.0</v>
      </c>
      <c r="T10" s="45">
        <v>43536.0</v>
      </c>
      <c r="U10" s="39">
        <v>20.0</v>
      </c>
      <c r="V10" s="49">
        <v>3.0</v>
      </c>
      <c r="W10" s="43"/>
      <c r="X10" s="45">
        <v>43542.0</v>
      </c>
      <c r="Y10" s="39">
        <v>6.0</v>
      </c>
      <c r="Z10" s="45">
        <v>43459.0</v>
      </c>
      <c r="AA10" s="39">
        <v>7.5</v>
      </c>
      <c r="AB10" s="23"/>
      <c r="AC10" s="32">
        <v>2.0</v>
      </c>
      <c r="AD10" s="35" t="str">
        <f t="shared" si="3"/>
        <v>да</v>
      </c>
      <c r="AE10" s="32">
        <v>12.0</v>
      </c>
      <c r="AF10" s="36"/>
      <c r="AG10" s="23">
        <f t="shared" si="4"/>
        <v>3</v>
      </c>
      <c r="AH10" s="23">
        <f t="shared" si="5"/>
        <v>20</v>
      </c>
      <c r="AI10" s="23">
        <f t="shared" si="6"/>
        <v>6</v>
      </c>
      <c r="AJ10" s="34">
        <f t="shared" si="7"/>
        <v>0</v>
      </c>
      <c r="AK10" s="23">
        <f t="shared" si="8"/>
        <v>0</v>
      </c>
      <c r="AL10" s="23">
        <f t="shared" si="9"/>
        <v>20</v>
      </c>
      <c r="AM10" s="23">
        <f t="shared" si="10"/>
        <v>7.5</v>
      </c>
      <c r="AN10" s="34">
        <f t="shared" si="11"/>
        <v>2</v>
      </c>
      <c r="AO10" s="24">
        <f t="shared" si="12"/>
        <v>12</v>
      </c>
      <c r="AP10" s="23">
        <f t="shared" si="13"/>
        <v>70.5</v>
      </c>
      <c r="AQ10" s="37" t="str">
        <f t="shared" si="14"/>
        <v>Да</v>
      </c>
    </row>
    <row r="11">
      <c r="A11" s="38" t="s">
        <v>46</v>
      </c>
      <c r="B11" s="28" t="s">
        <v>30</v>
      </c>
      <c r="C11" s="28" t="s">
        <v>30</v>
      </c>
      <c r="D11" s="28" t="s">
        <v>30</v>
      </c>
      <c r="E11" s="29"/>
      <c r="F11" s="29"/>
      <c r="G11" s="29"/>
      <c r="H11" s="29"/>
      <c r="I11" s="29"/>
      <c r="J11" s="29"/>
      <c r="K11" s="29"/>
      <c r="L11" s="29"/>
      <c r="M11" s="29"/>
      <c r="N11" s="30">
        <v>109.0</v>
      </c>
      <c r="O11" s="31">
        <v>43431.0</v>
      </c>
      <c r="P11" s="32">
        <v>14.0</v>
      </c>
      <c r="Q11" s="24" t="s">
        <v>47</v>
      </c>
      <c r="R11" s="26">
        <v>43521.0</v>
      </c>
      <c r="S11" s="26">
        <v>43521.0</v>
      </c>
      <c r="T11" s="52">
        <v>43521.0</v>
      </c>
      <c r="U11" s="32">
        <v>12.0</v>
      </c>
      <c r="V11" s="23"/>
      <c r="W11" s="32">
        <v>1.0</v>
      </c>
      <c r="X11" s="26">
        <v>43482.0</v>
      </c>
      <c r="Y11" s="32">
        <v>6.0</v>
      </c>
      <c r="Z11" s="26">
        <v>43482.0</v>
      </c>
      <c r="AA11" s="32">
        <v>6.0</v>
      </c>
      <c r="AB11" s="24">
        <v>3.0</v>
      </c>
      <c r="AC11" s="34"/>
      <c r="AD11" s="35" t="str">
        <f t="shared" si="3"/>
        <v>да</v>
      </c>
      <c r="AE11" s="32">
        <v>18.0</v>
      </c>
      <c r="AF11" s="36"/>
      <c r="AG11" s="23">
        <f t="shared" si="4"/>
        <v>0</v>
      </c>
      <c r="AH11" s="23">
        <f t="shared" si="5"/>
        <v>14</v>
      </c>
      <c r="AI11" s="23">
        <f t="shared" si="6"/>
        <v>6</v>
      </c>
      <c r="AJ11" s="34">
        <f t="shared" si="7"/>
        <v>3</v>
      </c>
      <c r="AK11" s="23">
        <f t="shared" si="8"/>
        <v>1</v>
      </c>
      <c r="AL11" s="23">
        <f t="shared" si="9"/>
        <v>12</v>
      </c>
      <c r="AM11" s="23">
        <f t="shared" si="10"/>
        <v>6</v>
      </c>
      <c r="AN11" s="34">
        <f t="shared" si="11"/>
        <v>0</v>
      </c>
      <c r="AO11" s="24">
        <f t="shared" si="12"/>
        <v>18</v>
      </c>
      <c r="AP11" s="23">
        <f t="shared" si="13"/>
        <v>60</v>
      </c>
      <c r="AQ11" s="37" t="str">
        <f t="shared" si="14"/>
        <v>Да</v>
      </c>
    </row>
    <row r="12">
      <c r="A12" s="38" t="s">
        <v>52</v>
      </c>
      <c r="B12" s="28" t="s">
        <v>30</v>
      </c>
      <c r="C12" s="28" t="s">
        <v>30</v>
      </c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30">
        <v>110.0</v>
      </c>
      <c r="O12" s="40"/>
      <c r="P12" s="34"/>
      <c r="Q12" s="23"/>
      <c r="R12" s="40"/>
      <c r="S12" s="40"/>
      <c r="T12" s="40"/>
      <c r="U12" s="34"/>
      <c r="V12" s="23"/>
      <c r="W12" s="43"/>
      <c r="X12" s="26">
        <v>43431.0</v>
      </c>
      <c r="Y12" s="32">
        <v>0.01</v>
      </c>
      <c r="Z12" s="40"/>
      <c r="AA12" s="34"/>
      <c r="AB12" s="23"/>
      <c r="AC12" s="34"/>
      <c r="AD12" s="35" t="str">
        <f t="shared" si="3"/>
        <v>нет</v>
      </c>
      <c r="AE12" s="34"/>
      <c r="AF12" s="36"/>
      <c r="AG12" s="23">
        <f t="shared" si="4"/>
        <v>0</v>
      </c>
      <c r="AH12" s="23">
        <f t="shared" si="5"/>
        <v>0</v>
      </c>
      <c r="AI12" s="23">
        <f t="shared" si="6"/>
        <v>0.01</v>
      </c>
      <c r="AJ12" s="34">
        <f t="shared" si="7"/>
        <v>0</v>
      </c>
      <c r="AK12" s="23">
        <f t="shared" si="8"/>
        <v>0</v>
      </c>
      <c r="AL12" s="23">
        <f t="shared" si="9"/>
        <v>0</v>
      </c>
      <c r="AM12" s="23">
        <f t="shared" si="10"/>
        <v>0</v>
      </c>
      <c r="AN12" s="34">
        <f t="shared" si="11"/>
        <v>0</v>
      </c>
      <c r="AO12" s="24">
        <f t="shared" si="12"/>
        <v>0</v>
      </c>
      <c r="AP12" s="23">
        <f t="shared" si="13"/>
        <v>0.01</v>
      </c>
      <c r="AQ12" s="37" t="str">
        <f t="shared" si="14"/>
        <v>Нет</v>
      </c>
    </row>
    <row r="13">
      <c r="A13" s="49" t="s">
        <v>56</v>
      </c>
      <c r="B13" s="28" t="s">
        <v>30</v>
      </c>
      <c r="C13" s="28" t="s">
        <v>30</v>
      </c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30">
        <v>124.0</v>
      </c>
      <c r="O13" s="31">
        <v>43431.0</v>
      </c>
      <c r="P13" s="32">
        <v>14.0</v>
      </c>
      <c r="Q13" s="24" t="s">
        <v>57</v>
      </c>
      <c r="R13" s="54">
        <v>43528.0</v>
      </c>
      <c r="S13" s="26">
        <v>43563.0</v>
      </c>
      <c r="T13" s="26">
        <v>43563.0</v>
      </c>
      <c r="U13" s="32">
        <v>13.0</v>
      </c>
      <c r="V13" s="24">
        <v>0.0</v>
      </c>
      <c r="W13" s="32">
        <v>0.0</v>
      </c>
      <c r="X13" s="26">
        <v>43500.0</v>
      </c>
      <c r="Y13" s="32">
        <v>6.03</v>
      </c>
      <c r="Z13" s="26">
        <v>43564.0</v>
      </c>
      <c r="AA13" s="32">
        <v>6.03</v>
      </c>
      <c r="AB13" s="24">
        <v>3.0</v>
      </c>
      <c r="AC13" s="34"/>
      <c r="AD13" s="35" t="str">
        <f t="shared" si="3"/>
        <v>да</v>
      </c>
      <c r="AE13" s="32">
        <v>18.0</v>
      </c>
      <c r="AF13" s="36"/>
      <c r="AG13" s="23">
        <f t="shared" si="4"/>
        <v>0</v>
      </c>
      <c r="AH13" s="23">
        <f t="shared" si="5"/>
        <v>14</v>
      </c>
      <c r="AI13" s="23">
        <f t="shared" si="6"/>
        <v>6.03</v>
      </c>
      <c r="AJ13" s="34">
        <f t="shared" si="7"/>
        <v>3</v>
      </c>
      <c r="AK13" s="23">
        <f t="shared" si="8"/>
        <v>0</v>
      </c>
      <c r="AL13" s="23">
        <f t="shared" si="9"/>
        <v>13</v>
      </c>
      <c r="AM13" s="23">
        <f t="shared" si="10"/>
        <v>6.03</v>
      </c>
      <c r="AN13" s="34">
        <f t="shared" si="11"/>
        <v>0</v>
      </c>
      <c r="AO13" s="24">
        <f t="shared" si="12"/>
        <v>18</v>
      </c>
      <c r="AP13" s="23">
        <f t="shared" si="13"/>
        <v>60.06</v>
      </c>
      <c r="AQ13" s="37" t="str">
        <f t="shared" si="14"/>
        <v>Да</v>
      </c>
    </row>
    <row r="14">
      <c r="A14" s="49" t="s">
        <v>60</v>
      </c>
      <c r="B14" s="28" t="s">
        <v>30</v>
      </c>
      <c r="C14" s="28" t="s">
        <v>61</v>
      </c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30">
        <v>123.0</v>
      </c>
      <c r="O14" s="40"/>
      <c r="P14" s="34"/>
      <c r="Q14" s="23"/>
      <c r="R14" s="33"/>
      <c r="S14" s="33"/>
      <c r="T14" s="33"/>
      <c r="U14" s="34"/>
      <c r="V14" s="23"/>
      <c r="W14" s="34"/>
      <c r="X14" s="26">
        <v>43482.0</v>
      </c>
      <c r="Y14" s="32">
        <v>0.02</v>
      </c>
      <c r="Z14" s="33"/>
      <c r="AA14" s="34"/>
      <c r="AB14" s="23"/>
      <c r="AC14" s="34"/>
      <c r="AD14" s="35" t="str">
        <f t="shared" si="3"/>
        <v>нет</v>
      </c>
      <c r="AE14" s="34"/>
      <c r="AF14" s="36"/>
      <c r="AG14" s="23">
        <f t="shared" si="4"/>
        <v>0</v>
      </c>
      <c r="AH14" s="23">
        <f t="shared" si="5"/>
        <v>0</v>
      </c>
      <c r="AI14" s="23">
        <f t="shared" si="6"/>
        <v>0.02</v>
      </c>
      <c r="AJ14" s="34">
        <f t="shared" si="7"/>
        <v>0</v>
      </c>
      <c r="AK14" s="23">
        <f t="shared" si="8"/>
        <v>0</v>
      </c>
      <c r="AL14" s="23">
        <f t="shared" si="9"/>
        <v>0</v>
      </c>
      <c r="AM14" s="23">
        <f t="shared" si="10"/>
        <v>0</v>
      </c>
      <c r="AN14" s="34">
        <f t="shared" si="11"/>
        <v>0</v>
      </c>
      <c r="AO14" s="24">
        <f t="shared" si="12"/>
        <v>0</v>
      </c>
      <c r="AP14" s="23">
        <f t="shared" si="13"/>
        <v>0.02</v>
      </c>
      <c r="AQ14" s="37" t="str">
        <f t="shared" si="14"/>
        <v>Нет</v>
      </c>
    </row>
    <row r="15">
      <c r="A15" s="38" t="s">
        <v>65</v>
      </c>
      <c r="B15" s="28" t="s">
        <v>30</v>
      </c>
      <c r="C15" s="28" t="s">
        <v>30</v>
      </c>
      <c r="D15" s="29"/>
      <c r="E15" s="29"/>
      <c r="F15" s="29"/>
      <c r="G15" s="29"/>
      <c r="H15" s="29"/>
      <c r="I15" s="28" t="s">
        <v>30</v>
      </c>
      <c r="J15" s="28" t="s">
        <v>30</v>
      </c>
      <c r="K15" s="28" t="s">
        <v>30</v>
      </c>
      <c r="L15" s="28" t="s">
        <v>30</v>
      </c>
      <c r="M15" s="28"/>
      <c r="N15" s="30">
        <v>111.0</v>
      </c>
      <c r="O15" s="31">
        <v>43458.0</v>
      </c>
      <c r="P15" s="32">
        <v>14.0</v>
      </c>
      <c r="Q15" s="24">
        <v>54954.0</v>
      </c>
      <c r="R15" s="26">
        <v>43461.0</v>
      </c>
      <c r="S15" s="26">
        <v>43461.0</v>
      </c>
      <c r="T15" s="14">
        <v>43482.0</v>
      </c>
      <c r="U15" s="32">
        <v>12.0</v>
      </c>
      <c r="V15" s="24">
        <v>2.0</v>
      </c>
      <c r="W15" s="32">
        <v>0.0</v>
      </c>
      <c r="X15" s="26">
        <v>43431.0</v>
      </c>
      <c r="Y15" s="32">
        <v>8.0</v>
      </c>
      <c r="Z15" s="26">
        <v>43459.0</v>
      </c>
      <c r="AA15" s="32">
        <v>6.0</v>
      </c>
      <c r="AB15" s="24">
        <v>3.5</v>
      </c>
      <c r="AC15" s="32">
        <v>2.0</v>
      </c>
      <c r="AD15" s="35" t="str">
        <f t="shared" si="3"/>
        <v>да</v>
      </c>
      <c r="AE15" s="32">
        <v>13.0</v>
      </c>
      <c r="AF15" s="36"/>
      <c r="AG15" s="23">
        <f t="shared" si="4"/>
        <v>2</v>
      </c>
      <c r="AH15" s="23">
        <f t="shared" si="5"/>
        <v>14</v>
      </c>
      <c r="AI15" s="23">
        <f t="shared" si="6"/>
        <v>8</v>
      </c>
      <c r="AJ15" s="34">
        <f t="shared" si="7"/>
        <v>3.5</v>
      </c>
      <c r="AK15" s="23">
        <f t="shared" si="8"/>
        <v>0</v>
      </c>
      <c r="AL15" s="23">
        <f t="shared" si="9"/>
        <v>12</v>
      </c>
      <c r="AM15" s="23">
        <f t="shared" si="10"/>
        <v>6</v>
      </c>
      <c r="AN15" s="34">
        <f t="shared" si="11"/>
        <v>2</v>
      </c>
      <c r="AO15" s="24">
        <f t="shared" si="12"/>
        <v>13</v>
      </c>
      <c r="AP15" s="23">
        <f t="shared" si="13"/>
        <v>60.5</v>
      </c>
      <c r="AQ15" s="37" t="str">
        <f t="shared" si="14"/>
        <v>Да</v>
      </c>
    </row>
    <row r="16">
      <c r="A16" s="44" t="s">
        <v>68</v>
      </c>
      <c r="B16" s="28" t="s">
        <v>30</v>
      </c>
      <c r="C16" s="28" t="s">
        <v>61</v>
      </c>
      <c r="D16" s="29"/>
      <c r="E16" s="29"/>
      <c r="F16" s="29"/>
      <c r="G16" s="29"/>
      <c r="H16" s="29"/>
      <c r="I16" s="29"/>
      <c r="J16" s="28" t="s">
        <v>30</v>
      </c>
      <c r="K16" s="28"/>
      <c r="L16" s="28" t="s">
        <v>30</v>
      </c>
      <c r="M16" s="28"/>
      <c r="N16" s="30">
        <v>112.0</v>
      </c>
      <c r="O16" s="31">
        <v>43431.0</v>
      </c>
      <c r="P16" s="32">
        <v>18.0</v>
      </c>
      <c r="Q16" s="24" t="s">
        <v>70</v>
      </c>
      <c r="R16" s="26">
        <v>43445.0</v>
      </c>
      <c r="S16" s="26">
        <v>43461.0</v>
      </c>
      <c r="T16" s="26">
        <v>43461.0</v>
      </c>
      <c r="U16" s="32">
        <v>13.5</v>
      </c>
      <c r="V16" s="23"/>
      <c r="W16" s="32">
        <v>0.0</v>
      </c>
      <c r="X16" s="26">
        <v>43458.0</v>
      </c>
      <c r="Y16" s="32">
        <v>6.0</v>
      </c>
      <c r="Z16" s="26">
        <v>43482.0</v>
      </c>
      <c r="AA16" s="32">
        <v>6.0</v>
      </c>
      <c r="AB16" s="24">
        <v>3.0</v>
      </c>
      <c r="AC16" s="32">
        <v>3.0</v>
      </c>
      <c r="AD16" s="35" t="str">
        <f t="shared" si="3"/>
        <v>да</v>
      </c>
      <c r="AE16" s="32">
        <v>12.0</v>
      </c>
      <c r="AF16" s="36"/>
      <c r="AG16" s="23">
        <f t="shared" si="4"/>
        <v>0</v>
      </c>
      <c r="AH16" s="23">
        <f t="shared" si="5"/>
        <v>18</v>
      </c>
      <c r="AI16" s="23">
        <f t="shared" si="6"/>
        <v>6</v>
      </c>
      <c r="AJ16" s="34">
        <f t="shared" si="7"/>
        <v>3</v>
      </c>
      <c r="AK16" s="23">
        <f t="shared" si="8"/>
        <v>0</v>
      </c>
      <c r="AL16" s="23">
        <f t="shared" si="9"/>
        <v>13.5</v>
      </c>
      <c r="AM16" s="23">
        <f t="shared" si="10"/>
        <v>6</v>
      </c>
      <c r="AN16" s="34">
        <f t="shared" si="11"/>
        <v>3</v>
      </c>
      <c r="AO16" s="24">
        <f t="shared" si="12"/>
        <v>12</v>
      </c>
      <c r="AP16" s="23">
        <f t="shared" si="13"/>
        <v>61.5</v>
      </c>
      <c r="AQ16" s="37" t="str">
        <f t="shared" si="14"/>
        <v>Да</v>
      </c>
    </row>
    <row r="17">
      <c r="A17" s="38" t="s">
        <v>73</v>
      </c>
      <c r="B17" s="28" t="s">
        <v>30</v>
      </c>
      <c r="C17" s="28" t="s">
        <v>30</v>
      </c>
      <c r="D17" s="29"/>
      <c r="E17" s="29"/>
      <c r="F17" s="29"/>
      <c r="G17" s="29"/>
      <c r="H17" s="29"/>
      <c r="I17" s="28" t="s">
        <v>30</v>
      </c>
      <c r="J17" s="29"/>
      <c r="K17" s="28" t="s">
        <v>30</v>
      </c>
      <c r="L17" s="28"/>
      <c r="M17" s="28"/>
      <c r="N17" s="30">
        <v>113.0</v>
      </c>
      <c r="O17" s="26">
        <v>43445.0</v>
      </c>
      <c r="P17" s="32">
        <v>14.0</v>
      </c>
      <c r="Q17" s="24" t="s">
        <v>74</v>
      </c>
      <c r="R17" s="26">
        <v>43445.0</v>
      </c>
      <c r="S17" s="31">
        <v>43459.0</v>
      </c>
      <c r="T17" s="57">
        <v>43459.0</v>
      </c>
      <c r="U17" s="32">
        <v>18.0</v>
      </c>
      <c r="V17" s="24">
        <v>3.0</v>
      </c>
      <c r="W17" s="32">
        <v>0.0</v>
      </c>
      <c r="X17" s="26">
        <v>43431.0</v>
      </c>
      <c r="Y17" s="32">
        <v>8.5</v>
      </c>
      <c r="Z17" s="31">
        <v>43482.0</v>
      </c>
      <c r="AA17" s="32">
        <v>6.0</v>
      </c>
      <c r="AB17" s="24">
        <v>3.5</v>
      </c>
      <c r="AC17" s="32">
        <v>1.0</v>
      </c>
      <c r="AD17" s="35" t="str">
        <f t="shared" si="3"/>
        <v>да</v>
      </c>
      <c r="AE17" s="32">
        <v>12.0</v>
      </c>
      <c r="AF17" s="36"/>
      <c r="AG17" s="23">
        <f t="shared" si="4"/>
        <v>3</v>
      </c>
      <c r="AH17" s="23">
        <f t="shared" si="5"/>
        <v>14</v>
      </c>
      <c r="AI17" s="23">
        <f t="shared" si="6"/>
        <v>8.5</v>
      </c>
      <c r="AJ17" s="34">
        <f t="shared" si="7"/>
        <v>3.5</v>
      </c>
      <c r="AK17" s="23">
        <f t="shared" si="8"/>
        <v>0</v>
      </c>
      <c r="AL17" s="23">
        <f t="shared" si="9"/>
        <v>18</v>
      </c>
      <c r="AM17" s="23">
        <f t="shared" si="10"/>
        <v>6</v>
      </c>
      <c r="AN17" s="34">
        <f t="shared" si="11"/>
        <v>1</v>
      </c>
      <c r="AO17" s="24">
        <f t="shared" si="12"/>
        <v>12</v>
      </c>
      <c r="AP17" s="23">
        <f t="shared" si="13"/>
        <v>66</v>
      </c>
      <c r="AQ17" s="37" t="str">
        <f t="shared" si="14"/>
        <v>Да</v>
      </c>
    </row>
    <row r="18">
      <c r="A18" s="38" t="s">
        <v>78</v>
      </c>
      <c r="B18" s="28" t="s">
        <v>30</v>
      </c>
      <c r="C18" s="28" t="s">
        <v>30</v>
      </c>
      <c r="D18" s="29"/>
      <c r="E18" s="29"/>
      <c r="F18" s="29"/>
      <c r="G18" s="29"/>
      <c r="H18" s="29"/>
      <c r="I18" s="29"/>
      <c r="J18" s="29"/>
      <c r="K18" s="29"/>
      <c r="L18" s="28" t="s">
        <v>30</v>
      </c>
      <c r="M18" s="28"/>
      <c r="N18" s="30">
        <v>114.0</v>
      </c>
      <c r="O18" s="45">
        <v>43403.0</v>
      </c>
      <c r="P18" s="32">
        <v>17.5</v>
      </c>
      <c r="Q18" s="24" t="s">
        <v>79</v>
      </c>
      <c r="R18" s="33"/>
      <c r="S18" s="26">
        <v>43461.0</v>
      </c>
      <c r="T18" s="26">
        <v>43461.0</v>
      </c>
      <c r="U18" s="32">
        <v>12.0</v>
      </c>
      <c r="V18" s="23"/>
      <c r="W18" s="32">
        <v>1.0</v>
      </c>
      <c r="X18" s="26">
        <v>43431.0</v>
      </c>
      <c r="Y18" s="32">
        <v>6.5</v>
      </c>
      <c r="Z18" s="26">
        <v>43459.0</v>
      </c>
      <c r="AA18" s="32">
        <v>10.0</v>
      </c>
      <c r="AB18" s="24">
        <v>5.0</v>
      </c>
      <c r="AC18" s="32">
        <v>3.0</v>
      </c>
      <c r="AD18" s="35" t="str">
        <f t="shared" si="3"/>
        <v>да</v>
      </c>
      <c r="AE18" s="32">
        <v>20.0</v>
      </c>
      <c r="AF18" s="36"/>
      <c r="AG18" s="23">
        <f t="shared" si="4"/>
        <v>0</v>
      </c>
      <c r="AH18" s="23">
        <f t="shared" si="5"/>
        <v>17.5</v>
      </c>
      <c r="AI18" s="23">
        <f t="shared" si="6"/>
        <v>6.5</v>
      </c>
      <c r="AJ18" s="34">
        <f t="shared" si="7"/>
        <v>5</v>
      </c>
      <c r="AK18" s="23">
        <f t="shared" si="8"/>
        <v>1</v>
      </c>
      <c r="AL18" s="23">
        <f t="shared" si="9"/>
        <v>12</v>
      </c>
      <c r="AM18" s="23">
        <f t="shared" si="10"/>
        <v>10</v>
      </c>
      <c r="AN18" s="34">
        <f t="shared" si="11"/>
        <v>3</v>
      </c>
      <c r="AO18" s="24">
        <f t="shared" si="12"/>
        <v>20</v>
      </c>
      <c r="AP18" s="23">
        <f t="shared" si="13"/>
        <v>75</v>
      </c>
      <c r="AQ18" s="37" t="str">
        <f t="shared" si="14"/>
        <v>Да</v>
      </c>
    </row>
    <row r="19">
      <c r="A19" s="38" t="s">
        <v>83</v>
      </c>
      <c r="B19" s="28" t="s">
        <v>61</v>
      </c>
      <c r="C19" s="28" t="s">
        <v>30</v>
      </c>
      <c r="D19" s="47"/>
      <c r="E19" s="47"/>
      <c r="F19" s="47"/>
      <c r="G19" s="47"/>
      <c r="H19" s="47"/>
      <c r="I19" s="28" t="s">
        <v>30</v>
      </c>
      <c r="J19" s="47"/>
      <c r="K19" s="47"/>
      <c r="L19" s="47"/>
      <c r="M19" s="28" t="s">
        <v>30</v>
      </c>
      <c r="N19" s="48">
        <v>115.0</v>
      </c>
      <c r="O19" s="45">
        <v>43549.0</v>
      </c>
      <c r="P19" s="39">
        <v>15.0</v>
      </c>
      <c r="Q19" s="49">
        <v>905.0</v>
      </c>
      <c r="R19" s="45">
        <v>43567.0</v>
      </c>
      <c r="S19" s="45">
        <v>43567.0</v>
      </c>
      <c r="T19" s="45">
        <v>43567.0</v>
      </c>
      <c r="U19" s="39">
        <v>14.0</v>
      </c>
      <c r="V19" s="56"/>
      <c r="W19" s="43"/>
      <c r="X19" s="31">
        <v>43567.0</v>
      </c>
      <c r="Y19" s="32">
        <v>6.0</v>
      </c>
      <c r="Z19" s="45">
        <v>43564.0</v>
      </c>
      <c r="AA19" s="39">
        <v>6.0</v>
      </c>
      <c r="AB19" s="23"/>
      <c r="AC19" s="34"/>
      <c r="AD19" s="35" t="str">
        <f t="shared" si="3"/>
        <v>да</v>
      </c>
      <c r="AE19" s="32">
        <v>19.0</v>
      </c>
      <c r="AF19" s="36"/>
      <c r="AG19" s="23">
        <f t="shared" si="4"/>
        <v>0</v>
      </c>
      <c r="AH19" s="23">
        <f t="shared" si="5"/>
        <v>15</v>
      </c>
      <c r="AI19" s="23">
        <f t="shared" si="6"/>
        <v>6</v>
      </c>
      <c r="AJ19" s="34">
        <f t="shared" si="7"/>
        <v>0</v>
      </c>
      <c r="AK19" s="23">
        <f t="shared" si="8"/>
        <v>0</v>
      </c>
      <c r="AL19" s="23">
        <f t="shared" si="9"/>
        <v>14</v>
      </c>
      <c r="AM19" s="23">
        <f t="shared" si="10"/>
        <v>6</v>
      </c>
      <c r="AN19" s="34">
        <f t="shared" si="11"/>
        <v>0</v>
      </c>
      <c r="AO19" s="24">
        <f t="shared" si="12"/>
        <v>19</v>
      </c>
      <c r="AP19" s="23">
        <f t="shared" si="13"/>
        <v>60</v>
      </c>
      <c r="AQ19" s="37" t="str">
        <f t="shared" si="14"/>
        <v>Да</v>
      </c>
    </row>
    <row r="20">
      <c r="A20" s="38" t="s">
        <v>88</v>
      </c>
      <c r="B20" s="28" t="s">
        <v>30</v>
      </c>
      <c r="C20" s="28" t="s">
        <v>61</v>
      </c>
      <c r="D20" s="50" t="s">
        <v>89</v>
      </c>
      <c r="E20" s="47"/>
      <c r="F20" s="47"/>
      <c r="G20" s="47"/>
      <c r="H20" s="47"/>
      <c r="I20" s="47"/>
      <c r="J20" s="47"/>
      <c r="K20" s="47"/>
      <c r="L20" s="47"/>
      <c r="M20" s="47"/>
      <c r="N20" s="48">
        <v>116.0</v>
      </c>
      <c r="O20" s="45">
        <v>43403.0</v>
      </c>
      <c r="P20" s="39">
        <v>15.0</v>
      </c>
      <c r="Q20" s="56"/>
      <c r="R20" s="45">
        <v>43403.0</v>
      </c>
      <c r="S20" s="45">
        <v>43403.0</v>
      </c>
      <c r="T20" s="45">
        <v>43403.0</v>
      </c>
      <c r="U20" s="39">
        <v>15.0</v>
      </c>
      <c r="V20" s="56"/>
      <c r="W20" s="43"/>
      <c r="X20" s="60">
        <v>43403.0</v>
      </c>
      <c r="Y20" s="39">
        <v>7.0</v>
      </c>
      <c r="Z20" s="60">
        <v>43403.0</v>
      </c>
      <c r="AA20" s="39">
        <v>7.0</v>
      </c>
      <c r="AB20" s="23"/>
      <c r="AC20" s="34"/>
      <c r="AD20" s="35" t="str">
        <f>IF(AND(P20&gt;=12,U20&gt;=12,Y20&gt;=6,Z20&gt;=6),"да","нет")</f>
        <v>да</v>
      </c>
      <c r="AE20" s="32">
        <v>20.0</v>
      </c>
      <c r="AF20" s="36"/>
      <c r="AG20" s="23">
        <f t="shared" si="4"/>
        <v>0</v>
      </c>
      <c r="AH20" s="23">
        <f t="shared" si="5"/>
        <v>15</v>
      </c>
      <c r="AI20" s="23">
        <f t="shared" si="6"/>
        <v>7</v>
      </c>
      <c r="AJ20" s="34">
        <f t="shared" si="7"/>
        <v>0</v>
      </c>
      <c r="AK20" s="23">
        <f t="shared" si="8"/>
        <v>0</v>
      </c>
      <c r="AL20" s="23">
        <f t="shared" si="9"/>
        <v>15</v>
      </c>
      <c r="AM20" s="23">
        <f t="shared" si="10"/>
        <v>7</v>
      </c>
      <c r="AN20" s="34">
        <f t="shared" si="11"/>
        <v>0</v>
      </c>
      <c r="AO20" s="24">
        <f t="shared" si="12"/>
        <v>20</v>
      </c>
      <c r="AP20" s="23">
        <f t="shared" si="13"/>
        <v>64</v>
      </c>
      <c r="AQ20" s="37" t="str">
        <f t="shared" si="14"/>
        <v>Да</v>
      </c>
    </row>
    <row r="21">
      <c r="A21" s="38" t="s">
        <v>92</v>
      </c>
      <c r="B21" s="28" t="s">
        <v>30</v>
      </c>
      <c r="C21" s="28" t="s">
        <v>30</v>
      </c>
      <c r="D21" s="29"/>
      <c r="E21" s="29"/>
      <c r="F21" s="29"/>
      <c r="G21" s="29"/>
      <c r="H21" s="29"/>
      <c r="I21" s="28" t="s">
        <v>30</v>
      </c>
      <c r="J21" s="29"/>
      <c r="K21" s="29"/>
      <c r="L21" s="28" t="s">
        <v>30</v>
      </c>
      <c r="M21" s="28"/>
      <c r="N21" s="30">
        <v>117.0</v>
      </c>
      <c r="O21" s="31">
        <v>43431.0</v>
      </c>
      <c r="P21" s="32">
        <v>14.0</v>
      </c>
      <c r="Q21" s="24" t="s">
        <v>93</v>
      </c>
      <c r="R21" s="26">
        <v>43445.0</v>
      </c>
      <c r="S21" s="26">
        <v>43461.0</v>
      </c>
      <c r="T21" s="26">
        <v>43461.0</v>
      </c>
      <c r="U21" s="32">
        <v>13.0</v>
      </c>
      <c r="V21" s="24">
        <v>2.0</v>
      </c>
      <c r="W21" s="32">
        <v>0.0</v>
      </c>
      <c r="X21" s="26">
        <v>43458.0</v>
      </c>
      <c r="Y21" s="32">
        <v>6.0</v>
      </c>
      <c r="Z21" s="26">
        <v>43459.0</v>
      </c>
      <c r="AA21" s="32">
        <v>8.0</v>
      </c>
      <c r="AB21" s="24">
        <v>3.0</v>
      </c>
      <c r="AC21" s="32">
        <v>3.0</v>
      </c>
      <c r="AD21" s="35" t="str">
        <f t="shared" ref="AD21:AD26" si="15">IF(AND(P21&gt;=12,U21&gt;=12,Y21&gt;=6,AA21&gt;=6),"да","нет")</f>
        <v>да</v>
      </c>
      <c r="AE21" s="32">
        <v>20.0</v>
      </c>
      <c r="AF21" s="36"/>
      <c r="AG21" s="23">
        <f t="shared" si="4"/>
        <v>2</v>
      </c>
      <c r="AH21" s="23">
        <f t="shared" si="5"/>
        <v>14</v>
      </c>
      <c r="AI21" s="23">
        <f t="shared" si="6"/>
        <v>6</v>
      </c>
      <c r="AJ21" s="34">
        <f t="shared" si="7"/>
        <v>3</v>
      </c>
      <c r="AK21" s="23">
        <f t="shared" si="8"/>
        <v>0</v>
      </c>
      <c r="AL21" s="23">
        <f t="shared" si="9"/>
        <v>13</v>
      </c>
      <c r="AM21" s="23">
        <f t="shared" si="10"/>
        <v>8</v>
      </c>
      <c r="AN21" s="34">
        <f t="shared" si="11"/>
        <v>3</v>
      </c>
      <c r="AO21" s="24">
        <f t="shared" si="12"/>
        <v>20</v>
      </c>
      <c r="AP21" s="23">
        <f t="shared" si="13"/>
        <v>69</v>
      </c>
      <c r="AQ21" s="37" t="str">
        <f t="shared" si="14"/>
        <v>Да</v>
      </c>
    </row>
    <row r="22">
      <c r="A22" s="38" t="s">
        <v>94</v>
      </c>
      <c r="B22" s="28" t="s">
        <v>30</v>
      </c>
      <c r="C22" s="28" t="s">
        <v>30</v>
      </c>
      <c r="D22" s="29"/>
      <c r="E22" s="29"/>
      <c r="F22" s="29"/>
      <c r="G22" s="29"/>
      <c r="H22" s="29"/>
      <c r="I22" s="28" t="s">
        <v>30</v>
      </c>
      <c r="J22" s="29"/>
      <c r="K22" s="28" t="s">
        <v>30</v>
      </c>
      <c r="L22" s="28" t="s">
        <v>95</v>
      </c>
      <c r="M22" s="28"/>
      <c r="N22" s="30">
        <v>118.0</v>
      </c>
      <c r="O22" s="31">
        <v>43431.0</v>
      </c>
      <c r="P22" s="32">
        <v>14.0</v>
      </c>
      <c r="Q22" s="24" t="s">
        <v>96</v>
      </c>
      <c r="R22" s="31">
        <v>43445.0</v>
      </c>
      <c r="S22" s="31">
        <v>43461.0</v>
      </c>
      <c r="T22" s="31">
        <v>43461.0</v>
      </c>
      <c r="U22" s="32">
        <v>14.0</v>
      </c>
      <c r="V22" s="24">
        <v>1.5</v>
      </c>
      <c r="W22" s="32">
        <v>0.0</v>
      </c>
      <c r="X22" s="26">
        <v>43458.0</v>
      </c>
      <c r="Y22" s="32">
        <v>6.0</v>
      </c>
      <c r="Z22" s="31">
        <v>43459.0</v>
      </c>
      <c r="AA22" s="32">
        <v>6.5</v>
      </c>
      <c r="AB22" s="24">
        <v>3.0</v>
      </c>
      <c r="AC22" s="32">
        <v>3.0</v>
      </c>
      <c r="AD22" s="35" t="str">
        <f t="shared" si="15"/>
        <v>да</v>
      </c>
      <c r="AE22" s="32">
        <v>20.0</v>
      </c>
      <c r="AF22" s="36"/>
      <c r="AG22" s="23">
        <f t="shared" si="4"/>
        <v>1.5</v>
      </c>
      <c r="AH22" s="23">
        <f t="shared" si="5"/>
        <v>14</v>
      </c>
      <c r="AI22" s="23">
        <f t="shared" si="6"/>
        <v>6</v>
      </c>
      <c r="AJ22" s="34">
        <f t="shared" si="7"/>
        <v>3</v>
      </c>
      <c r="AK22" s="23">
        <f t="shared" si="8"/>
        <v>0</v>
      </c>
      <c r="AL22" s="23">
        <f t="shared" si="9"/>
        <v>14</v>
      </c>
      <c r="AM22" s="23">
        <f t="shared" si="10"/>
        <v>6.5</v>
      </c>
      <c r="AN22" s="34">
        <f t="shared" si="11"/>
        <v>3</v>
      </c>
      <c r="AO22" s="24">
        <f t="shared" si="12"/>
        <v>20</v>
      </c>
      <c r="AP22" s="23">
        <f t="shared" si="13"/>
        <v>68</v>
      </c>
      <c r="AQ22" s="37" t="str">
        <f t="shared" si="14"/>
        <v>Да</v>
      </c>
    </row>
    <row r="23">
      <c r="A23" s="38" t="s">
        <v>97</v>
      </c>
      <c r="B23" s="28" t="s">
        <v>30</v>
      </c>
      <c r="C23" s="28" t="s">
        <v>30</v>
      </c>
      <c r="D23" s="29"/>
      <c r="E23" s="29"/>
      <c r="F23" s="29"/>
      <c r="G23" s="29"/>
      <c r="H23" s="29"/>
      <c r="I23" s="28" t="s">
        <v>30</v>
      </c>
      <c r="J23" s="29"/>
      <c r="K23" s="28" t="s">
        <v>30</v>
      </c>
      <c r="L23" s="28"/>
      <c r="M23" s="28"/>
      <c r="N23" s="30">
        <v>119.0</v>
      </c>
      <c r="O23" s="31">
        <v>43431.0</v>
      </c>
      <c r="P23" s="32">
        <v>14.0</v>
      </c>
      <c r="Q23" s="24" t="s">
        <v>98</v>
      </c>
      <c r="R23" s="26">
        <v>43445.0</v>
      </c>
      <c r="S23" s="26">
        <v>43459.0</v>
      </c>
      <c r="T23" s="31">
        <v>43459.0</v>
      </c>
      <c r="U23" s="32">
        <v>19.0</v>
      </c>
      <c r="V23" s="24">
        <v>2.0</v>
      </c>
      <c r="W23" s="32">
        <v>0.0</v>
      </c>
      <c r="X23" s="26">
        <v>43431.0</v>
      </c>
      <c r="Y23" s="32">
        <v>7.0</v>
      </c>
      <c r="Z23" s="26">
        <v>43459.0</v>
      </c>
      <c r="AA23" s="32">
        <v>9.0</v>
      </c>
      <c r="AB23" s="24">
        <v>4.0</v>
      </c>
      <c r="AC23" s="32">
        <v>4.0</v>
      </c>
      <c r="AD23" s="35" t="str">
        <f t="shared" si="15"/>
        <v>да</v>
      </c>
      <c r="AE23" s="32">
        <v>20.0</v>
      </c>
      <c r="AF23" s="36"/>
      <c r="AG23" s="23">
        <f t="shared" si="4"/>
        <v>2</v>
      </c>
      <c r="AH23" s="23">
        <f t="shared" si="5"/>
        <v>14</v>
      </c>
      <c r="AI23" s="23">
        <f t="shared" si="6"/>
        <v>7</v>
      </c>
      <c r="AJ23" s="34">
        <f t="shared" si="7"/>
        <v>4</v>
      </c>
      <c r="AK23" s="23">
        <f t="shared" si="8"/>
        <v>0</v>
      </c>
      <c r="AL23" s="23">
        <f t="shared" si="9"/>
        <v>19</v>
      </c>
      <c r="AM23" s="23">
        <f t="shared" si="10"/>
        <v>9</v>
      </c>
      <c r="AN23" s="34">
        <f t="shared" si="11"/>
        <v>4</v>
      </c>
      <c r="AO23" s="24">
        <f t="shared" si="12"/>
        <v>20</v>
      </c>
      <c r="AP23" s="23">
        <f t="shared" si="13"/>
        <v>79</v>
      </c>
      <c r="AQ23" s="37" t="str">
        <f t="shared" si="14"/>
        <v>Да</v>
      </c>
    </row>
    <row r="24">
      <c r="A24" s="38" t="s">
        <v>101</v>
      </c>
      <c r="B24" s="28" t="s">
        <v>30</v>
      </c>
      <c r="C24" s="28" t="s">
        <v>30</v>
      </c>
      <c r="D24" s="29"/>
      <c r="E24" s="29"/>
      <c r="F24" s="29"/>
      <c r="G24" s="29"/>
      <c r="H24" s="29"/>
      <c r="I24" s="28" t="s">
        <v>30</v>
      </c>
      <c r="J24" s="29"/>
      <c r="K24" s="29"/>
      <c r="L24" s="28" t="s">
        <v>30</v>
      </c>
      <c r="M24" s="28"/>
      <c r="N24" s="30">
        <v>120.0</v>
      </c>
      <c r="O24" s="40"/>
      <c r="P24" s="32">
        <v>14.0</v>
      </c>
      <c r="Q24" s="24" t="s">
        <v>102</v>
      </c>
      <c r="R24" s="26">
        <v>43459.0</v>
      </c>
      <c r="S24" s="46">
        <v>43461.0</v>
      </c>
      <c r="T24" s="26">
        <v>43461.0</v>
      </c>
      <c r="U24" s="32">
        <v>13.0</v>
      </c>
      <c r="V24" s="24">
        <v>2.5</v>
      </c>
      <c r="W24" s="34"/>
      <c r="X24" s="26">
        <v>43431.0</v>
      </c>
      <c r="Y24" s="32">
        <v>6.0</v>
      </c>
      <c r="Z24" s="26">
        <v>43459.0</v>
      </c>
      <c r="AA24" s="32">
        <v>7.0</v>
      </c>
      <c r="AB24" s="24">
        <v>3.5</v>
      </c>
      <c r="AC24" s="32">
        <v>3.0</v>
      </c>
      <c r="AD24" s="35" t="str">
        <f t="shared" si="15"/>
        <v>да</v>
      </c>
      <c r="AE24" s="32">
        <v>20.0</v>
      </c>
      <c r="AF24" s="36"/>
      <c r="AG24" s="23">
        <f t="shared" si="4"/>
        <v>2.5</v>
      </c>
      <c r="AH24" s="23">
        <f t="shared" si="5"/>
        <v>14</v>
      </c>
      <c r="AI24" s="23">
        <f t="shared" si="6"/>
        <v>6</v>
      </c>
      <c r="AJ24" s="34">
        <f t="shared" si="7"/>
        <v>3.5</v>
      </c>
      <c r="AK24" s="23">
        <f t="shared" si="8"/>
        <v>0</v>
      </c>
      <c r="AL24" s="23">
        <f t="shared" si="9"/>
        <v>13</v>
      </c>
      <c r="AM24" s="23">
        <f t="shared" si="10"/>
        <v>7</v>
      </c>
      <c r="AN24" s="34">
        <f t="shared" si="11"/>
        <v>3</v>
      </c>
      <c r="AO24" s="24">
        <f t="shared" si="12"/>
        <v>20</v>
      </c>
      <c r="AP24" s="23">
        <f t="shared" si="13"/>
        <v>69</v>
      </c>
      <c r="AQ24" s="37" t="str">
        <f t="shared" si="14"/>
        <v>Да</v>
      </c>
    </row>
    <row r="25">
      <c r="A25" s="38" t="s">
        <v>105</v>
      </c>
      <c r="B25" s="28" t="s">
        <v>30</v>
      </c>
      <c r="C25" s="28" t="s">
        <v>61</v>
      </c>
      <c r="D25" s="29"/>
      <c r="E25" s="29"/>
      <c r="F25" s="29"/>
      <c r="G25" s="29"/>
      <c r="H25" s="29"/>
      <c r="I25" s="29"/>
      <c r="J25" s="28" t="s">
        <v>30</v>
      </c>
      <c r="K25" s="28"/>
      <c r="L25" s="28" t="s">
        <v>30</v>
      </c>
      <c r="M25" s="28"/>
      <c r="N25" s="30">
        <v>121.0</v>
      </c>
      <c r="O25" s="31">
        <v>43458.0</v>
      </c>
      <c r="P25" s="32">
        <v>14.0</v>
      </c>
      <c r="Q25" s="24">
        <v>876.0</v>
      </c>
      <c r="R25" s="31">
        <v>43459.0</v>
      </c>
      <c r="S25" s="31">
        <v>43461.0</v>
      </c>
      <c r="T25" s="31">
        <v>43461.0</v>
      </c>
      <c r="U25" s="32">
        <v>14.0</v>
      </c>
      <c r="V25" s="24">
        <v>1.0</v>
      </c>
      <c r="W25" s="34"/>
      <c r="X25" s="26">
        <v>43431.0</v>
      </c>
      <c r="Y25" s="32">
        <v>8.0</v>
      </c>
      <c r="Z25" s="26">
        <v>43459.0</v>
      </c>
      <c r="AA25" s="32">
        <v>8.0</v>
      </c>
      <c r="AB25" s="24">
        <v>3.5</v>
      </c>
      <c r="AC25" s="32">
        <v>3.0</v>
      </c>
      <c r="AD25" s="35" t="str">
        <f t="shared" si="15"/>
        <v>да</v>
      </c>
      <c r="AE25" s="32">
        <v>20.0</v>
      </c>
      <c r="AF25" s="36"/>
      <c r="AG25" s="23">
        <f t="shared" si="4"/>
        <v>1</v>
      </c>
      <c r="AH25" s="23">
        <f t="shared" si="5"/>
        <v>14</v>
      </c>
      <c r="AI25" s="23">
        <f t="shared" si="6"/>
        <v>8</v>
      </c>
      <c r="AJ25" s="34">
        <f t="shared" si="7"/>
        <v>3.5</v>
      </c>
      <c r="AK25" s="23">
        <f t="shared" si="8"/>
        <v>0</v>
      </c>
      <c r="AL25" s="23">
        <f t="shared" si="9"/>
        <v>14</v>
      </c>
      <c r="AM25" s="23">
        <f t="shared" si="10"/>
        <v>8</v>
      </c>
      <c r="AN25" s="34">
        <f t="shared" si="11"/>
        <v>3</v>
      </c>
      <c r="AO25" s="24">
        <f t="shared" si="12"/>
        <v>20</v>
      </c>
      <c r="AP25" s="23">
        <f t="shared" si="13"/>
        <v>71.5</v>
      </c>
      <c r="AQ25" s="37" t="str">
        <f t="shared" si="14"/>
        <v>Да</v>
      </c>
    </row>
    <row r="26">
      <c r="A26" s="38" t="s">
        <v>109</v>
      </c>
      <c r="B26" s="63" t="s">
        <v>30</v>
      </c>
      <c r="C26" s="63" t="s">
        <v>30</v>
      </c>
      <c r="D26" s="64"/>
      <c r="E26" s="64"/>
      <c r="F26" s="64"/>
      <c r="G26" s="64"/>
      <c r="H26" s="64"/>
      <c r="I26" s="63" t="s">
        <v>113</v>
      </c>
      <c r="J26" s="64"/>
      <c r="K26" s="63" t="s">
        <v>30</v>
      </c>
      <c r="L26" s="63"/>
      <c r="M26" s="63"/>
      <c r="N26" s="65">
        <v>122.0</v>
      </c>
      <c r="O26" s="66">
        <v>43535.0</v>
      </c>
      <c r="P26" s="67">
        <v>14.0</v>
      </c>
      <c r="Q26" s="68">
        <v>55.0</v>
      </c>
      <c r="R26" s="66">
        <v>43545.0</v>
      </c>
      <c r="S26" s="69">
        <v>43567.0</v>
      </c>
      <c r="T26" s="66">
        <v>43567.0</v>
      </c>
      <c r="U26" s="67">
        <v>14.0</v>
      </c>
      <c r="V26" s="70"/>
      <c r="W26" s="67">
        <v>0.0</v>
      </c>
      <c r="X26" s="31">
        <v>43560.0</v>
      </c>
      <c r="Y26" s="67">
        <v>6.0</v>
      </c>
      <c r="Z26" s="66">
        <v>43564.0</v>
      </c>
      <c r="AA26" s="67">
        <v>6.0</v>
      </c>
      <c r="AB26" s="70"/>
      <c r="AC26" s="71"/>
      <c r="AD26" s="72" t="str">
        <f t="shared" si="15"/>
        <v>да</v>
      </c>
      <c r="AE26" s="67">
        <v>20.0</v>
      </c>
      <c r="AF26" s="73"/>
      <c r="AG26" s="23">
        <f t="shared" si="4"/>
        <v>0</v>
      </c>
      <c r="AH26" s="23">
        <f t="shared" si="5"/>
        <v>14</v>
      </c>
      <c r="AI26" s="23">
        <f t="shared" si="6"/>
        <v>6</v>
      </c>
      <c r="AJ26" s="34">
        <f t="shared" si="7"/>
        <v>0</v>
      </c>
      <c r="AK26" s="23">
        <f t="shared" si="8"/>
        <v>0</v>
      </c>
      <c r="AL26" s="23">
        <f t="shared" si="9"/>
        <v>14</v>
      </c>
      <c r="AM26" s="23">
        <f t="shared" si="10"/>
        <v>6</v>
      </c>
      <c r="AN26" s="34">
        <f t="shared" si="11"/>
        <v>0</v>
      </c>
      <c r="AO26" s="24">
        <f t="shared" si="12"/>
        <v>20</v>
      </c>
      <c r="AP26" s="23">
        <f t="shared" si="13"/>
        <v>60</v>
      </c>
      <c r="AQ26" s="37" t="str">
        <f t="shared" si="14"/>
        <v>Да</v>
      </c>
    </row>
    <row r="27">
      <c r="A27" s="38" t="s">
        <v>121</v>
      </c>
      <c r="B27" s="28"/>
      <c r="C27" s="28"/>
      <c r="D27" s="29"/>
      <c r="E27" s="29"/>
      <c r="F27" s="29"/>
      <c r="G27" s="29"/>
      <c r="H27" s="29"/>
      <c r="I27" s="28"/>
      <c r="J27" s="29"/>
      <c r="K27" s="28"/>
      <c r="L27" s="28"/>
      <c r="M27" s="28"/>
      <c r="N27" s="24">
        <v>1020.0</v>
      </c>
      <c r="O27" s="31">
        <v>43564.0</v>
      </c>
      <c r="P27" s="24">
        <v>19.0</v>
      </c>
      <c r="Q27" s="24">
        <v>1021.0</v>
      </c>
      <c r="R27" s="31">
        <v>43592.0</v>
      </c>
      <c r="S27" s="57">
        <v>43592.0</v>
      </c>
      <c r="T27" s="31">
        <v>43592.0</v>
      </c>
      <c r="U27" s="24">
        <v>16.0</v>
      </c>
      <c r="V27" s="23"/>
      <c r="W27" s="24"/>
      <c r="X27" s="26">
        <v>43616.0</v>
      </c>
      <c r="Y27" s="24">
        <v>7.0</v>
      </c>
      <c r="Z27" s="31">
        <v>43616.0</v>
      </c>
      <c r="AA27" s="24">
        <v>8.0</v>
      </c>
      <c r="AB27" s="24">
        <v>5.0</v>
      </c>
      <c r="AC27" s="24">
        <v>3.0</v>
      </c>
      <c r="AD27" s="29"/>
      <c r="AE27" s="24">
        <v>17.0</v>
      </c>
      <c r="AF27" s="74"/>
      <c r="AG27" s="23">
        <f t="shared" si="4"/>
        <v>0</v>
      </c>
      <c r="AH27" s="23">
        <f t="shared" si="5"/>
        <v>19</v>
      </c>
      <c r="AI27" s="23">
        <f t="shared" si="6"/>
        <v>7</v>
      </c>
      <c r="AJ27" s="34">
        <f t="shared" si="7"/>
        <v>5</v>
      </c>
      <c r="AK27" s="23">
        <f t="shared" si="8"/>
        <v>0</v>
      </c>
      <c r="AL27" s="23">
        <f t="shared" si="9"/>
        <v>16</v>
      </c>
      <c r="AM27" s="23">
        <f t="shared" si="10"/>
        <v>8</v>
      </c>
      <c r="AN27" s="34">
        <f t="shared" si="11"/>
        <v>3</v>
      </c>
      <c r="AO27" s="24">
        <f t="shared" si="12"/>
        <v>17</v>
      </c>
      <c r="AP27" s="23">
        <f t="shared" si="13"/>
        <v>75</v>
      </c>
      <c r="AQ27" s="37" t="str">
        <f t="shared" si="14"/>
        <v>Да</v>
      </c>
    </row>
    <row r="28">
      <c r="A28" s="75" t="s">
        <v>125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77">
        <v>12.0</v>
      </c>
      <c r="Q28" s="77"/>
      <c r="R28" s="78"/>
      <c r="S28" s="78"/>
      <c r="T28" s="78"/>
      <c r="U28" s="77">
        <v>12.0</v>
      </c>
      <c r="V28" s="77">
        <v>0.0</v>
      </c>
      <c r="W28" s="77">
        <v>0.0</v>
      </c>
      <c r="X28" s="78"/>
      <c r="Y28" s="77">
        <v>6.0</v>
      </c>
      <c r="Z28" s="78"/>
      <c r="AA28" s="77">
        <v>6.0</v>
      </c>
      <c r="AB28" s="77">
        <v>0.0</v>
      </c>
      <c r="AC28" s="77">
        <v>0.0</v>
      </c>
      <c r="AD28" s="77"/>
      <c r="AE28" s="77">
        <v>12.0</v>
      </c>
      <c r="AF28" s="79">
        <f t="shared" ref="AF28:AF29" si="16">P28+U28+V28+W28+Y28+AA28+AB28+AC28+AE28</f>
        <v>48</v>
      </c>
      <c r="AG28" s="80" t="s">
        <v>130</v>
      </c>
      <c r="AH28" s="80" t="s">
        <v>131</v>
      </c>
      <c r="AI28" s="80" t="s">
        <v>132</v>
      </c>
      <c r="AJ28" s="80" t="s">
        <v>133</v>
      </c>
      <c r="AK28" s="80" t="s">
        <v>132</v>
      </c>
      <c r="AL28" s="80" t="s">
        <v>132</v>
      </c>
      <c r="AM28" s="80" t="s">
        <v>132</v>
      </c>
      <c r="AN28" s="80" t="s">
        <v>133</v>
      </c>
      <c r="AO28" s="80"/>
      <c r="AP28" s="80"/>
      <c r="AQ28" s="56"/>
    </row>
    <row r="29">
      <c r="A29" s="75" t="s">
        <v>135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81">
        <v>20.0</v>
      </c>
      <c r="Q29" s="78"/>
      <c r="R29" s="78"/>
      <c r="S29" s="78"/>
      <c r="T29" s="78"/>
      <c r="U29" s="81">
        <v>20.0</v>
      </c>
      <c r="V29" s="81">
        <v>5.0</v>
      </c>
      <c r="W29" s="81">
        <v>5.0</v>
      </c>
      <c r="X29" s="78"/>
      <c r="Y29" s="81">
        <v>10.0</v>
      </c>
      <c r="Z29" s="78"/>
      <c r="AA29" s="81">
        <v>10.0</v>
      </c>
      <c r="AB29" s="81">
        <v>5.0</v>
      </c>
      <c r="AC29" s="81">
        <v>5.0</v>
      </c>
      <c r="AD29" s="81"/>
      <c r="AE29" s="81">
        <v>20.0</v>
      </c>
      <c r="AF29" s="79">
        <f t="shared" si="16"/>
        <v>100</v>
      </c>
      <c r="AG29" s="56"/>
      <c r="AH29" s="56"/>
      <c r="AI29" s="56"/>
      <c r="AJ29" s="56"/>
      <c r="AK29" s="56"/>
      <c r="AL29" s="56"/>
      <c r="AM29" s="56"/>
      <c r="AN29" s="56"/>
      <c r="AO29" s="83"/>
      <c r="AP29" s="83"/>
      <c r="AQ29" s="56"/>
    </row>
    <row r="30">
      <c r="A30" s="85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83"/>
      <c r="Q30" s="56"/>
      <c r="R30" s="56"/>
      <c r="S30" s="56"/>
      <c r="T30" s="56"/>
      <c r="U30" s="83"/>
      <c r="V30" s="83"/>
      <c r="W30" s="83"/>
      <c r="X30" s="56"/>
      <c r="Y30" s="83"/>
      <c r="Z30" s="56"/>
      <c r="AA30" s="83"/>
      <c r="AB30" s="56"/>
      <c r="AC30" s="56"/>
      <c r="AD30" s="56"/>
      <c r="AE30" s="56"/>
      <c r="AF30" s="74"/>
      <c r="AG30" s="56"/>
      <c r="AH30" s="56"/>
      <c r="AI30" s="56"/>
      <c r="AJ30" s="56"/>
      <c r="AK30" s="56"/>
      <c r="AL30" s="56"/>
      <c r="AM30" s="56"/>
      <c r="AN30" s="56"/>
      <c r="AO30" s="83"/>
      <c r="AP30" s="83"/>
      <c r="AQ30" s="56"/>
    </row>
    <row r="31">
      <c r="A31" s="85" t="s">
        <v>141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83">
        <f>COUNTA(P$3:P26)/COUNTA($A$3:$A26)</f>
        <v>0.9166666667</v>
      </c>
      <c r="Q31" s="56"/>
      <c r="R31" s="56"/>
      <c r="S31" s="56"/>
      <c r="T31" s="56"/>
      <c r="U31" s="83">
        <f t="shared" ref="U31:W31" si="17">COUNTA(U$3:U26)/COUNTA($A$3:$A26)</f>
        <v>0.875</v>
      </c>
      <c r="V31" s="83">
        <f t="shared" si="17"/>
        <v>0.625</v>
      </c>
      <c r="W31" s="83">
        <f t="shared" si="17"/>
        <v>0.5833333333</v>
      </c>
      <c r="X31" s="56"/>
      <c r="Y31" s="83">
        <f>COUNTA(Y$3:Y26)/COUNTA($A$3:$A26)</f>
        <v>1</v>
      </c>
      <c r="Z31" s="56"/>
      <c r="AA31" s="83">
        <f>COUNTA(AA$3:AA26)/COUNTA($A$3:$A26)</f>
        <v>0.9166666667</v>
      </c>
      <c r="AB31" s="56"/>
      <c r="AC31" s="56"/>
      <c r="AD31" s="56"/>
      <c r="AE31" s="56"/>
      <c r="AF31" s="74"/>
      <c r="AG31" s="56"/>
      <c r="AH31" s="56"/>
      <c r="AI31" s="56"/>
      <c r="AJ31" s="56"/>
      <c r="AK31" s="56"/>
      <c r="AL31" s="56"/>
      <c r="AM31" s="56"/>
      <c r="AN31" s="56"/>
      <c r="AO31" s="83"/>
      <c r="AP31" s="83">
        <f>COUNTIF(AP$3:AP26, "&gt;=60")/COUNTA($A$3:$A26)</f>
        <v>0.875</v>
      </c>
      <c r="AQ31" s="56"/>
    </row>
    <row r="32">
      <c r="A32" s="85" t="s">
        <v>145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23">
        <f t="shared" ref="V32:W32" si="18">COUNTIF(V15:V26, "&gt;=5")</f>
        <v>0</v>
      </c>
      <c r="W32" s="23">
        <f t="shared" si="18"/>
        <v>0</v>
      </c>
      <c r="X32" s="56"/>
      <c r="Y32" s="23">
        <f>COUNTIF(Y3:Y26, "&gt;=6")</f>
        <v>22</v>
      </c>
      <c r="Z32" s="56"/>
      <c r="AA32" s="23">
        <f>COUNTIF(AA3:AA26, "&gt;=6")</f>
        <v>21</v>
      </c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23">
        <f>COUNTIF(AQ3:AQ26, "=Да")</f>
        <v>21</v>
      </c>
    </row>
    <row r="33">
      <c r="A33" s="93" t="s">
        <v>146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83">
        <f t="shared" ref="V33:W33" si="19">V32/COUNTA($A$3:$A26)</f>
        <v>0</v>
      </c>
      <c r="W33" s="83">
        <f t="shared" si="19"/>
        <v>0</v>
      </c>
      <c r="X33" s="56"/>
      <c r="Y33" s="83">
        <f>Y32/COUNTA($A$3:$A26)</f>
        <v>0.9166666667</v>
      </c>
      <c r="Z33" s="56"/>
      <c r="AA33" s="83">
        <f>AA32/COUNTA($A$3:$A26)</f>
        <v>0.875</v>
      </c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94"/>
    </row>
    <row r="34">
      <c r="A34" s="56"/>
      <c r="B34" s="28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49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8"/>
      <c r="AA34" s="56"/>
      <c r="AB34" s="95"/>
      <c r="AC34" s="95"/>
      <c r="AD34" s="95"/>
      <c r="AE34" s="95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</row>
    <row r="35">
      <c r="A35" s="4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49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</row>
    <row r="36"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6"/>
      <c r="Q36" s="56"/>
      <c r="R36" s="58"/>
      <c r="S36" s="58"/>
      <c r="T36" s="58"/>
      <c r="U36" s="56"/>
      <c r="V36" s="23"/>
      <c r="W36" s="56"/>
      <c r="X36" s="58"/>
      <c r="Y36" s="56"/>
      <c r="Z36" s="58"/>
      <c r="AA36" s="56"/>
      <c r="AB36" s="56"/>
      <c r="AC36" s="56"/>
      <c r="AD36" s="56"/>
      <c r="AE36" s="56"/>
      <c r="AF36" s="56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96"/>
    </row>
    <row r="37">
      <c r="A37" s="97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6"/>
      <c r="Q37" s="56"/>
      <c r="R37" s="58"/>
      <c r="S37" s="58"/>
      <c r="T37" s="58"/>
      <c r="U37" s="56"/>
      <c r="V37" s="56"/>
      <c r="W37" s="56"/>
      <c r="X37" s="58"/>
      <c r="Y37" s="56"/>
      <c r="Z37" s="58"/>
      <c r="AA37" s="56"/>
      <c r="AB37" s="23"/>
      <c r="AC37" s="23"/>
      <c r="AD37" s="23"/>
      <c r="AE37" s="23"/>
      <c r="AF37" s="56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96"/>
    </row>
    <row r="38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</row>
    <row r="39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</row>
  </sheetData>
  <mergeCells count="10">
    <mergeCell ref="AB1:AC1"/>
    <mergeCell ref="Z1:AA1"/>
    <mergeCell ref="B1:J1"/>
    <mergeCell ref="A1:A2"/>
    <mergeCell ref="Q1:U1"/>
    <mergeCell ref="V1:W1"/>
    <mergeCell ref="N1:P1"/>
    <mergeCell ref="AG1:AJ1"/>
    <mergeCell ref="AK1:AN1"/>
    <mergeCell ref="X1:Y1"/>
  </mergeCells>
  <conditionalFormatting sqref="AQ3:AQ27">
    <cfRule type="containsText" dxfId="1" priority="1" operator="containsText" text="Да">
      <formula>NOT(ISERROR(SEARCH(("Да"),(AQ3))))</formula>
    </cfRule>
  </conditionalFormatting>
  <conditionalFormatting sqref="AQ3:AQ27">
    <cfRule type="containsText" dxfId="0" priority="2" operator="containsText" text="Нет">
      <formula>NOT(ISERROR(SEARCH(("Нет"),(AQ3))))</formula>
    </cfRule>
  </conditionalFormatting>
  <conditionalFormatting sqref="B3:M27">
    <cfRule type="containsText" dxfId="2" priority="3" operator="containsText" text="N">
      <formula>NOT(ISERROR(SEARCH(("N"),(B3))))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2" width="6.0"/>
    <col customWidth="1" min="13" max="13" width="5.14"/>
    <col customWidth="1" min="14" max="14" width="6.14"/>
    <col customWidth="1" min="15" max="15" width="5.57"/>
    <col customWidth="1" min="16" max="18" width="6.57"/>
    <col customWidth="1" min="19" max="19" width="5.57"/>
    <col customWidth="1" min="20" max="20" width="6.14"/>
    <col customWidth="1" min="21" max="21" width="6.71"/>
    <col customWidth="1" min="22" max="22" width="5.57"/>
    <col customWidth="1" min="23" max="23" width="6.57"/>
    <col customWidth="1" min="24" max="24" width="6.14"/>
    <col customWidth="1" min="25" max="25" width="7.43"/>
    <col customWidth="1" min="26" max="26" width="6.14"/>
    <col customWidth="1" min="27" max="28" width="6.71"/>
    <col customWidth="1" min="29" max="30" width="8.57"/>
    <col customWidth="1" min="32" max="42" width="6.86"/>
  </cols>
  <sheetData>
    <row r="1">
      <c r="A1" s="7" t="s">
        <v>3</v>
      </c>
      <c r="B1" s="2" t="s">
        <v>1</v>
      </c>
      <c r="K1" s="2"/>
      <c r="L1" s="2"/>
      <c r="M1" s="3" t="s">
        <v>2</v>
      </c>
      <c r="N1" s="4"/>
      <c r="O1" s="5"/>
      <c r="P1" s="10" t="s">
        <v>4</v>
      </c>
      <c r="Q1" s="4"/>
      <c r="R1" s="4"/>
      <c r="S1" s="4"/>
      <c r="T1" s="5"/>
      <c r="U1" s="6" t="s">
        <v>5</v>
      </c>
      <c r="V1" s="5"/>
      <c r="W1" s="6" t="s">
        <v>6</v>
      </c>
      <c r="X1" s="5"/>
      <c r="Y1" s="6" t="s">
        <v>7</v>
      </c>
      <c r="Z1" s="5"/>
      <c r="AA1" s="6" t="s">
        <v>8</v>
      </c>
      <c r="AB1" s="5"/>
      <c r="AC1" s="8" t="s">
        <v>9</v>
      </c>
      <c r="AD1" s="8" t="s">
        <v>10</v>
      </c>
      <c r="AE1" s="9"/>
      <c r="AF1" s="6" t="s">
        <v>11</v>
      </c>
      <c r="AG1" s="4"/>
      <c r="AH1" s="4"/>
      <c r="AI1" s="5"/>
      <c r="AJ1" s="6" t="s">
        <v>12</v>
      </c>
      <c r="AK1" s="4"/>
      <c r="AL1" s="4"/>
      <c r="AM1" s="5"/>
      <c r="AN1" s="11" t="s">
        <v>10</v>
      </c>
      <c r="AO1" s="6" t="s">
        <v>13</v>
      </c>
      <c r="AP1" s="12" t="s">
        <v>14</v>
      </c>
    </row>
    <row r="2">
      <c r="B2" s="13">
        <v>43357.0</v>
      </c>
      <c r="C2" s="14">
        <f>B2+14-1</f>
        <v>43370</v>
      </c>
      <c r="D2" s="14">
        <f t="shared" ref="D2:I2" si="1">C2+14</f>
        <v>43384</v>
      </c>
      <c r="E2" s="14">
        <f t="shared" si="1"/>
        <v>43398</v>
      </c>
      <c r="F2" s="14">
        <f t="shared" si="1"/>
        <v>43412</v>
      </c>
      <c r="G2" s="14">
        <f t="shared" si="1"/>
        <v>43426</v>
      </c>
      <c r="H2" s="14">
        <f t="shared" si="1"/>
        <v>43440</v>
      </c>
      <c r="I2" s="14">
        <f t="shared" si="1"/>
        <v>43454</v>
      </c>
      <c r="J2" s="16">
        <v>43458.0</v>
      </c>
      <c r="K2" s="14">
        <v>43459.0</v>
      </c>
      <c r="L2" s="14">
        <v>43482.0</v>
      </c>
      <c r="M2" s="7" t="s">
        <v>15</v>
      </c>
      <c r="N2" s="7" t="s">
        <v>16</v>
      </c>
      <c r="O2" s="17" t="s">
        <v>17</v>
      </c>
      <c r="P2" s="18" t="s">
        <v>15</v>
      </c>
      <c r="Q2" s="7" t="s">
        <v>18</v>
      </c>
      <c r="R2" s="7" t="s">
        <v>19</v>
      </c>
      <c r="S2" s="7" t="s">
        <v>16</v>
      </c>
      <c r="T2" s="17" t="s">
        <v>17</v>
      </c>
      <c r="U2" s="7">
        <v>1.0</v>
      </c>
      <c r="V2" s="17">
        <v>2.0</v>
      </c>
      <c r="W2" s="7" t="s">
        <v>20</v>
      </c>
      <c r="X2" s="17" t="s">
        <v>21</v>
      </c>
      <c r="Y2" s="7" t="s">
        <v>20</v>
      </c>
      <c r="Z2" s="17" t="s">
        <v>21</v>
      </c>
      <c r="AA2" s="7">
        <v>1.0</v>
      </c>
      <c r="AB2" s="17">
        <v>2.0</v>
      </c>
      <c r="AC2" s="17"/>
      <c r="AD2" s="17"/>
      <c r="AE2" s="9"/>
      <c r="AF2" s="7" t="s">
        <v>22</v>
      </c>
      <c r="AG2" s="7" t="s">
        <v>23</v>
      </c>
      <c r="AH2" s="7" t="s">
        <v>24</v>
      </c>
      <c r="AI2" s="17" t="s">
        <v>25</v>
      </c>
      <c r="AJ2" s="7" t="s">
        <v>22</v>
      </c>
      <c r="AK2" s="7" t="s">
        <v>23</v>
      </c>
      <c r="AL2" s="7" t="s">
        <v>24</v>
      </c>
      <c r="AM2" s="17" t="s">
        <v>25</v>
      </c>
      <c r="AN2" s="20"/>
      <c r="AO2" s="20"/>
      <c r="AP2" s="21"/>
    </row>
    <row r="3">
      <c r="A3" s="38" t="s">
        <v>28</v>
      </c>
      <c r="B3" s="28" t="s">
        <v>30</v>
      </c>
      <c r="C3" s="29"/>
      <c r="D3" s="29"/>
      <c r="E3" s="29"/>
      <c r="F3" s="29"/>
      <c r="G3" s="29"/>
      <c r="H3" s="29"/>
      <c r="I3" s="29"/>
      <c r="J3" s="29"/>
      <c r="K3" s="29"/>
      <c r="L3" s="29"/>
      <c r="M3" s="30"/>
      <c r="N3" s="40"/>
      <c r="O3" s="32"/>
      <c r="P3" s="42"/>
      <c r="Q3" s="33"/>
      <c r="R3" s="33"/>
      <c r="S3" s="33"/>
      <c r="T3" s="34"/>
      <c r="U3" s="24">
        <v>0.5</v>
      </c>
      <c r="V3" s="32"/>
      <c r="W3" s="33"/>
      <c r="X3" s="34"/>
      <c r="Y3" s="33"/>
      <c r="Z3" s="32"/>
      <c r="AA3" s="23"/>
      <c r="AB3" s="34"/>
      <c r="AC3" s="35" t="str">
        <f t="shared" ref="AC3:AC29" si="2">IF(AND(O3&gt;=12,T3&gt;=12,X3&gt;=6,Z3&gt;=6),"да","нет")</f>
        <v>нет</v>
      </c>
      <c r="AD3" s="34"/>
      <c r="AE3" s="36"/>
      <c r="AF3" s="23">
        <f t="shared" ref="AF3:AF29" si="3">SUM(U3)</f>
        <v>0.5</v>
      </c>
      <c r="AG3" s="23">
        <f t="shared" ref="AG3:AG29" si="4">Sum(O3)</f>
        <v>0</v>
      </c>
      <c r="AH3" s="23">
        <f t="shared" ref="AH3:AH29" si="5">SUM(X3)</f>
        <v>0</v>
      </c>
      <c r="AI3" s="34">
        <f t="shared" ref="AI3:AI29" si="6">SUM(AA3)</f>
        <v>0</v>
      </c>
      <c r="AJ3" s="23">
        <f t="shared" ref="AJ3:AJ29" si="7">SUM(V3)</f>
        <v>0</v>
      </c>
      <c r="AK3" s="23">
        <f t="shared" ref="AK3:AK29" si="8">SUM(T3)</f>
        <v>0</v>
      </c>
      <c r="AL3" s="23">
        <f t="shared" ref="AL3:AL29" si="9">SUM(Z3)</f>
        <v>0</v>
      </c>
      <c r="AM3" s="34">
        <f t="shared" ref="AM3:AM29" si="10">SUM(AB3)</f>
        <v>0</v>
      </c>
      <c r="AN3" s="24">
        <f t="shared" ref="AN3:AN29" si="11">sum(AD3)</f>
        <v>0</v>
      </c>
      <c r="AO3" s="23">
        <f t="shared" ref="AO3:AO29" si="12">SUM(AF3:AN3)</f>
        <v>0.5</v>
      </c>
      <c r="AP3" s="37" t="str">
        <f t="shared" ref="AP3:AP29" si="13">IF(AND(AG3&gt;=12, AH3&gt;=6, AK3&gt;=12, AL3&gt;=6,AN3&gt;=12, AO3&gt;=60), "Да", IF(AO3&gt;=60, "Fail", "Нет"))</f>
        <v>Нет</v>
      </c>
    </row>
    <row r="4">
      <c r="A4" s="27" t="s">
        <v>43</v>
      </c>
      <c r="B4" s="28"/>
      <c r="C4" s="29"/>
      <c r="D4" s="29"/>
      <c r="E4" s="29"/>
      <c r="F4" s="29"/>
      <c r="G4" s="29"/>
      <c r="H4" s="29"/>
      <c r="I4" s="29"/>
      <c r="J4" s="29"/>
      <c r="K4" s="29"/>
      <c r="L4" s="29"/>
      <c r="M4" s="30">
        <v>10265.0</v>
      </c>
      <c r="N4" s="31">
        <v>43552.0</v>
      </c>
      <c r="O4" s="32">
        <v>20.0</v>
      </c>
      <c r="P4" s="50">
        <v>10265.0</v>
      </c>
      <c r="Q4" s="26">
        <v>43552.0</v>
      </c>
      <c r="R4" s="26">
        <v>43563.0</v>
      </c>
      <c r="S4" s="26">
        <v>43563.0</v>
      </c>
      <c r="T4" s="32">
        <v>20.0</v>
      </c>
      <c r="U4" s="24"/>
      <c r="V4" s="32"/>
      <c r="W4" s="26">
        <v>43630.0</v>
      </c>
      <c r="X4" s="32">
        <v>7.0</v>
      </c>
      <c r="Y4" s="26">
        <v>43630.0</v>
      </c>
      <c r="Z4" s="32">
        <v>8.0</v>
      </c>
      <c r="AA4" s="23"/>
      <c r="AB4" s="34"/>
      <c r="AC4" s="35" t="str">
        <f t="shared" si="2"/>
        <v>да</v>
      </c>
      <c r="AD4" s="32">
        <v>20.0</v>
      </c>
      <c r="AE4" s="36"/>
      <c r="AF4" s="23">
        <f t="shared" si="3"/>
        <v>0</v>
      </c>
      <c r="AG4" s="23">
        <f t="shared" si="4"/>
        <v>20</v>
      </c>
      <c r="AH4" s="23">
        <f t="shared" si="5"/>
        <v>7</v>
      </c>
      <c r="AI4" s="34">
        <f t="shared" si="6"/>
        <v>0</v>
      </c>
      <c r="AJ4" s="23">
        <f t="shared" si="7"/>
        <v>0</v>
      </c>
      <c r="AK4" s="23">
        <f t="shared" si="8"/>
        <v>20</v>
      </c>
      <c r="AL4" s="23">
        <f t="shared" si="9"/>
        <v>8</v>
      </c>
      <c r="AM4" s="34">
        <f t="shared" si="10"/>
        <v>0</v>
      </c>
      <c r="AN4" s="24">
        <f t="shared" si="11"/>
        <v>20</v>
      </c>
      <c r="AO4" s="23">
        <f t="shared" si="12"/>
        <v>75</v>
      </c>
      <c r="AP4" s="37" t="str">
        <f t="shared" si="13"/>
        <v>Да</v>
      </c>
    </row>
    <row r="5">
      <c r="A5" s="38" t="s">
        <v>48</v>
      </c>
      <c r="B5" s="28" t="s">
        <v>30</v>
      </c>
      <c r="C5" s="29"/>
      <c r="D5" s="29"/>
      <c r="E5" s="28" t="s">
        <v>30</v>
      </c>
      <c r="F5" s="29"/>
      <c r="G5" s="28" t="s">
        <v>30</v>
      </c>
      <c r="H5" s="29"/>
      <c r="I5" s="29"/>
      <c r="J5" s="29"/>
      <c r="K5" s="29"/>
      <c r="L5" s="29"/>
      <c r="M5" s="30">
        <v>75.0</v>
      </c>
      <c r="N5" s="45">
        <v>43426.0</v>
      </c>
      <c r="O5" s="32">
        <v>15.5</v>
      </c>
      <c r="P5" s="50" t="s">
        <v>49</v>
      </c>
      <c r="Q5" s="31">
        <v>43440.0</v>
      </c>
      <c r="R5" s="31">
        <v>43440.0</v>
      </c>
      <c r="S5" s="31">
        <v>43440.0</v>
      </c>
      <c r="T5" s="32">
        <v>19.0</v>
      </c>
      <c r="U5" s="24">
        <v>1.5</v>
      </c>
      <c r="V5" s="34"/>
      <c r="W5" s="46">
        <v>43426.0</v>
      </c>
      <c r="X5" s="32">
        <v>9.0</v>
      </c>
      <c r="Y5" s="26">
        <v>43459.0</v>
      </c>
      <c r="Z5" s="32">
        <v>8.5</v>
      </c>
      <c r="AA5" s="24">
        <v>4.5</v>
      </c>
      <c r="AB5" s="32">
        <v>5.0</v>
      </c>
      <c r="AC5" s="35" t="str">
        <f t="shared" si="2"/>
        <v>да</v>
      </c>
      <c r="AD5" s="32">
        <v>20.0</v>
      </c>
      <c r="AE5" s="36"/>
      <c r="AF5" s="23">
        <f t="shared" si="3"/>
        <v>1.5</v>
      </c>
      <c r="AG5" s="23">
        <f t="shared" si="4"/>
        <v>15.5</v>
      </c>
      <c r="AH5" s="23">
        <f t="shared" si="5"/>
        <v>9</v>
      </c>
      <c r="AI5" s="34">
        <f t="shared" si="6"/>
        <v>4.5</v>
      </c>
      <c r="AJ5" s="23">
        <f t="shared" si="7"/>
        <v>0</v>
      </c>
      <c r="AK5" s="23">
        <f t="shared" si="8"/>
        <v>19</v>
      </c>
      <c r="AL5" s="23">
        <f t="shared" si="9"/>
        <v>8.5</v>
      </c>
      <c r="AM5" s="34">
        <f t="shared" si="10"/>
        <v>5</v>
      </c>
      <c r="AN5" s="24">
        <f t="shared" si="11"/>
        <v>20</v>
      </c>
      <c r="AO5" s="23">
        <f t="shared" si="12"/>
        <v>83</v>
      </c>
      <c r="AP5" s="37" t="str">
        <f t="shared" si="13"/>
        <v>Да</v>
      </c>
    </row>
    <row r="6">
      <c r="A6" s="38" t="s">
        <v>51</v>
      </c>
      <c r="B6" s="28" t="s">
        <v>30</v>
      </c>
      <c r="C6" s="29"/>
      <c r="D6" s="29"/>
      <c r="E6" s="29"/>
      <c r="F6" s="29"/>
      <c r="G6" s="29"/>
      <c r="H6" s="29"/>
      <c r="I6" s="29"/>
      <c r="J6" s="29"/>
      <c r="K6" s="29"/>
      <c r="L6" s="29"/>
      <c r="M6" s="30"/>
      <c r="N6" s="40"/>
      <c r="O6" s="34"/>
      <c r="P6" s="42"/>
      <c r="Q6" s="40"/>
      <c r="R6" s="40"/>
      <c r="S6" s="40"/>
      <c r="T6" s="34"/>
      <c r="U6" s="23"/>
      <c r="V6" s="34"/>
      <c r="W6" s="33"/>
      <c r="X6" s="34"/>
      <c r="Y6" s="33"/>
      <c r="Z6" s="34"/>
      <c r="AA6" s="23"/>
      <c r="AB6" s="34"/>
      <c r="AC6" s="35" t="str">
        <f t="shared" si="2"/>
        <v>нет</v>
      </c>
      <c r="AD6" s="34"/>
      <c r="AE6" s="36"/>
      <c r="AF6" s="23">
        <f t="shared" si="3"/>
        <v>0</v>
      </c>
      <c r="AG6" s="23">
        <f t="shared" si="4"/>
        <v>0</v>
      </c>
      <c r="AH6" s="23">
        <f t="shared" si="5"/>
        <v>0</v>
      </c>
      <c r="AI6" s="34">
        <f t="shared" si="6"/>
        <v>0</v>
      </c>
      <c r="AJ6" s="23">
        <f t="shared" si="7"/>
        <v>0</v>
      </c>
      <c r="AK6" s="23">
        <f t="shared" si="8"/>
        <v>0</v>
      </c>
      <c r="AL6" s="23">
        <f t="shared" si="9"/>
        <v>0</v>
      </c>
      <c r="AM6" s="34">
        <f t="shared" si="10"/>
        <v>0</v>
      </c>
      <c r="AN6" s="24">
        <f t="shared" si="11"/>
        <v>0</v>
      </c>
      <c r="AO6" s="23">
        <f t="shared" si="12"/>
        <v>0</v>
      </c>
      <c r="AP6" s="37" t="str">
        <f t="shared" si="13"/>
        <v>Нет</v>
      </c>
    </row>
    <row r="7">
      <c r="A7" s="38" t="s">
        <v>54</v>
      </c>
      <c r="B7" s="28" t="s">
        <v>30</v>
      </c>
      <c r="C7" s="28" t="s">
        <v>30</v>
      </c>
      <c r="D7" s="28" t="s">
        <v>30</v>
      </c>
      <c r="E7" s="29"/>
      <c r="F7" s="28" t="s">
        <v>30</v>
      </c>
      <c r="G7" s="28" t="s">
        <v>30</v>
      </c>
      <c r="H7" s="29"/>
      <c r="I7" s="29"/>
      <c r="J7" s="29"/>
      <c r="K7" s="29"/>
      <c r="L7" s="29"/>
      <c r="M7" s="30">
        <v>91.0</v>
      </c>
      <c r="N7" s="45">
        <v>43412.0</v>
      </c>
      <c r="O7" s="32">
        <v>18.0</v>
      </c>
      <c r="P7" s="50" t="s">
        <v>55</v>
      </c>
      <c r="Q7" s="31">
        <v>43440.0</v>
      </c>
      <c r="R7" s="31">
        <v>43454.0</v>
      </c>
      <c r="S7" s="31">
        <v>43454.0</v>
      </c>
      <c r="T7" s="32">
        <v>18.0</v>
      </c>
      <c r="U7" s="24">
        <v>3.0</v>
      </c>
      <c r="V7" s="39">
        <v>1.0</v>
      </c>
      <c r="W7" s="46">
        <v>43426.0</v>
      </c>
      <c r="X7" s="32">
        <v>9.5</v>
      </c>
      <c r="Y7" s="31">
        <v>43459.0</v>
      </c>
      <c r="Z7" s="32">
        <v>9.5</v>
      </c>
      <c r="AA7" s="24">
        <v>5.0</v>
      </c>
      <c r="AB7" s="32">
        <v>4.0</v>
      </c>
      <c r="AC7" s="35" t="str">
        <f t="shared" si="2"/>
        <v>да</v>
      </c>
      <c r="AD7" s="32">
        <v>20.0</v>
      </c>
      <c r="AE7" s="36"/>
      <c r="AF7" s="23">
        <f t="shared" si="3"/>
        <v>3</v>
      </c>
      <c r="AG7" s="23">
        <f t="shared" si="4"/>
        <v>18</v>
      </c>
      <c r="AH7" s="23">
        <f t="shared" si="5"/>
        <v>9.5</v>
      </c>
      <c r="AI7" s="34">
        <f t="shared" si="6"/>
        <v>5</v>
      </c>
      <c r="AJ7" s="23">
        <f t="shared" si="7"/>
        <v>1</v>
      </c>
      <c r="AK7" s="23">
        <f t="shared" si="8"/>
        <v>18</v>
      </c>
      <c r="AL7" s="23">
        <f t="shared" si="9"/>
        <v>9.5</v>
      </c>
      <c r="AM7" s="34">
        <f t="shared" si="10"/>
        <v>4</v>
      </c>
      <c r="AN7" s="24">
        <f t="shared" si="11"/>
        <v>20</v>
      </c>
      <c r="AO7" s="23">
        <f t="shared" si="12"/>
        <v>88</v>
      </c>
      <c r="AP7" s="37" t="str">
        <f t="shared" si="13"/>
        <v>Да</v>
      </c>
    </row>
    <row r="8">
      <c r="A8" s="38" t="s">
        <v>58</v>
      </c>
      <c r="B8" s="28" t="s">
        <v>30</v>
      </c>
      <c r="C8" s="29"/>
      <c r="D8" s="29"/>
      <c r="E8" s="29"/>
      <c r="F8" s="28" t="s">
        <v>30</v>
      </c>
      <c r="G8" s="28" t="s">
        <v>30</v>
      </c>
      <c r="H8" s="28" t="s">
        <v>30</v>
      </c>
      <c r="I8" s="28" t="s">
        <v>30</v>
      </c>
      <c r="J8" s="29"/>
      <c r="K8" s="29"/>
      <c r="L8" s="29"/>
      <c r="M8" s="30"/>
      <c r="N8" s="26">
        <v>43528.0</v>
      </c>
      <c r="O8" s="32">
        <v>12.0</v>
      </c>
      <c r="P8" s="50">
        <v>466.0</v>
      </c>
      <c r="Q8" s="26">
        <v>43528.0</v>
      </c>
      <c r="R8" s="31">
        <v>43531.0</v>
      </c>
      <c r="S8" s="31">
        <v>43531.0</v>
      </c>
      <c r="T8" s="32">
        <v>12.0</v>
      </c>
      <c r="U8" s="24">
        <v>2.0</v>
      </c>
      <c r="V8" s="43"/>
      <c r="W8" s="26">
        <v>43528.0</v>
      </c>
      <c r="X8" s="32">
        <v>6.0</v>
      </c>
      <c r="Y8" s="31">
        <v>43528.0</v>
      </c>
      <c r="Z8" s="32">
        <v>6.0</v>
      </c>
      <c r="AA8" s="24">
        <v>5.0</v>
      </c>
      <c r="AB8" s="32">
        <v>5.0</v>
      </c>
      <c r="AC8" s="35" t="str">
        <f t="shared" si="2"/>
        <v>да</v>
      </c>
      <c r="AD8" s="32">
        <v>12.0</v>
      </c>
      <c r="AE8" s="36"/>
      <c r="AF8" s="23">
        <f t="shared" si="3"/>
        <v>2</v>
      </c>
      <c r="AG8" s="23">
        <f t="shared" si="4"/>
        <v>12</v>
      </c>
      <c r="AH8" s="23">
        <f t="shared" si="5"/>
        <v>6</v>
      </c>
      <c r="AI8" s="34">
        <f t="shared" si="6"/>
        <v>5</v>
      </c>
      <c r="AJ8" s="23">
        <f t="shared" si="7"/>
        <v>0</v>
      </c>
      <c r="AK8" s="23">
        <f t="shared" si="8"/>
        <v>12</v>
      </c>
      <c r="AL8" s="23">
        <f t="shared" si="9"/>
        <v>6</v>
      </c>
      <c r="AM8" s="34">
        <f t="shared" si="10"/>
        <v>5</v>
      </c>
      <c r="AN8" s="24">
        <f t="shared" si="11"/>
        <v>12</v>
      </c>
      <c r="AO8" s="23">
        <f t="shared" si="12"/>
        <v>60</v>
      </c>
      <c r="AP8" s="37" t="str">
        <f t="shared" si="13"/>
        <v>Да</v>
      </c>
    </row>
    <row r="9">
      <c r="A9" s="38" t="s">
        <v>62</v>
      </c>
      <c r="B9" s="28" t="s">
        <v>30</v>
      </c>
      <c r="C9" s="29"/>
      <c r="D9" s="29"/>
      <c r="E9" s="29"/>
      <c r="F9" s="29"/>
      <c r="G9" s="28" t="s">
        <v>30</v>
      </c>
      <c r="H9" s="29"/>
      <c r="I9" s="28" t="s">
        <v>30</v>
      </c>
      <c r="J9" s="28" t="s">
        <v>30</v>
      </c>
      <c r="K9" s="28" t="s">
        <v>63</v>
      </c>
      <c r="L9" s="28" t="s">
        <v>30</v>
      </c>
      <c r="M9" s="30">
        <v>584.0</v>
      </c>
      <c r="N9" s="14">
        <v>43482.0</v>
      </c>
      <c r="O9" s="32">
        <v>12.0</v>
      </c>
      <c r="P9" s="50">
        <v>747.0</v>
      </c>
      <c r="Q9" s="31">
        <v>43524.0</v>
      </c>
      <c r="R9" s="31">
        <v>43531.0</v>
      </c>
      <c r="S9" s="31">
        <v>43531.0</v>
      </c>
      <c r="T9" s="32">
        <v>12.0</v>
      </c>
      <c r="U9" s="24">
        <v>1.0</v>
      </c>
      <c r="V9" s="34"/>
      <c r="W9" s="46">
        <v>43426.0</v>
      </c>
      <c r="X9" s="32">
        <v>7.5</v>
      </c>
      <c r="Y9" s="26">
        <v>43482.0</v>
      </c>
      <c r="Z9" s="32">
        <v>6.0</v>
      </c>
      <c r="AA9" s="24">
        <v>10.0</v>
      </c>
      <c r="AB9" s="34"/>
      <c r="AC9" s="35" t="str">
        <f t="shared" si="2"/>
        <v>да</v>
      </c>
      <c r="AD9" s="32">
        <v>12.0</v>
      </c>
      <c r="AE9" s="36"/>
      <c r="AF9" s="23">
        <f t="shared" si="3"/>
        <v>1</v>
      </c>
      <c r="AG9" s="23">
        <f t="shared" si="4"/>
        <v>12</v>
      </c>
      <c r="AH9" s="23">
        <f t="shared" si="5"/>
        <v>7.5</v>
      </c>
      <c r="AI9" s="34">
        <f t="shared" si="6"/>
        <v>10</v>
      </c>
      <c r="AJ9" s="23">
        <f t="shared" si="7"/>
        <v>0</v>
      </c>
      <c r="AK9" s="23">
        <f t="shared" si="8"/>
        <v>12</v>
      </c>
      <c r="AL9" s="23">
        <f t="shared" si="9"/>
        <v>6</v>
      </c>
      <c r="AM9" s="34">
        <f t="shared" si="10"/>
        <v>0</v>
      </c>
      <c r="AN9" s="24">
        <f t="shared" si="11"/>
        <v>12</v>
      </c>
      <c r="AO9" s="23">
        <f t="shared" si="12"/>
        <v>60.5</v>
      </c>
      <c r="AP9" s="37" t="str">
        <f t="shared" si="13"/>
        <v>Да</v>
      </c>
    </row>
    <row r="10">
      <c r="A10" s="38" t="s">
        <v>66</v>
      </c>
      <c r="B10" s="28" t="s">
        <v>30</v>
      </c>
      <c r="C10" s="28" t="s">
        <v>30</v>
      </c>
      <c r="D10" s="28" t="s">
        <v>30</v>
      </c>
      <c r="E10" s="29"/>
      <c r="F10" s="28" t="s">
        <v>30</v>
      </c>
      <c r="G10" s="29"/>
      <c r="H10" s="29"/>
      <c r="I10" s="29"/>
      <c r="J10" s="28" t="s">
        <v>30</v>
      </c>
      <c r="K10" s="28"/>
      <c r="L10" s="28"/>
      <c r="M10" s="30">
        <v>76.0</v>
      </c>
      <c r="N10" s="45">
        <v>43412.0</v>
      </c>
      <c r="O10" s="32">
        <v>15.0</v>
      </c>
      <c r="P10" s="50" t="s">
        <v>67</v>
      </c>
      <c r="Q10" s="26">
        <v>43454.0</v>
      </c>
      <c r="R10" s="26">
        <v>43454.0</v>
      </c>
      <c r="S10" s="26">
        <v>43458.0</v>
      </c>
      <c r="T10" s="32">
        <v>18.5</v>
      </c>
      <c r="U10" s="24">
        <v>2.5</v>
      </c>
      <c r="V10" s="34"/>
      <c r="W10" s="46">
        <v>43426.0</v>
      </c>
      <c r="X10" s="32">
        <v>6.0</v>
      </c>
      <c r="Y10" s="26">
        <v>43459.0</v>
      </c>
      <c r="Z10" s="32">
        <v>10.0</v>
      </c>
      <c r="AA10" s="24">
        <v>4.0</v>
      </c>
      <c r="AB10" s="32">
        <v>4.0</v>
      </c>
      <c r="AC10" s="35" t="str">
        <f t="shared" si="2"/>
        <v>да</v>
      </c>
      <c r="AD10" s="32">
        <v>20.0</v>
      </c>
      <c r="AE10" s="36"/>
      <c r="AF10" s="23">
        <f t="shared" si="3"/>
        <v>2.5</v>
      </c>
      <c r="AG10" s="23">
        <f t="shared" si="4"/>
        <v>15</v>
      </c>
      <c r="AH10" s="23">
        <f t="shared" si="5"/>
        <v>6</v>
      </c>
      <c r="AI10" s="34">
        <f t="shared" si="6"/>
        <v>4</v>
      </c>
      <c r="AJ10" s="23">
        <f t="shared" si="7"/>
        <v>0</v>
      </c>
      <c r="AK10" s="23">
        <f t="shared" si="8"/>
        <v>18.5</v>
      </c>
      <c r="AL10" s="23">
        <f t="shared" si="9"/>
        <v>10</v>
      </c>
      <c r="AM10" s="34">
        <f t="shared" si="10"/>
        <v>4</v>
      </c>
      <c r="AN10" s="24">
        <f t="shared" si="11"/>
        <v>20</v>
      </c>
      <c r="AO10" s="23">
        <f t="shared" si="12"/>
        <v>80</v>
      </c>
      <c r="AP10" s="37" t="str">
        <f t="shared" si="13"/>
        <v>Да</v>
      </c>
    </row>
    <row r="11">
      <c r="A11" s="27" t="s">
        <v>69</v>
      </c>
      <c r="B11" s="28"/>
      <c r="C11" s="28"/>
      <c r="D11" s="28"/>
      <c r="E11" s="29"/>
      <c r="F11" s="28"/>
      <c r="G11" s="29"/>
      <c r="H11" s="29"/>
      <c r="I11" s="29"/>
      <c r="J11" s="28"/>
      <c r="K11" s="28"/>
      <c r="L11" s="28"/>
      <c r="M11" s="30"/>
      <c r="N11" s="45">
        <v>43619.0</v>
      </c>
      <c r="O11" s="32">
        <v>20.0</v>
      </c>
      <c r="P11" s="50">
        <v>10215.0</v>
      </c>
      <c r="Q11" s="26">
        <v>43556.0</v>
      </c>
      <c r="R11" s="26">
        <v>43563.0</v>
      </c>
      <c r="S11" s="26">
        <v>43563.0</v>
      </c>
      <c r="T11" s="32">
        <v>20.0</v>
      </c>
      <c r="U11" s="24"/>
      <c r="V11" s="34"/>
      <c r="W11" s="46">
        <v>43626.0</v>
      </c>
      <c r="X11" s="32">
        <v>8.0</v>
      </c>
      <c r="Y11" s="46">
        <v>43626.0</v>
      </c>
      <c r="Z11" s="32">
        <v>10.0</v>
      </c>
      <c r="AA11" s="24"/>
      <c r="AB11" s="32"/>
      <c r="AC11" s="35" t="str">
        <f t="shared" si="2"/>
        <v>да</v>
      </c>
      <c r="AD11" s="32">
        <v>20.0</v>
      </c>
      <c r="AE11" s="36"/>
      <c r="AF11" s="23">
        <f t="shared" si="3"/>
        <v>0</v>
      </c>
      <c r="AG11" s="23">
        <f t="shared" si="4"/>
        <v>20</v>
      </c>
      <c r="AH11" s="23">
        <f t="shared" si="5"/>
        <v>8</v>
      </c>
      <c r="AI11" s="34">
        <f t="shared" si="6"/>
        <v>0</v>
      </c>
      <c r="AJ11" s="23">
        <f t="shared" si="7"/>
        <v>0</v>
      </c>
      <c r="AK11" s="23">
        <f t="shared" si="8"/>
        <v>20</v>
      </c>
      <c r="AL11" s="23">
        <f t="shared" si="9"/>
        <v>10</v>
      </c>
      <c r="AM11" s="34">
        <f t="shared" si="10"/>
        <v>0</v>
      </c>
      <c r="AN11" s="24">
        <f t="shared" si="11"/>
        <v>20</v>
      </c>
      <c r="AO11" s="23">
        <f t="shared" si="12"/>
        <v>78</v>
      </c>
      <c r="AP11" s="37" t="str">
        <f t="shared" si="13"/>
        <v>Да</v>
      </c>
    </row>
    <row r="12">
      <c r="A12" s="38" t="s">
        <v>72</v>
      </c>
      <c r="B12" s="28" t="s">
        <v>30</v>
      </c>
      <c r="C12" s="47"/>
      <c r="D12" s="47"/>
      <c r="E12" s="47"/>
      <c r="F12" s="47"/>
      <c r="G12" s="28" t="s">
        <v>30</v>
      </c>
      <c r="H12" s="47"/>
      <c r="I12" s="28" t="s">
        <v>30</v>
      </c>
      <c r="J12" s="28" t="s">
        <v>30</v>
      </c>
      <c r="K12" s="28" t="s">
        <v>63</v>
      </c>
      <c r="L12" s="28" t="s">
        <v>30</v>
      </c>
      <c r="M12" s="48">
        <v>920.0</v>
      </c>
      <c r="N12" s="14">
        <v>43482.0</v>
      </c>
      <c r="O12" s="39">
        <v>12.0</v>
      </c>
      <c r="P12" s="50">
        <v>898.0</v>
      </c>
      <c r="Q12" s="45">
        <v>43524.0</v>
      </c>
      <c r="R12" s="45">
        <v>43531.0</v>
      </c>
      <c r="S12" s="45">
        <v>43531.0</v>
      </c>
      <c r="T12" s="39">
        <v>12.0</v>
      </c>
      <c r="U12" s="56"/>
      <c r="V12" s="43"/>
      <c r="W12" s="26">
        <v>43535.0</v>
      </c>
      <c r="X12" s="32">
        <v>6.0</v>
      </c>
      <c r="Y12" s="45">
        <v>43535.0</v>
      </c>
      <c r="Z12" s="39">
        <v>6.0</v>
      </c>
      <c r="AA12" s="23"/>
      <c r="AB12" s="32">
        <v>4.0</v>
      </c>
      <c r="AC12" s="35" t="str">
        <f t="shared" si="2"/>
        <v>да</v>
      </c>
      <c r="AD12" s="32">
        <v>20.0</v>
      </c>
      <c r="AE12" s="36"/>
      <c r="AF12" s="23">
        <f t="shared" si="3"/>
        <v>0</v>
      </c>
      <c r="AG12" s="23">
        <f t="shared" si="4"/>
        <v>12</v>
      </c>
      <c r="AH12" s="23">
        <f t="shared" si="5"/>
        <v>6</v>
      </c>
      <c r="AI12" s="34">
        <f t="shared" si="6"/>
        <v>0</v>
      </c>
      <c r="AJ12" s="23">
        <f t="shared" si="7"/>
        <v>0</v>
      </c>
      <c r="AK12" s="23">
        <f t="shared" si="8"/>
        <v>12</v>
      </c>
      <c r="AL12" s="23">
        <f t="shared" si="9"/>
        <v>6</v>
      </c>
      <c r="AM12" s="34">
        <f t="shared" si="10"/>
        <v>4</v>
      </c>
      <c r="AN12" s="24">
        <f t="shared" si="11"/>
        <v>20</v>
      </c>
      <c r="AO12" s="23">
        <f t="shared" si="12"/>
        <v>60</v>
      </c>
      <c r="AP12" s="37" t="str">
        <f t="shared" si="13"/>
        <v>Да</v>
      </c>
    </row>
    <row r="13">
      <c r="A13" s="38" t="s">
        <v>76</v>
      </c>
      <c r="B13" s="28" t="s">
        <v>30</v>
      </c>
      <c r="C13" s="28" t="s">
        <v>30</v>
      </c>
      <c r="D13" s="28" t="s">
        <v>30</v>
      </c>
      <c r="E13" s="28" t="s">
        <v>30</v>
      </c>
      <c r="F13" s="47"/>
      <c r="G13" s="28" t="s">
        <v>30</v>
      </c>
      <c r="H13" s="47"/>
      <c r="I13" s="47"/>
      <c r="J13" s="47"/>
      <c r="K13" s="47"/>
      <c r="L13" s="47"/>
      <c r="M13" s="48">
        <v>77.0</v>
      </c>
      <c r="N13" s="58">
        <v>43398.0</v>
      </c>
      <c r="O13" s="39">
        <v>16.0</v>
      </c>
      <c r="P13" s="50" t="s">
        <v>77</v>
      </c>
      <c r="Q13" s="45">
        <v>43440.0</v>
      </c>
      <c r="R13" s="45">
        <v>43440.0</v>
      </c>
      <c r="S13" s="45">
        <v>43440.0</v>
      </c>
      <c r="T13" s="39">
        <v>20.0</v>
      </c>
      <c r="U13" s="56"/>
      <c r="V13" s="39">
        <v>0.5</v>
      </c>
      <c r="W13" s="46">
        <v>43426.0</v>
      </c>
      <c r="X13" s="39">
        <v>9.0</v>
      </c>
      <c r="Y13" s="45">
        <v>43459.0</v>
      </c>
      <c r="Z13" s="39">
        <v>9.0</v>
      </c>
      <c r="AA13" s="24">
        <v>4.5</v>
      </c>
      <c r="AB13" s="32">
        <v>5.0</v>
      </c>
      <c r="AC13" s="35" t="str">
        <f t="shared" si="2"/>
        <v>да</v>
      </c>
      <c r="AD13" s="32">
        <v>20.0</v>
      </c>
      <c r="AE13" s="36"/>
      <c r="AF13" s="23">
        <f t="shared" si="3"/>
        <v>0</v>
      </c>
      <c r="AG13" s="23">
        <f t="shared" si="4"/>
        <v>16</v>
      </c>
      <c r="AH13" s="23">
        <f t="shared" si="5"/>
        <v>9</v>
      </c>
      <c r="AI13" s="34">
        <f t="shared" si="6"/>
        <v>4.5</v>
      </c>
      <c r="AJ13" s="23">
        <f t="shared" si="7"/>
        <v>0.5</v>
      </c>
      <c r="AK13" s="23">
        <f t="shared" si="8"/>
        <v>20</v>
      </c>
      <c r="AL13" s="23">
        <f t="shared" si="9"/>
        <v>9</v>
      </c>
      <c r="AM13" s="34">
        <f t="shared" si="10"/>
        <v>5</v>
      </c>
      <c r="AN13" s="24">
        <f t="shared" si="11"/>
        <v>20</v>
      </c>
      <c r="AO13" s="23">
        <f t="shared" si="12"/>
        <v>84</v>
      </c>
      <c r="AP13" s="37" t="str">
        <f t="shared" si="13"/>
        <v>Да</v>
      </c>
    </row>
    <row r="14">
      <c r="A14" s="38" t="s">
        <v>81</v>
      </c>
      <c r="B14" s="28" t="s">
        <v>30</v>
      </c>
      <c r="C14" s="47"/>
      <c r="D14" s="47"/>
      <c r="E14" s="28" t="s">
        <v>30</v>
      </c>
      <c r="F14" s="47"/>
      <c r="G14" s="28" t="s">
        <v>30</v>
      </c>
      <c r="H14" s="47"/>
      <c r="I14" s="28" t="s">
        <v>30</v>
      </c>
      <c r="J14" s="47"/>
      <c r="K14" s="47"/>
      <c r="L14" s="47"/>
      <c r="M14" s="48">
        <v>78.0</v>
      </c>
      <c r="N14" s="45">
        <v>43426.0</v>
      </c>
      <c r="O14" s="39">
        <v>14.5</v>
      </c>
      <c r="P14" s="50" t="s">
        <v>82</v>
      </c>
      <c r="Q14" s="45">
        <v>43440.0</v>
      </c>
      <c r="R14" s="45">
        <v>43454.0</v>
      </c>
      <c r="S14" s="45">
        <v>43454.0</v>
      </c>
      <c r="T14" s="39">
        <v>19.0</v>
      </c>
      <c r="U14" s="49">
        <v>3.0</v>
      </c>
      <c r="V14" s="39">
        <v>0.5</v>
      </c>
      <c r="W14" s="46">
        <v>43426.0</v>
      </c>
      <c r="X14" s="39">
        <v>8.5</v>
      </c>
      <c r="Y14" s="45">
        <v>43459.0</v>
      </c>
      <c r="Z14" s="39">
        <v>10.0</v>
      </c>
      <c r="AA14" s="24">
        <v>4.0</v>
      </c>
      <c r="AB14" s="32">
        <v>4.0</v>
      </c>
      <c r="AC14" s="35" t="str">
        <f t="shared" si="2"/>
        <v>да</v>
      </c>
      <c r="AD14" s="32">
        <v>20.0</v>
      </c>
      <c r="AE14" s="36"/>
      <c r="AF14" s="23">
        <f t="shared" si="3"/>
        <v>3</v>
      </c>
      <c r="AG14" s="23">
        <f t="shared" si="4"/>
        <v>14.5</v>
      </c>
      <c r="AH14" s="23">
        <f t="shared" si="5"/>
        <v>8.5</v>
      </c>
      <c r="AI14" s="34">
        <f t="shared" si="6"/>
        <v>4</v>
      </c>
      <c r="AJ14" s="23">
        <f t="shared" si="7"/>
        <v>0.5</v>
      </c>
      <c r="AK14" s="23">
        <f t="shared" si="8"/>
        <v>19</v>
      </c>
      <c r="AL14" s="23">
        <f t="shared" si="9"/>
        <v>10</v>
      </c>
      <c r="AM14" s="34">
        <f t="shared" si="10"/>
        <v>4</v>
      </c>
      <c r="AN14" s="24">
        <f t="shared" si="11"/>
        <v>20</v>
      </c>
      <c r="AO14" s="23">
        <f t="shared" si="12"/>
        <v>83.5</v>
      </c>
      <c r="AP14" s="37" t="str">
        <f t="shared" si="13"/>
        <v>Да</v>
      </c>
    </row>
    <row r="15">
      <c r="A15" s="38" t="s">
        <v>84</v>
      </c>
      <c r="B15" s="28" t="s">
        <v>30</v>
      </c>
      <c r="C15" s="47"/>
      <c r="D15" s="28" t="s">
        <v>30</v>
      </c>
      <c r="E15" s="47"/>
      <c r="F15" s="47"/>
      <c r="G15" s="47"/>
      <c r="H15" s="47"/>
      <c r="I15" s="47"/>
      <c r="J15" s="47"/>
      <c r="K15" s="47"/>
      <c r="L15" s="47"/>
      <c r="M15" s="48"/>
      <c r="N15" s="45">
        <v>43542.0</v>
      </c>
      <c r="O15" s="39">
        <v>12.0</v>
      </c>
      <c r="P15" s="42"/>
      <c r="Q15" s="45">
        <v>43542.0</v>
      </c>
      <c r="R15" s="45">
        <v>43542.0</v>
      </c>
      <c r="S15" s="45">
        <v>43545.0</v>
      </c>
      <c r="T15" s="39">
        <v>12.0</v>
      </c>
      <c r="U15" s="56"/>
      <c r="V15" s="43"/>
      <c r="W15" s="45">
        <v>43528.0</v>
      </c>
      <c r="X15" s="39">
        <v>6.0</v>
      </c>
      <c r="Y15" s="45">
        <v>43528.0</v>
      </c>
      <c r="Z15" s="39">
        <v>6.0</v>
      </c>
      <c r="AA15" s="24">
        <v>4.0</v>
      </c>
      <c r="AB15" s="34"/>
      <c r="AC15" s="35" t="str">
        <f t="shared" si="2"/>
        <v>да</v>
      </c>
      <c r="AD15" s="32">
        <v>20.0</v>
      </c>
      <c r="AE15" s="36"/>
      <c r="AF15" s="23">
        <f t="shared" si="3"/>
        <v>0</v>
      </c>
      <c r="AG15" s="23">
        <f t="shared" si="4"/>
        <v>12</v>
      </c>
      <c r="AH15" s="23">
        <f t="shared" si="5"/>
        <v>6</v>
      </c>
      <c r="AI15" s="34">
        <f t="shared" si="6"/>
        <v>4</v>
      </c>
      <c r="AJ15" s="23">
        <f t="shared" si="7"/>
        <v>0</v>
      </c>
      <c r="AK15" s="23">
        <f t="shared" si="8"/>
        <v>12</v>
      </c>
      <c r="AL15" s="23">
        <f t="shared" si="9"/>
        <v>6</v>
      </c>
      <c r="AM15" s="34">
        <f t="shared" si="10"/>
        <v>0</v>
      </c>
      <c r="AN15" s="24">
        <f t="shared" si="11"/>
        <v>20</v>
      </c>
      <c r="AO15" s="23">
        <f t="shared" si="12"/>
        <v>60</v>
      </c>
      <c r="AP15" s="37" t="str">
        <f t="shared" si="13"/>
        <v>Да</v>
      </c>
    </row>
    <row r="16">
      <c r="A16" s="38" t="s">
        <v>86</v>
      </c>
      <c r="B16" s="28" t="s">
        <v>30</v>
      </c>
      <c r="C16" s="29"/>
      <c r="D16" s="29"/>
      <c r="E16" s="28" t="s">
        <v>30</v>
      </c>
      <c r="F16" s="28" t="s">
        <v>30</v>
      </c>
      <c r="G16" s="29"/>
      <c r="H16" s="29"/>
      <c r="I16" s="29"/>
      <c r="J16" s="29"/>
      <c r="K16" s="29"/>
      <c r="L16" s="29"/>
      <c r="M16" s="30">
        <v>430.0</v>
      </c>
      <c r="N16" s="45">
        <v>43412.0</v>
      </c>
      <c r="O16" s="32">
        <v>15.0</v>
      </c>
      <c r="P16" s="50" t="s">
        <v>87</v>
      </c>
      <c r="Q16" s="26">
        <v>43454.0</v>
      </c>
      <c r="R16" s="26">
        <v>43454.0</v>
      </c>
      <c r="S16" s="26">
        <v>43454.0</v>
      </c>
      <c r="T16" s="32">
        <v>18.0</v>
      </c>
      <c r="U16" s="24">
        <v>2.0</v>
      </c>
      <c r="V16" s="32">
        <v>0.0</v>
      </c>
      <c r="W16" s="46">
        <v>43426.0</v>
      </c>
      <c r="X16" s="32">
        <v>9.5</v>
      </c>
      <c r="Y16" s="26">
        <v>43459.0</v>
      </c>
      <c r="Z16" s="32">
        <v>10.0</v>
      </c>
      <c r="AA16" s="24">
        <v>4.5</v>
      </c>
      <c r="AB16" s="32">
        <v>4.0</v>
      </c>
      <c r="AC16" s="35" t="str">
        <f t="shared" si="2"/>
        <v>да</v>
      </c>
      <c r="AD16" s="32">
        <v>20.0</v>
      </c>
      <c r="AE16" s="36"/>
      <c r="AF16" s="23">
        <f t="shared" si="3"/>
        <v>2</v>
      </c>
      <c r="AG16" s="23">
        <f t="shared" si="4"/>
        <v>15</v>
      </c>
      <c r="AH16" s="23">
        <f t="shared" si="5"/>
        <v>9.5</v>
      </c>
      <c r="AI16" s="34">
        <f t="shared" si="6"/>
        <v>4.5</v>
      </c>
      <c r="AJ16" s="23">
        <f t="shared" si="7"/>
        <v>0</v>
      </c>
      <c r="AK16" s="23">
        <f t="shared" si="8"/>
        <v>18</v>
      </c>
      <c r="AL16" s="23">
        <f t="shared" si="9"/>
        <v>10</v>
      </c>
      <c r="AM16" s="34">
        <f t="shared" si="10"/>
        <v>4</v>
      </c>
      <c r="AN16" s="24">
        <f t="shared" si="11"/>
        <v>20</v>
      </c>
      <c r="AO16" s="23">
        <f t="shared" si="12"/>
        <v>83</v>
      </c>
      <c r="AP16" s="37" t="str">
        <f t="shared" si="13"/>
        <v>Да</v>
      </c>
    </row>
    <row r="17">
      <c r="A17" s="38" t="s">
        <v>91</v>
      </c>
      <c r="B17" s="28" t="s">
        <v>30</v>
      </c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30"/>
      <c r="N17" s="40"/>
      <c r="O17" s="34"/>
      <c r="P17" s="42"/>
      <c r="Q17" s="40"/>
      <c r="R17" s="40"/>
      <c r="S17" s="40"/>
      <c r="T17" s="34"/>
      <c r="U17" s="23"/>
      <c r="V17" s="43"/>
      <c r="W17" s="62"/>
      <c r="X17" s="34"/>
      <c r="Y17" s="40"/>
      <c r="Z17" s="34"/>
      <c r="AA17" s="23"/>
      <c r="AB17" s="34"/>
      <c r="AC17" s="35" t="str">
        <f t="shared" si="2"/>
        <v>нет</v>
      </c>
      <c r="AD17" s="34"/>
      <c r="AE17" s="36"/>
      <c r="AF17" s="23">
        <f t="shared" si="3"/>
        <v>0</v>
      </c>
      <c r="AG17" s="23">
        <f t="shared" si="4"/>
        <v>0</v>
      </c>
      <c r="AH17" s="23">
        <f t="shared" si="5"/>
        <v>0</v>
      </c>
      <c r="AI17" s="34">
        <f t="shared" si="6"/>
        <v>0</v>
      </c>
      <c r="AJ17" s="23">
        <f t="shared" si="7"/>
        <v>0</v>
      </c>
      <c r="AK17" s="23">
        <f t="shared" si="8"/>
        <v>0</v>
      </c>
      <c r="AL17" s="23">
        <f t="shared" si="9"/>
        <v>0</v>
      </c>
      <c r="AM17" s="34">
        <f t="shared" si="10"/>
        <v>0</v>
      </c>
      <c r="AN17" s="24">
        <f t="shared" si="11"/>
        <v>0</v>
      </c>
      <c r="AO17" s="23">
        <f t="shared" si="12"/>
        <v>0</v>
      </c>
      <c r="AP17" s="37" t="str">
        <f t="shared" si="13"/>
        <v>Нет</v>
      </c>
    </row>
    <row r="18">
      <c r="A18" s="38" t="s">
        <v>100</v>
      </c>
      <c r="B18" s="28" t="s">
        <v>30</v>
      </c>
      <c r="C18" s="29"/>
      <c r="D18" s="28" t="s">
        <v>30</v>
      </c>
      <c r="E18" s="28" t="s">
        <v>30</v>
      </c>
      <c r="F18" s="29"/>
      <c r="G18" s="28" t="s">
        <v>30</v>
      </c>
      <c r="H18" s="29"/>
      <c r="I18" s="29"/>
      <c r="J18" s="28" t="s">
        <v>30</v>
      </c>
      <c r="K18" s="28"/>
      <c r="L18" s="28"/>
      <c r="M18" s="30">
        <v>79.0</v>
      </c>
      <c r="N18" s="45">
        <v>43426.0</v>
      </c>
      <c r="O18" s="32">
        <v>14.5</v>
      </c>
      <c r="P18" s="50" t="s">
        <v>103</v>
      </c>
      <c r="Q18" s="26">
        <v>43440.0</v>
      </c>
      <c r="R18" s="26">
        <v>43458.0</v>
      </c>
      <c r="S18" s="26">
        <v>43458.0</v>
      </c>
      <c r="T18" s="32">
        <v>16.0</v>
      </c>
      <c r="U18" s="24">
        <v>2.0</v>
      </c>
      <c r="V18" s="32">
        <v>0.0</v>
      </c>
      <c r="W18" s="46">
        <v>43458.0</v>
      </c>
      <c r="X18" s="32">
        <v>6.0</v>
      </c>
      <c r="Y18" s="26">
        <v>43459.0</v>
      </c>
      <c r="Z18" s="32">
        <v>10.0</v>
      </c>
      <c r="AA18" s="23"/>
      <c r="AB18" s="32">
        <v>4.0</v>
      </c>
      <c r="AC18" s="35" t="str">
        <f t="shared" si="2"/>
        <v>да</v>
      </c>
      <c r="AD18" s="32">
        <v>20.0</v>
      </c>
      <c r="AE18" s="36"/>
      <c r="AF18" s="23">
        <f t="shared" si="3"/>
        <v>2</v>
      </c>
      <c r="AG18" s="23">
        <f t="shared" si="4"/>
        <v>14.5</v>
      </c>
      <c r="AH18" s="23">
        <f t="shared" si="5"/>
        <v>6</v>
      </c>
      <c r="AI18" s="34">
        <f t="shared" si="6"/>
        <v>0</v>
      </c>
      <c r="AJ18" s="23">
        <f t="shared" si="7"/>
        <v>0</v>
      </c>
      <c r="AK18" s="23">
        <f t="shared" si="8"/>
        <v>16</v>
      </c>
      <c r="AL18" s="23">
        <f t="shared" si="9"/>
        <v>10</v>
      </c>
      <c r="AM18" s="34">
        <f t="shared" si="10"/>
        <v>4</v>
      </c>
      <c r="AN18" s="24">
        <f t="shared" si="11"/>
        <v>20</v>
      </c>
      <c r="AO18" s="23">
        <f t="shared" si="12"/>
        <v>72.5</v>
      </c>
      <c r="AP18" s="37" t="str">
        <f t="shared" si="13"/>
        <v>Да</v>
      </c>
    </row>
    <row r="19">
      <c r="A19" s="38" t="s">
        <v>106</v>
      </c>
      <c r="B19" s="28" t="s">
        <v>30</v>
      </c>
      <c r="C19" s="29"/>
      <c r="D19" s="29"/>
      <c r="E19" s="28" t="s">
        <v>30</v>
      </c>
      <c r="F19" s="29"/>
      <c r="G19" s="28" t="s">
        <v>30</v>
      </c>
      <c r="H19" s="28" t="s">
        <v>30</v>
      </c>
      <c r="I19" s="29"/>
      <c r="J19" s="29"/>
      <c r="K19" s="29"/>
      <c r="L19" s="29"/>
      <c r="M19" s="48">
        <v>82.0</v>
      </c>
      <c r="N19" s="58">
        <v>43398.0</v>
      </c>
      <c r="O19" s="39">
        <v>17.0</v>
      </c>
      <c r="P19" s="50" t="s">
        <v>107</v>
      </c>
      <c r="Q19" s="45">
        <v>43440.0</v>
      </c>
      <c r="R19" s="45">
        <v>43440.0</v>
      </c>
      <c r="S19" s="45">
        <v>43440.0</v>
      </c>
      <c r="T19" s="32">
        <v>20.0</v>
      </c>
      <c r="U19" s="24">
        <v>3.0</v>
      </c>
      <c r="V19" s="32">
        <v>1.5</v>
      </c>
      <c r="W19" s="46">
        <v>43426.0</v>
      </c>
      <c r="X19" s="32">
        <v>6.0</v>
      </c>
      <c r="Y19" s="26">
        <v>43459.0</v>
      </c>
      <c r="Z19" s="32">
        <v>8.0</v>
      </c>
      <c r="AA19" s="24">
        <v>4.0</v>
      </c>
      <c r="AB19" s="32">
        <v>5.0</v>
      </c>
      <c r="AC19" s="35" t="str">
        <f t="shared" si="2"/>
        <v>да</v>
      </c>
      <c r="AD19" s="32">
        <v>20.0</v>
      </c>
      <c r="AE19" s="36"/>
      <c r="AF19" s="23">
        <f t="shared" si="3"/>
        <v>3</v>
      </c>
      <c r="AG19" s="23">
        <f t="shared" si="4"/>
        <v>17</v>
      </c>
      <c r="AH19" s="23">
        <f t="shared" si="5"/>
        <v>6</v>
      </c>
      <c r="AI19" s="34">
        <f t="shared" si="6"/>
        <v>4</v>
      </c>
      <c r="AJ19" s="23">
        <f t="shared" si="7"/>
        <v>1.5</v>
      </c>
      <c r="AK19" s="23">
        <f t="shared" si="8"/>
        <v>20</v>
      </c>
      <c r="AL19" s="23">
        <f t="shared" si="9"/>
        <v>8</v>
      </c>
      <c r="AM19" s="34">
        <f t="shared" si="10"/>
        <v>5</v>
      </c>
      <c r="AN19" s="24">
        <f t="shared" si="11"/>
        <v>20</v>
      </c>
      <c r="AO19" s="23">
        <f t="shared" si="12"/>
        <v>84.5</v>
      </c>
      <c r="AP19" s="37" t="str">
        <f t="shared" si="13"/>
        <v>Да</v>
      </c>
    </row>
    <row r="20">
      <c r="A20" s="38" t="s">
        <v>111</v>
      </c>
      <c r="B20" s="28" t="s">
        <v>30</v>
      </c>
      <c r="C20" s="29"/>
      <c r="D20" s="29"/>
      <c r="E20" s="29"/>
      <c r="F20" s="29"/>
      <c r="G20" s="28" t="s">
        <v>30</v>
      </c>
      <c r="H20" s="28" t="s">
        <v>30</v>
      </c>
      <c r="I20" s="29"/>
      <c r="J20" s="29"/>
      <c r="K20" s="28" t="s">
        <v>63</v>
      </c>
      <c r="L20" s="28" t="s">
        <v>30</v>
      </c>
      <c r="M20" s="30">
        <v>81.0</v>
      </c>
      <c r="N20" s="45">
        <v>43440.0</v>
      </c>
      <c r="O20" s="32">
        <v>14.0</v>
      </c>
      <c r="P20" s="50" t="s">
        <v>112</v>
      </c>
      <c r="Q20" s="26">
        <v>43482.0</v>
      </c>
      <c r="R20" s="31">
        <v>43490.0</v>
      </c>
      <c r="S20" s="57">
        <v>43490.0</v>
      </c>
      <c r="T20" s="32">
        <v>18.0</v>
      </c>
      <c r="U20" s="24">
        <v>1.0</v>
      </c>
      <c r="V20" s="32">
        <v>0.0</v>
      </c>
      <c r="W20" s="46">
        <v>43426.0</v>
      </c>
      <c r="X20" s="32">
        <v>9.0</v>
      </c>
      <c r="Y20" s="31">
        <v>43459.0</v>
      </c>
      <c r="Z20" s="32">
        <v>10.0</v>
      </c>
      <c r="AA20" s="24">
        <v>4.0</v>
      </c>
      <c r="AB20" s="32">
        <v>2.0</v>
      </c>
      <c r="AC20" s="35" t="str">
        <f t="shared" si="2"/>
        <v>да</v>
      </c>
      <c r="AD20" s="32">
        <v>18.0</v>
      </c>
      <c r="AE20" s="36"/>
      <c r="AF20" s="23">
        <f t="shared" si="3"/>
        <v>1</v>
      </c>
      <c r="AG20" s="23">
        <f t="shared" si="4"/>
        <v>14</v>
      </c>
      <c r="AH20" s="23">
        <f t="shared" si="5"/>
        <v>9</v>
      </c>
      <c r="AI20" s="34">
        <f t="shared" si="6"/>
        <v>4</v>
      </c>
      <c r="AJ20" s="23">
        <f t="shared" si="7"/>
        <v>0</v>
      </c>
      <c r="AK20" s="23">
        <f t="shared" si="8"/>
        <v>18</v>
      </c>
      <c r="AL20" s="23">
        <f t="shared" si="9"/>
        <v>10</v>
      </c>
      <c r="AM20" s="34">
        <f t="shared" si="10"/>
        <v>2</v>
      </c>
      <c r="AN20" s="24">
        <f t="shared" si="11"/>
        <v>18</v>
      </c>
      <c r="AO20" s="23">
        <f t="shared" si="12"/>
        <v>76</v>
      </c>
      <c r="AP20" s="37" t="str">
        <f t="shared" si="13"/>
        <v>Да</v>
      </c>
    </row>
    <row r="21">
      <c r="A21" s="38" t="s">
        <v>115</v>
      </c>
      <c r="B21" s="28" t="s">
        <v>30</v>
      </c>
      <c r="C21" s="29"/>
      <c r="D21" s="29"/>
      <c r="E21" s="29"/>
      <c r="F21" s="29"/>
      <c r="G21" s="28" t="s">
        <v>30</v>
      </c>
      <c r="H21" s="28" t="s">
        <v>30</v>
      </c>
      <c r="I21" s="28" t="s">
        <v>30</v>
      </c>
      <c r="J21" s="28" t="s">
        <v>30</v>
      </c>
      <c r="K21" s="28"/>
      <c r="L21" s="28"/>
      <c r="M21" s="30">
        <v>576.0</v>
      </c>
      <c r="N21" s="45">
        <v>43440.0</v>
      </c>
      <c r="O21" s="32">
        <v>14.0</v>
      </c>
      <c r="P21" s="50" t="s">
        <v>116</v>
      </c>
      <c r="Q21" s="26">
        <v>43458.0</v>
      </c>
      <c r="R21" s="26">
        <v>43458.0</v>
      </c>
      <c r="S21" s="26">
        <v>43459.0</v>
      </c>
      <c r="T21" s="32">
        <v>18.0</v>
      </c>
      <c r="U21" s="24">
        <v>1.0</v>
      </c>
      <c r="V21" s="32">
        <v>0.0</v>
      </c>
      <c r="W21" s="46">
        <v>43426.0</v>
      </c>
      <c r="X21" s="32">
        <v>8.5</v>
      </c>
      <c r="Y21" s="26">
        <v>43459.0</v>
      </c>
      <c r="Z21" s="32">
        <v>7.0</v>
      </c>
      <c r="AA21" s="24">
        <v>4.0</v>
      </c>
      <c r="AB21" s="32">
        <v>4.0</v>
      </c>
      <c r="AC21" s="35" t="str">
        <f t="shared" si="2"/>
        <v>да</v>
      </c>
      <c r="AD21" s="32">
        <v>20.0</v>
      </c>
      <c r="AE21" s="36"/>
      <c r="AF21" s="23">
        <f t="shared" si="3"/>
        <v>1</v>
      </c>
      <c r="AG21" s="23">
        <f t="shared" si="4"/>
        <v>14</v>
      </c>
      <c r="AH21" s="23">
        <f t="shared" si="5"/>
        <v>8.5</v>
      </c>
      <c r="AI21" s="34">
        <f t="shared" si="6"/>
        <v>4</v>
      </c>
      <c r="AJ21" s="23">
        <f t="shared" si="7"/>
        <v>0</v>
      </c>
      <c r="AK21" s="23">
        <f t="shared" si="8"/>
        <v>18</v>
      </c>
      <c r="AL21" s="23">
        <f t="shared" si="9"/>
        <v>7</v>
      </c>
      <c r="AM21" s="34">
        <f t="shared" si="10"/>
        <v>4</v>
      </c>
      <c r="AN21" s="24">
        <f t="shared" si="11"/>
        <v>20</v>
      </c>
      <c r="AO21" s="23">
        <f t="shared" si="12"/>
        <v>76.5</v>
      </c>
      <c r="AP21" s="37" t="str">
        <f t="shared" si="13"/>
        <v>Да</v>
      </c>
    </row>
    <row r="22">
      <c r="A22" s="38" t="s">
        <v>118</v>
      </c>
      <c r="B22" s="28" t="s">
        <v>30</v>
      </c>
      <c r="C22" s="28" t="s">
        <v>30</v>
      </c>
      <c r="D22" s="47"/>
      <c r="E22" s="28" t="s">
        <v>30</v>
      </c>
      <c r="F22" s="28"/>
      <c r="G22" s="28" t="s">
        <v>30</v>
      </c>
      <c r="H22" s="47"/>
      <c r="I22" s="47"/>
      <c r="J22" s="47"/>
      <c r="K22" s="47"/>
      <c r="L22" s="47"/>
      <c r="M22" s="48">
        <v>82.0</v>
      </c>
      <c r="N22" s="58">
        <v>43398.0</v>
      </c>
      <c r="O22" s="39">
        <v>17.0</v>
      </c>
      <c r="P22" s="50" t="s">
        <v>119</v>
      </c>
      <c r="Q22" s="45">
        <v>43412.0</v>
      </c>
      <c r="R22" s="45">
        <v>43426.0</v>
      </c>
      <c r="S22" s="45">
        <v>43426.0</v>
      </c>
      <c r="T22" s="39">
        <f>5/5*T31</f>
        <v>20</v>
      </c>
      <c r="U22" s="49">
        <v>2.5</v>
      </c>
      <c r="V22" s="39">
        <v>1.0</v>
      </c>
      <c r="W22" s="46">
        <v>43426.0</v>
      </c>
      <c r="X22" s="39">
        <v>9.5</v>
      </c>
      <c r="Y22" s="45">
        <v>43459.0</v>
      </c>
      <c r="Z22" s="39">
        <v>8.0</v>
      </c>
      <c r="AA22" s="24">
        <v>5.0</v>
      </c>
      <c r="AB22" s="32">
        <v>5.0</v>
      </c>
      <c r="AC22" s="35" t="str">
        <f t="shared" si="2"/>
        <v>да</v>
      </c>
      <c r="AD22" s="32">
        <v>20.0</v>
      </c>
      <c r="AE22" s="36"/>
      <c r="AF22" s="23">
        <f t="shared" si="3"/>
        <v>2.5</v>
      </c>
      <c r="AG22" s="23">
        <f t="shared" si="4"/>
        <v>17</v>
      </c>
      <c r="AH22" s="23">
        <f t="shared" si="5"/>
        <v>9.5</v>
      </c>
      <c r="AI22" s="34">
        <f t="shared" si="6"/>
        <v>5</v>
      </c>
      <c r="AJ22" s="23">
        <f t="shared" si="7"/>
        <v>1</v>
      </c>
      <c r="AK22" s="23">
        <f t="shared" si="8"/>
        <v>20</v>
      </c>
      <c r="AL22" s="23">
        <f t="shared" si="9"/>
        <v>8</v>
      </c>
      <c r="AM22" s="34">
        <f t="shared" si="10"/>
        <v>5</v>
      </c>
      <c r="AN22" s="24">
        <f t="shared" si="11"/>
        <v>20</v>
      </c>
      <c r="AO22" s="23">
        <f t="shared" si="12"/>
        <v>88</v>
      </c>
      <c r="AP22" s="37" t="str">
        <f t="shared" si="13"/>
        <v>Да</v>
      </c>
    </row>
    <row r="23">
      <c r="A23" s="38" t="s">
        <v>122</v>
      </c>
      <c r="B23" s="28" t="s">
        <v>30</v>
      </c>
      <c r="C23" s="47"/>
      <c r="D23" s="47"/>
      <c r="E23" s="47"/>
      <c r="F23" s="47"/>
      <c r="G23" s="28" t="s">
        <v>30</v>
      </c>
      <c r="H23" s="28" t="s">
        <v>30</v>
      </c>
      <c r="I23" s="28" t="s">
        <v>30</v>
      </c>
      <c r="J23" s="28" t="s">
        <v>30</v>
      </c>
      <c r="K23" s="28" t="s">
        <v>63</v>
      </c>
      <c r="L23" s="28"/>
      <c r="M23" s="48">
        <v>164.0</v>
      </c>
      <c r="N23" s="45">
        <v>43440.0</v>
      </c>
      <c r="O23" s="39">
        <v>13.5</v>
      </c>
      <c r="P23" s="50" t="s">
        <v>123</v>
      </c>
      <c r="Q23" s="45">
        <v>43454.0</v>
      </c>
      <c r="R23" s="45">
        <v>43458.0</v>
      </c>
      <c r="S23" s="58"/>
      <c r="T23" s="39">
        <v>17.0</v>
      </c>
      <c r="U23" s="49">
        <v>2.5</v>
      </c>
      <c r="V23" s="39">
        <v>0.5</v>
      </c>
      <c r="W23" s="46">
        <v>43426.0</v>
      </c>
      <c r="X23" s="39">
        <v>6.0</v>
      </c>
      <c r="Y23" s="45">
        <v>43459.0</v>
      </c>
      <c r="Z23" s="39">
        <v>6.0</v>
      </c>
      <c r="AA23" s="24">
        <v>3.5</v>
      </c>
      <c r="AB23" s="32">
        <v>3.0</v>
      </c>
      <c r="AC23" s="35" t="str">
        <f t="shared" si="2"/>
        <v>да</v>
      </c>
      <c r="AD23" s="32">
        <v>20.0</v>
      </c>
      <c r="AE23" s="36"/>
      <c r="AF23" s="23">
        <f t="shared" si="3"/>
        <v>2.5</v>
      </c>
      <c r="AG23" s="23">
        <f t="shared" si="4"/>
        <v>13.5</v>
      </c>
      <c r="AH23" s="23">
        <f t="shared" si="5"/>
        <v>6</v>
      </c>
      <c r="AI23" s="34">
        <f t="shared" si="6"/>
        <v>3.5</v>
      </c>
      <c r="AJ23" s="23">
        <f t="shared" si="7"/>
        <v>0.5</v>
      </c>
      <c r="AK23" s="23">
        <f t="shared" si="8"/>
        <v>17</v>
      </c>
      <c r="AL23" s="23">
        <f t="shared" si="9"/>
        <v>6</v>
      </c>
      <c r="AM23" s="34">
        <f t="shared" si="10"/>
        <v>3</v>
      </c>
      <c r="AN23" s="24">
        <f t="shared" si="11"/>
        <v>20</v>
      </c>
      <c r="AO23" s="23">
        <f t="shared" si="12"/>
        <v>72</v>
      </c>
      <c r="AP23" s="37" t="str">
        <f t="shared" si="13"/>
        <v>Да</v>
      </c>
    </row>
    <row r="24">
      <c r="A24" s="38" t="s">
        <v>126</v>
      </c>
      <c r="B24" s="28" t="s">
        <v>30</v>
      </c>
      <c r="C24" s="29"/>
      <c r="D24" s="29"/>
      <c r="E24" s="29"/>
      <c r="F24" s="29"/>
      <c r="G24" s="28" t="s">
        <v>30</v>
      </c>
      <c r="H24" s="29"/>
      <c r="I24" s="29"/>
      <c r="J24" s="29"/>
      <c r="K24" s="29"/>
      <c r="L24" s="29"/>
      <c r="M24" s="30"/>
      <c r="N24" s="33"/>
      <c r="O24" s="34"/>
      <c r="P24" s="42"/>
      <c r="Q24" s="33"/>
      <c r="R24" s="33"/>
      <c r="S24" s="33"/>
      <c r="T24" s="34"/>
      <c r="U24" s="24">
        <v>0.0</v>
      </c>
      <c r="V24" s="34"/>
      <c r="W24" s="46">
        <v>43426.0</v>
      </c>
      <c r="X24" s="76">
        <v>0.01</v>
      </c>
      <c r="Y24" s="33"/>
      <c r="Z24" s="34"/>
      <c r="AA24" s="23"/>
      <c r="AB24" s="34"/>
      <c r="AC24" s="35" t="str">
        <f t="shared" si="2"/>
        <v>нет</v>
      </c>
      <c r="AD24" s="34"/>
      <c r="AE24" s="36"/>
      <c r="AF24" s="23">
        <f t="shared" si="3"/>
        <v>0</v>
      </c>
      <c r="AG24" s="23">
        <f t="shared" si="4"/>
        <v>0</v>
      </c>
      <c r="AH24" s="23">
        <f t="shared" si="5"/>
        <v>0.01</v>
      </c>
      <c r="AI24" s="34">
        <f t="shared" si="6"/>
        <v>0</v>
      </c>
      <c r="AJ24" s="23">
        <f t="shared" si="7"/>
        <v>0</v>
      </c>
      <c r="AK24" s="23">
        <f t="shared" si="8"/>
        <v>0</v>
      </c>
      <c r="AL24" s="23">
        <f t="shared" si="9"/>
        <v>0</v>
      </c>
      <c r="AM24" s="34">
        <f t="shared" si="10"/>
        <v>0</v>
      </c>
      <c r="AN24" s="24">
        <f t="shared" si="11"/>
        <v>0</v>
      </c>
      <c r="AO24" s="23">
        <f t="shared" si="12"/>
        <v>0.01</v>
      </c>
      <c r="AP24" s="37" t="str">
        <f t="shared" si="13"/>
        <v>Нет</v>
      </c>
    </row>
    <row r="25">
      <c r="A25" s="38" t="s">
        <v>128</v>
      </c>
      <c r="B25" s="28" t="s">
        <v>30</v>
      </c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30"/>
      <c r="N25" s="31">
        <v>43545.0</v>
      </c>
      <c r="O25" s="32">
        <v>12.0</v>
      </c>
      <c r="P25" s="50">
        <v>7221.0</v>
      </c>
      <c r="Q25" s="40"/>
      <c r="R25" s="40"/>
      <c r="S25" s="40"/>
      <c r="T25" s="34"/>
      <c r="U25" s="23"/>
      <c r="V25" s="34"/>
      <c r="W25" s="40"/>
      <c r="X25" s="34"/>
      <c r="Y25" s="40"/>
      <c r="Z25" s="34"/>
      <c r="AA25" s="23"/>
      <c r="AB25" s="34"/>
      <c r="AC25" s="35" t="str">
        <f t="shared" si="2"/>
        <v>нет</v>
      </c>
      <c r="AD25" s="34"/>
      <c r="AE25" s="36"/>
      <c r="AF25" s="23">
        <f t="shared" si="3"/>
        <v>0</v>
      </c>
      <c r="AG25" s="23">
        <f t="shared" si="4"/>
        <v>12</v>
      </c>
      <c r="AH25" s="23">
        <f t="shared" si="5"/>
        <v>0</v>
      </c>
      <c r="AI25" s="34">
        <f t="shared" si="6"/>
        <v>0</v>
      </c>
      <c r="AJ25" s="23">
        <f t="shared" si="7"/>
        <v>0</v>
      </c>
      <c r="AK25" s="23">
        <f t="shared" si="8"/>
        <v>0</v>
      </c>
      <c r="AL25" s="23">
        <f t="shared" si="9"/>
        <v>0</v>
      </c>
      <c r="AM25" s="34">
        <f t="shared" si="10"/>
        <v>0</v>
      </c>
      <c r="AN25" s="24">
        <f t="shared" si="11"/>
        <v>0</v>
      </c>
      <c r="AO25" s="23">
        <f t="shared" si="12"/>
        <v>12</v>
      </c>
      <c r="AP25" s="37" t="str">
        <f t="shared" si="13"/>
        <v>Нет</v>
      </c>
    </row>
    <row r="26">
      <c r="A26" s="38" t="s">
        <v>134</v>
      </c>
      <c r="B26" s="28" t="s">
        <v>30</v>
      </c>
      <c r="C26" s="29"/>
      <c r="D26" s="29"/>
      <c r="E26" s="29"/>
      <c r="F26" s="28" t="s">
        <v>30</v>
      </c>
      <c r="G26" s="28" t="s">
        <v>30</v>
      </c>
      <c r="H26" s="28" t="s">
        <v>30</v>
      </c>
      <c r="I26" s="28" t="s">
        <v>30</v>
      </c>
      <c r="J26" s="29"/>
      <c r="K26" s="28" t="s">
        <v>30</v>
      </c>
      <c r="L26" s="28"/>
      <c r="M26" s="30"/>
      <c r="N26" s="45">
        <v>43440.0</v>
      </c>
      <c r="O26" s="32">
        <v>13.5</v>
      </c>
      <c r="P26" s="50" t="s">
        <v>136</v>
      </c>
      <c r="Q26" s="26">
        <v>43453.0</v>
      </c>
      <c r="R26" s="26">
        <v>43458.0</v>
      </c>
      <c r="S26" s="31">
        <v>43459.0</v>
      </c>
      <c r="T26" s="32">
        <v>18.7</v>
      </c>
      <c r="U26" s="24">
        <v>2.0</v>
      </c>
      <c r="V26" s="32">
        <v>0.5</v>
      </c>
      <c r="W26" s="46">
        <v>43458.0</v>
      </c>
      <c r="X26" s="32">
        <v>6.0</v>
      </c>
      <c r="Y26" s="26">
        <v>43459.0</v>
      </c>
      <c r="Z26" s="32">
        <v>9.0</v>
      </c>
      <c r="AA26" s="23"/>
      <c r="AB26" s="32">
        <v>3.0</v>
      </c>
      <c r="AC26" s="35" t="str">
        <f t="shared" si="2"/>
        <v>да</v>
      </c>
      <c r="AD26" s="32">
        <v>20.0</v>
      </c>
      <c r="AE26" s="36"/>
      <c r="AF26" s="23">
        <f t="shared" si="3"/>
        <v>2</v>
      </c>
      <c r="AG26" s="23">
        <f t="shared" si="4"/>
        <v>13.5</v>
      </c>
      <c r="AH26" s="23">
        <f t="shared" si="5"/>
        <v>6</v>
      </c>
      <c r="AI26" s="34">
        <f t="shared" si="6"/>
        <v>0</v>
      </c>
      <c r="AJ26" s="23">
        <f t="shared" si="7"/>
        <v>0.5</v>
      </c>
      <c r="AK26" s="23">
        <f t="shared" si="8"/>
        <v>18.7</v>
      </c>
      <c r="AL26" s="23">
        <f t="shared" si="9"/>
        <v>9</v>
      </c>
      <c r="AM26" s="34">
        <f t="shared" si="10"/>
        <v>3</v>
      </c>
      <c r="AN26" s="24">
        <f t="shared" si="11"/>
        <v>20</v>
      </c>
      <c r="AO26" s="23">
        <f t="shared" si="12"/>
        <v>72.7</v>
      </c>
      <c r="AP26" s="37" t="str">
        <f t="shared" si="13"/>
        <v>Да</v>
      </c>
    </row>
    <row r="27">
      <c r="A27" s="38" t="s">
        <v>138</v>
      </c>
      <c r="B27" s="28" t="s">
        <v>30</v>
      </c>
      <c r="C27" s="28" t="s">
        <v>30</v>
      </c>
      <c r="D27" s="29"/>
      <c r="E27" s="29"/>
      <c r="F27" s="29"/>
      <c r="G27" s="29"/>
      <c r="H27" s="29"/>
      <c r="I27" s="29"/>
      <c r="J27" s="29"/>
      <c r="K27" s="29"/>
      <c r="L27" s="29"/>
      <c r="M27" s="30">
        <v>83.0</v>
      </c>
      <c r="N27" s="84" t="s">
        <v>139</v>
      </c>
      <c r="O27" s="32">
        <v>18.0</v>
      </c>
      <c r="P27" s="50" t="s">
        <v>140</v>
      </c>
      <c r="Q27" s="31">
        <v>43454.0</v>
      </c>
      <c r="R27" s="31">
        <v>43454.0</v>
      </c>
      <c r="S27" s="31">
        <v>43454.0</v>
      </c>
      <c r="T27" s="32">
        <v>18.0</v>
      </c>
      <c r="U27" s="24">
        <v>2.5</v>
      </c>
      <c r="V27" s="34"/>
      <c r="W27" s="46">
        <v>43426.0</v>
      </c>
      <c r="X27" s="32">
        <v>6.0</v>
      </c>
      <c r="Y27" s="26">
        <v>43459.0</v>
      </c>
      <c r="Z27" s="32">
        <v>8.0</v>
      </c>
      <c r="AA27" s="24">
        <v>4.0</v>
      </c>
      <c r="AB27" s="32">
        <v>3.0</v>
      </c>
      <c r="AC27" s="35" t="str">
        <f t="shared" si="2"/>
        <v>да</v>
      </c>
      <c r="AD27" s="32">
        <v>20.0</v>
      </c>
      <c r="AE27" s="36"/>
      <c r="AF27" s="23">
        <f t="shared" si="3"/>
        <v>2.5</v>
      </c>
      <c r="AG27" s="23">
        <f t="shared" si="4"/>
        <v>18</v>
      </c>
      <c r="AH27" s="23">
        <f t="shared" si="5"/>
        <v>6</v>
      </c>
      <c r="AI27" s="34">
        <f t="shared" si="6"/>
        <v>4</v>
      </c>
      <c r="AJ27" s="23">
        <f t="shared" si="7"/>
        <v>0</v>
      </c>
      <c r="AK27" s="23">
        <f t="shared" si="8"/>
        <v>18</v>
      </c>
      <c r="AL27" s="23">
        <f t="shared" si="9"/>
        <v>8</v>
      </c>
      <c r="AM27" s="34">
        <f t="shared" si="10"/>
        <v>3</v>
      </c>
      <c r="AN27" s="24">
        <f t="shared" si="11"/>
        <v>20</v>
      </c>
      <c r="AO27" s="23">
        <f t="shared" si="12"/>
        <v>79.5</v>
      </c>
      <c r="AP27" s="37" t="str">
        <f t="shared" si="13"/>
        <v>Да</v>
      </c>
    </row>
    <row r="28">
      <c r="A28" s="38" t="s">
        <v>142</v>
      </c>
      <c r="B28" s="28" t="s">
        <v>30</v>
      </c>
      <c r="C28" s="29"/>
      <c r="D28" s="29"/>
      <c r="E28" s="29"/>
      <c r="F28" s="29"/>
      <c r="G28" s="29"/>
      <c r="H28" s="29"/>
      <c r="I28" s="28" t="s">
        <v>30</v>
      </c>
      <c r="J28" s="29"/>
      <c r="K28" s="28" t="s">
        <v>63</v>
      </c>
      <c r="L28" s="28" t="s">
        <v>30</v>
      </c>
      <c r="M28" s="30">
        <v>84.0</v>
      </c>
      <c r="N28" s="31">
        <v>43482.0</v>
      </c>
      <c r="O28" s="32">
        <v>12.0</v>
      </c>
      <c r="P28" s="50">
        <v>64.0</v>
      </c>
      <c r="Q28" s="31">
        <v>43521.0</v>
      </c>
      <c r="R28" s="31">
        <v>43521.0</v>
      </c>
      <c r="S28" s="31">
        <v>43521.0</v>
      </c>
      <c r="T28" s="32">
        <v>15.0</v>
      </c>
      <c r="U28" s="24">
        <v>1.0</v>
      </c>
      <c r="V28" s="32">
        <v>0.0</v>
      </c>
      <c r="W28" s="54">
        <v>43517.0</v>
      </c>
      <c r="X28" s="32">
        <v>6.0</v>
      </c>
      <c r="Y28" s="26">
        <v>43521.0</v>
      </c>
      <c r="Z28" s="32">
        <v>6.0</v>
      </c>
      <c r="AA28" s="23"/>
      <c r="AB28" s="34"/>
      <c r="AC28" s="35" t="str">
        <f t="shared" si="2"/>
        <v>да</v>
      </c>
      <c r="AD28" s="32">
        <v>20.0</v>
      </c>
      <c r="AE28" s="36"/>
      <c r="AF28" s="23">
        <f t="shared" si="3"/>
        <v>1</v>
      </c>
      <c r="AG28" s="23">
        <f t="shared" si="4"/>
        <v>12</v>
      </c>
      <c r="AH28" s="23">
        <f t="shared" si="5"/>
        <v>6</v>
      </c>
      <c r="AI28" s="34">
        <f t="shared" si="6"/>
        <v>0</v>
      </c>
      <c r="AJ28" s="23">
        <f t="shared" si="7"/>
        <v>0</v>
      </c>
      <c r="AK28" s="23">
        <f t="shared" si="8"/>
        <v>15</v>
      </c>
      <c r="AL28" s="23">
        <f t="shared" si="9"/>
        <v>6</v>
      </c>
      <c r="AM28" s="34">
        <f t="shared" si="10"/>
        <v>0</v>
      </c>
      <c r="AN28" s="24">
        <f t="shared" si="11"/>
        <v>20</v>
      </c>
      <c r="AO28" s="23">
        <f t="shared" si="12"/>
        <v>60</v>
      </c>
      <c r="AP28" s="37" t="str">
        <f t="shared" si="13"/>
        <v>Да</v>
      </c>
    </row>
    <row r="29">
      <c r="A29" s="38" t="s">
        <v>144</v>
      </c>
      <c r="B29" s="63" t="s">
        <v>30</v>
      </c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5"/>
      <c r="N29" s="89"/>
      <c r="O29" s="71"/>
      <c r="P29" s="90"/>
      <c r="Q29" s="89"/>
      <c r="R29" s="91"/>
      <c r="S29" s="89"/>
      <c r="T29" s="71"/>
      <c r="U29" s="70"/>
      <c r="V29" s="71"/>
      <c r="W29" s="89"/>
      <c r="X29" s="71"/>
      <c r="Y29" s="89"/>
      <c r="Z29" s="71"/>
      <c r="AA29" s="70"/>
      <c r="AB29" s="71"/>
      <c r="AC29" s="72" t="str">
        <f t="shared" si="2"/>
        <v>нет</v>
      </c>
      <c r="AD29" s="71"/>
      <c r="AE29" s="73"/>
      <c r="AF29" s="23">
        <f t="shared" si="3"/>
        <v>0</v>
      </c>
      <c r="AG29" s="23">
        <f t="shared" si="4"/>
        <v>0</v>
      </c>
      <c r="AH29" s="23">
        <f t="shared" si="5"/>
        <v>0</v>
      </c>
      <c r="AI29" s="34">
        <f t="shared" si="6"/>
        <v>0</v>
      </c>
      <c r="AJ29" s="23">
        <f t="shared" si="7"/>
        <v>0</v>
      </c>
      <c r="AK29" s="23">
        <f t="shared" si="8"/>
        <v>0</v>
      </c>
      <c r="AL29" s="23">
        <f t="shared" si="9"/>
        <v>0</v>
      </c>
      <c r="AM29" s="34">
        <f t="shared" si="10"/>
        <v>0</v>
      </c>
      <c r="AN29" s="24">
        <f t="shared" si="11"/>
        <v>0</v>
      </c>
      <c r="AO29" s="23">
        <f t="shared" si="12"/>
        <v>0</v>
      </c>
      <c r="AP29" s="37" t="str">
        <f t="shared" si="13"/>
        <v>Нет</v>
      </c>
    </row>
    <row r="30">
      <c r="A30" s="75" t="s">
        <v>125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77">
        <v>12.0</v>
      </c>
      <c r="P30" s="92"/>
      <c r="Q30" s="78"/>
      <c r="R30" s="78"/>
      <c r="S30" s="78"/>
      <c r="T30" s="77">
        <v>12.0</v>
      </c>
      <c r="U30" s="77">
        <v>0.0</v>
      </c>
      <c r="V30" s="77">
        <v>0.0</v>
      </c>
      <c r="W30" s="78"/>
      <c r="X30" s="77">
        <v>6.0</v>
      </c>
      <c r="Y30" s="78"/>
      <c r="Z30" s="77">
        <v>6.0</v>
      </c>
      <c r="AA30" s="77">
        <v>0.0</v>
      </c>
      <c r="AB30" s="77">
        <v>0.0</v>
      </c>
      <c r="AC30" s="77"/>
      <c r="AD30" s="77">
        <v>12.0</v>
      </c>
      <c r="AE30" s="79">
        <f t="shared" ref="AE30:AE31" si="14">O30+T30+U30+V30+X30+Z30+AA30+AB30+AD30</f>
        <v>48</v>
      </c>
      <c r="AF30" s="80" t="s">
        <v>130</v>
      </c>
      <c r="AG30" s="80" t="s">
        <v>131</v>
      </c>
      <c r="AH30" s="80" t="s">
        <v>132</v>
      </c>
      <c r="AI30" s="80" t="s">
        <v>133</v>
      </c>
      <c r="AJ30" s="80" t="s">
        <v>132</v>
      </c>
      <c r="AK30" s="80" t="s">
        <v>132</v>
      </c>
      <c r="AL30" s="80" t="s">
        <v>132</v>
      </c>
      <c r="AM30" s="80" t="s">
        <v>133</v>
      </c>
      <c r="AN30" s="80"/>
      <c r="AO30" s="80"/>
      <c r="AP30" s="56"/>
    </row>
    <row r="31">
      <c r="A31" s="75" t="s">
        <v>135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81">
        <v>20.0</v>
      </c>
      <c r="P31" s="92"/>
      <c r="Q31" s="78"/>
      <c r="R31" s="78"/>
      <c r="S31" s="78"/>
      <c r="T31" s="81">
        <v>20.0</v>
      </c>
      <c r="U31" s="81">
        <v>5.0</v>
      </c>
      <c r="V31" s="81">
        <v>5.0</v>
      </c>
      <c r="W31" s="78"/>
      <c r="X31" s="81">
        <v>10.0</v>
      </c>
      <c r="Y31" s="78"/>
      <c r="Z31" s="81">
        <v>10.0</v>
      </c>
      <c r="AA31" s="81">
        <v>5.0</v>
      </c>
      <c r="AB31" s="81">
        <v>5.0</v>
      </c>
      <c r="AC31" s="81"/>
      <c r="AD31" s="81">
        <v>20.0</v>
      </c>
      <c r="AE31" s="79">
        <f t="shared" si="14"/>
        <v>100</v>
      </c>
      <c r="AF31" s="56"/>
      <c r="AG31" s="56"/>
      <c r="AH31" s="56"/>
      <c r="AI31" s="56"/>
      <c r="AJ31" s="56"/>
      <c r="AK31" s="56"/>
      <c r="AL31" s="56"/>
      <c r="AM31" s="56"/>
      <c r="AN31" s="83"/>
      <c r="AO31" s="83"/>
      <c r="AP31" s="56"/>
    </row>
    <row r="32">
      <c r="A32" s="85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83"/>
      <c r="P32" s="42"/>
      <c r="Q32" s="56"/>
      <c r="R32" s="56"/>
      <c r="S32" s="56"/>
      <c r="T32" s="83"/>
      <c r="U32" s="83"/>
      <c r="V32" s="83"/>
      <c r="W32" s="56"/>
      <c r="X32" s="83"/>
      <c r="Y32" s="56"/>
      <c r="Z32" s="83"/>
      <c r="AA32" s="56"/>
      <c r="AB32" s="56"/>
      <c r="AC32" s="56"/>
      <c r="AD32" s="56"/>
      <c r="AE32" s="74"/>
      <c r="AF32" s="56"/>
      <c r="AG32" s="56"/>
      <c r="AH32" s="56"/>
      <c r="AI32" s="56"/>
      <c r="AJ32" s="56"/>
      <c r="AK32" s="56"/>
      <c r="AL32" s="56"/>
      <c r="AM32" s="56"/>
      <c r="AN32" s="83"/>
      <c r="AO32" s="83"/>
      <c r="AP32" s="56"/>
    </row>
    <row r="33">
      <c r="A33" s="85" t="s">
        <v>141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83">
        <f>COUNTA(O$3:O29)/COUNTA($A$3:$A29)</f>
        <v>0.8148148148</v>
      </c>
      <c r="P33" s="42"/>
      <c r="Q33" s="56"/>
      <c r="R33" s="56"/>
      <c r="S33" s="56"/>
      <c r="T33" s="83">
        <f t="shared" ref="T33:V33" si="15">COUNTA(T$3:T29)/COUNTA($A$3:$A29)</f>
        <v>0.7777777778</v>
      </c>
      <c r="U33" s="83">
        <f t="shared" si="15"/>
        <v>0.6666666667</v>
      </c>
      <c r="V33" s="83">
        <f t="shared" si="15"/>
        <v>0.4444444444</v>
      </c>
      <c r="W33" s="56"/>
      <c r="X33" s="83">
        <f>COUNTA(X$3:X29)/COUNTA($A$3:$A29)</f>
        <v>0.8148148148</v>
      </c>
      <c r="Y33" s="56"/>
      <c r="Z33" s="83">
        <f>COUNTA(Z$3:Z29)/COUNTA($A$3:$A29)</f>
        <v>0.7777777778</v>
      </c>
      <c r="AA33" s="56"/>
      <c r="AB33" s="56"/>
      <c r="AC33" s="56"/>
      <c r="AD33" s="56"/>
      <c r="AE33" s="74"/>
      <c r="AF33" s="56"/>
      <c r="AG33" s="56"/>
      <c r="AH33" s="56"/>
      <c r="AI33" s="56"/>
      <c r="AJ33" s="56"/>
      <c r="AK33" s="56"/>
      <c r="AL33" s="56"/>
      <c r="AM33" s="56"/>
      <c r="AN33" s="83"/>
      <c r="AO33" s="83">
        <f>COUNTIF(AO$3:AO29, "&gt;=60")/COUNTA($A$3:$A29)</f>
        <v>0.7777777778</v>
      </c>
      <c r="AP33" s="56"/>
    </row>
    <row r="34">
      <c r="A34" s="85" t="s">
        <v>145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42"/>
      <c r="Q34" s="56"/>
      <c r="R34" s="56"/>
      <c r="S34" s="56"/>
      <c r="T34" s="56"/>
      <c r="U34" s="23">
        <f t="shared" ref="U34:V34" si="16">COUNTIF(U18:U29, "&gt;=5")</f>
        <v>0</v>
      </c>
      <c r="V34" s="23">
        <f t="shared" si="16"/>
        <v>0</v>
      </c>
      <c r="W34" s="56"/>
      <c r="X34" s="23">
        <f>COUNTIF(X3:X29, "&gt;=6")</f>
        <v>21</v>
      </c>
      <c r="Y34" s="56"/>
      <c r="Z34" s="23">
        <f>COUNTIF(Z3:Z29, "&gt;=6")</f>
        <v>21</v>
      </c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23">
        <f>COUNTIF(AP3:AP29, "=Да")</f>
        <v>21</v>
      </c>
    </row>
    <row r="35">
      <c r="A35" s="93" t="s">
        <v>146</v>
      </c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42"/>
      <c r="Q35" s="56"/>
      <c r="R35" s="56"/>
      <c r="S35" s="56"/>
      <c r="T35" s="56"/>
      <c r="U35" s="83">
        <f t="shared" ref="U35:V35" si="17">U34/COUNTA($A$3:$A29)</f>
        <v>0</v>
      </c>
      <c r="V35" s="83">
        <f t="shared" si="17"/>
        <v>0</v>
      </c>
      <c r="W35" s="56"/>
      <c r="X35" s="83">
        <f>X34/COUNTA($A$3:$A29)</f>
        <v>0.7777777778</v>
      </c>
      <c r="Y35" s="56"/>
      <c r="Z35" s="83">
        <f>Z34/COUNTA($A$3:$A29)</f>
        <v>0.7777777778</v>
      </c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94"/>
    </row>
    <row r="36">
      <c r="A36" s="56"/>
      <c r="B36" s="28" t="s">
        <v>30</v>
      </c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49">
        <v>123.0</v>
      </c>
      <c r="N36" s="56"/>
      <c r="O36" s="56"/>
      <c r="P36" s="42"/>
      <c r="Q36" s="56"/>
      <c r="R36" s="56"/>
      <c r="S36" s="56"/>
      <c r="T36" s="56"/>
      <c r="U36" s="56"/>
      <c r="V36" s="56"/>
      <c r="W36" s="56"/>
      <c r="X36" s="56"/>
      <c r="Y36" s="58"/>
      <c r="Z36" s="56"/>
      <c r="AA36" s="95"/>
      <c r="AB36" s="95"/>
      <c r="AC36" s="95"/>
      <c r="AD36" s="95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</row>
    <row r="37">
      <c r="A37" s="49" t="s">
        <v>60</v>
      </c>
      <c r="B37" s="28" t="s">
        <v>30</v>
      </c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49">
        <v>124.0</v>
      </c>
      <c r="N37" s="56"/>
      <c r="O37" s="56"/>
      <c r="P37" s="42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</row>
    <row r="38">
      <c r="A38" s="98" t="s">
        <v>56</v>
      </c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6"/>
      <c r="P38" s="42"/>
      <c r="Q38" s="58"/>
      <c r="R38" s="58"/>
      <c r="S38" s="58"/>
      <c r="T38" s="56"/>
      <c r="U38" s="23"/>
      <c r="V38" s="56"/>
      <c r="W38" s="58"/>
      <c r="X38" s="56"/>
      <c r="Y38" s="58"/>
      <c r="Z38" s="56"/>
      <c r="AA38" s="56"/>
      <c r="AB38" s="56"/>
      <c r="AC38" s="56"/>
      <c r="AD38" s="56"/>
      <c r="AE38" s="56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96"/>
    </row>
    <row r="39">
      <c r="A39" s="97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6"/>
      <c r="P39" s="42"/>
      <c r="Q39" s="58"/>
      <c r="R39" s="58"/>
      <c r="S39" s="58"/>
      <c r="T39" s="56"/>
      <c r="U39" s="56"/>
      <c r="V39" s="56"/>
      <c r="W39" s="58"/>
      <c r="X39" s="56"/>
      <c r="Y39" s="58"/>
      <c r="Z39" s="56"/>
      <c r="AA39" s="23"/>
      <c r="AB39" s="23"/>
      <c r="AC39" s="23"/>
      <c r="AD39" s="23"/>
      <c r="AE39" s="56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9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42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42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42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42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42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42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42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42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42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42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42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42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42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42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42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42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42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42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42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42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42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42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42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42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42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42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42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42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42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42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42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42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42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42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42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42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42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42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42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42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42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42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42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42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42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42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42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42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42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42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42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42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42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42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42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42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42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42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42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42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42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42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42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42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42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42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42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42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42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42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42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42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42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42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42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42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42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42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42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42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42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42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42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42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42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42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42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42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42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42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42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42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42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42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42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42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42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42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42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42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42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42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42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42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42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42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42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42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42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42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42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42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42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42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42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42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42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42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42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42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42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42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42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42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42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42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42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42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42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42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42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42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42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42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42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42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42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42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42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42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42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42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42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42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42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42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42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42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42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42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42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42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42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42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42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42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42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42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42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42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42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42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42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42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42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42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42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42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42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42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42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42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42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42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42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42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42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42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42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42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42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42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42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42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42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42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42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42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42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42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42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42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42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42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42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42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42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42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42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42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42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42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42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42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42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42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42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42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42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42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42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42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42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42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42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42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42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42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42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42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42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42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42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42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42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42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42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42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42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42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42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42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42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42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42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42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42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42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42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42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42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42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42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42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42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42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42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42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42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42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42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42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42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42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42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42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42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42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42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42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42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42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42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42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42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42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42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42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42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42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42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42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42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42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42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42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42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42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42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42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42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42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42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42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42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42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42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42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42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42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42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42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42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42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42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42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42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42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42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42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42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42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42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42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42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42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42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42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42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42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42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42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42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42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42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42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42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42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42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42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42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42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42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42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42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42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42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42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42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42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42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42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42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42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42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42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42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42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42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42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42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42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42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42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42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42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42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42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42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42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42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42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42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42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42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42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42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42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42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42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42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42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42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42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42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42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42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42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42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42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42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42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42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42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42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42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42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42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42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42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42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42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42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42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42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42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42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42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42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42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42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42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42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42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42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42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42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42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42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42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42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42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42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42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42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42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42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42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42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42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42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42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42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42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42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42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42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42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42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42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42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42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42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42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42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42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42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42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42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42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42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42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42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42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42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42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42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42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42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42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42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42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42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42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42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42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42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42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42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42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42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42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42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42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42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42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42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42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42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42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42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42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42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42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42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42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42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42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42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42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42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42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42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42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42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42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42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42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42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42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42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42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42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42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42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42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42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42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42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42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42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42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42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42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42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42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42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42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42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42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42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42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42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42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42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42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42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42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42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42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42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42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42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42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42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42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42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42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42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42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42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42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42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42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42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42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42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42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42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42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42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42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42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42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42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42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42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42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42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42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42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42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42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42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42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42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42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42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42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42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42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42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42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42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42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42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42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42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42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42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42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42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42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42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42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42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42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42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42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42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42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42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42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42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42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42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42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42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42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42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42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42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42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42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42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42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42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42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42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42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42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42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42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42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42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42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42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42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42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42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42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42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42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42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42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42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42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42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42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42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42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42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42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42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42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42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42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42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42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42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42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42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42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42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42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42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42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42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42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42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42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42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42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42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42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42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42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42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42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42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42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42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42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42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42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42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42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42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42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42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42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42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42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42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42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42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42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42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42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42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42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42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42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42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42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42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42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42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42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42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42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42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42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42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42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42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42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42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42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42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42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42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42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42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42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42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42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42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42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42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42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42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42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42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42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42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42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42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42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42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42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42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42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42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42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42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42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42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42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42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42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42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42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42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42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42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42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42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42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42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42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42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42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42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42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42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42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42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42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42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42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42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42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42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42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42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42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42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42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42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42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42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42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42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42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42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42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42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42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42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42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42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42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42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42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42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42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42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42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42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42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42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42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42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42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42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42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42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42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42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42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42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42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42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42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42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42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42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42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42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42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42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42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42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42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42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42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42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42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42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42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42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42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42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42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42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42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42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42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42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42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42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42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42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42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42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42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42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42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42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42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42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42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42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42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42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42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42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42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42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42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42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42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42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42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42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42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42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42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42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42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42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42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42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42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42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42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42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42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42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42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42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42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42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42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42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42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42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42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42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42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42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42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42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42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42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42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42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42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42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42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42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42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42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42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42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42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42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42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42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42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42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42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42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42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42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42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42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42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42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42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42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42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42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42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42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42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42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42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42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42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42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42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42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42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42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42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42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42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42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42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42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42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42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42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42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42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42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42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42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42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42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42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42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42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42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42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42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42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42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42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42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42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42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42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42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42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42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42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42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42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42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42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42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42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42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42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42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42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42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42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42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42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42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42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42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42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42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42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42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42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42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42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42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42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42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42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42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42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42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42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42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42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42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42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42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42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42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</row>
    <row r="1008">
      <c r="A1008" s="56"/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42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</row>
    <row r="1009">
      <c r="A1009" s="56"/>
      <c r="B1009" s="56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42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</row>
  </sheetData>
  <mergeCells count="10">
    <mergeCell ref="P1:T1"/>
    <mergeCell ref="M1:O1"/>
    <mergeCell ref="AF1:AI1"/>
    <mergeCell ref="AJ1:AM1"/>
    <mergeCell ref="AA1:AB1"/>
    <mergeCell ref="Y1:Z1"/>
    <mergeCell ref="B1:J1"/>
    <mergeCell ref="A1:A2"/>
    <mergeCell ref="U1:V1"/>
    <mergeCell ref="W1:X1"/>
  </mergeCells>
  <conditionalFormatting sqref="AP3:AP29">
    <cfRule type="containsText" dxfId="1" priority="1" operator="containsText" text="Да">
      <formula>NOT(ISERROR(SEARCH(("Да"),(AP3))))</formula>
    </cfRule>
  </conditionalFormatting>
  <conditionalFormatting sqref="AP3:AP29">
    <cfRule type="containsText" dxfId="0" priority="2" operator="containsText" text="Нет">
      <formula>NOT(ISERROR(SEARCH(("Нет"),(AP3))))</formula>
    </cfRule>
  </conditionalFormatting>
  <conditionalFormatting sqref="B3:L29">
    <cfRule type="containsText" dxfId="2" priority="3" operator="containsText" text="N">
      <formula>NOT(ISERROR(SEARCH(("N"),(B3))))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0" width="6.0"/>
    <col customWidth="1" min="11" max="11" width="5.14"/>
    <col customWidth="1" min="12" max="12" width="6.14"/>
    <col customWidth="1" min="13" max="13" width="5.57"/>
    <col customWidth="1" min="14" max="14" width="5.14"/>
    <col customWidth="1" min="15" max="16" width="6.57"/>
    <col customWidth="1" min="17" max="17" width="5.57"/>
    <col customWidth="1" min="18" max="18" width="5.0"/>
    <col customWidth="1" min="19" max="19" width="6.71"/>
    <col customWidth="1" min="20" max="20" width="5.57"/>
    <col customWidth="1" min="21" max="21" width="6.57"/>
    <col customWidth="1" min="22" max="22" width="6.14"/>
    <col customWidth="1" min="23" max="23" width="7.43"/>
    <col customWidth="1" min="24" max="24" width="6.14"/>
    <col customWidth="1" min="25" max="26" width="6.71"/>
    <col customWidth="1" min="27" max="28" width="8.57"/>
    <col customWidth="1" min="30" max="40" width="6.86"/>
  </cols>
  <sheetData>
    <row r="1">
      <c r="A1" s="7" t="s">
        <v>3</v>
      </c>
      <c r="B1" s="2" t="s">
        <v>1</v>
      </c>
      <c r="K1" s="3" t="s">
        <v>2</v>
      </c>
      <c r="L1" s="4"/>
      <c r="M1" s="5"/>
      <c r="N1" s="6" t="s">
        <v>4</v>
      </c>
      <c r="O1" s="4"/>
      <c r="P1" s="4"/>
      <c r="Q1" s="4"/>
      <c r="R1" s="5"/>
      <c r="S1" s="6" t="s">
        <v>5</v>
      </c>
      <c r="T1" s="5"/>
      <c r="U1" s="6" t="s">
        <v>6</v>
      </c>
      <c r="V1" s="5"/>
      <c r="W1" s="6" t="s">
        <v>7</v>
      </c>
      <c r="X1" s="5"/>
      <c r="Y1" s="6" t="s">
        <v>8</v>
      </c>
      <c r="Z1" s="5"/>
      <c r="AA1" s="8" t="s">
        <v>9</v>
      </c>
      <c r="AB1" s="8" t="s">
        <v>10</v>
      </c>
      <c r="AC1" s="9"/>
      <c r="AD1" s="6" t="s">
        <v>11</v>
      </c>
      <c r="AE1" s="4"/>
      <c r="AF1" s="4"/>
      <c r="AG1" s="5"/>
      <c r="AH1" s="6" t="s">
        <v>12</v>
      </c>
      <c r="AI1" s="4"/>
      <c r="AJ1" s="4"/>
      <c r="AK1" s="5"/>
      <c r="AL1" s="11" t="s">
        <v>10</v>
      </c>
      <c r="AM1" s="6" t="s">
        <v>13</v>
      </c>
      <c r="AN1" s="12" t="s">
        <v>14</v>
      </c>
    </row>
    <row r="2">
      <c r="B2" s="13">
        <v>43350.0</v>
      </c>
      <c r="C2" s="14">
        <f t="shared" ref="C2:I2" si="1">B2+14</f>
        <v>43364</v>
      </c>
      <c r="D2" s="14">
        <f t="shared" si="1"/>
        <v>43378</v>
      </c>
      <c r="E2" s="14">
        <f t="shared" si="1"/>
        <v>43392</v>
      </c>
      <c r="F2" s="14">
        <f t="shared" si="1"/>
        <v>43406</v>
      </c>
      <c r="G2" s="14">
        <f t="shared" si="1"/>
        <v>43420</v>
      </c>
      <c r="H2" s="14">
        <f t="shared" si="1"/>
        <v>43434</v>
      </c>
      <c r="I2" s="14">
        <f t="shared" si="1"/>
        <v>43448</v>
      </c>
      <c r="J2" s="8" t="s">
        <v>148</v>
      </c>
      <c r="K2" s="7" t="s">
        <v>15</v>
      </c>
      <c r="L2" s="7" t="s">
        <v>16</v>
      </c>
      <c r="M2" s="17" t="s">
        <v>17</v>
      </c>
      <c r="N2" s="19" t="s">
        <v>15</v>
      </c>
      <c r="O2" s="7" t="s">
        <v>18</v>
      </c>
      <c r="P2" s="7" t="s">
        <v>19</v>
      </c>
      <c r="Q2" s="7" t="s">
        <v>16</v>
      </c>
      <c r="R2" s="17" t="s">
        <v>17</v>
      </c>
      <c r="S2" s="7">
        <v>1.0</v>
      </c>
      <c r="T2" s="17">
        <v>2.0</v>
      </c>
      <c r="U2" s="7" t="s">
        <v>20</v>
      </c>
      <c r="V2" s="17" t="s">
        <v>21</v>
      </c>
      <c r="W2" s="7" t="s">
        <v>20</v>
      </c>
      <c r="X2" s="17" t="s">
        <v>21</v>
      </c>
      <c r="Y2" s="7">
        <v>1.0</v>
      </c>
      <c r="Z2" s="17">
        <v>2.0</v>
      </c>
      <c r="AA2" s="17"/>
      <c r="AB2" s="17"/>
      <c r="AC2" s="9"/>
      <c r="AD2" s="7" t="s">
        <v>22</v>
      </c>
      <c r="AE2" s="7" t="s">
        <v>23</v>
      </c>
      <c r="AF2" s="7" t="s">
        <v>24</v>
      </c>
      <c r="AG2" s="17" t="s">
        <v>25</v>
      </c>
      <c r="AH2" s="7" t="s">
        <v>22</v>
      </c>
      <c r="AI2" s="7" t="s">
        <v>23</v>
      </c>
      <c r="AJ2" s="7" t="s">
        <v>24</v>
      </c>
      <c r="AK2" s="17" t="s">
        <v>25</v>
      </c>
      <c r="AL2" s="20"/>
      <c r="AM2" s="20"/>
      <c r="AN2" s="21"/>
    </row>
    <row r="3">
      <c r="A3" s="27" t="s">
        <v>149</v>
      </c>
      <c r="B3" s="28" t="s">
        <v>30</v>
      </c>
      <c r="C3" s="28" t="s">
        <v>30</v>
      </c>
      <c r="D3" s="28" t="s">
        <v>30</v>
      </c>
      <c r="E3" s="28" t="s">
        <v>30</v>
      </c>
      <c r="F3" s="28" t="s">
        <v>30</v>
      </c>
      <c r="G3" s="28" t="s">
        <v>30</v>
      </c>
      <c r="H3" s="28" t="s">
        <v>30</v>
      </c>
      <c r="I3" s="28" t="s">
        <v>30</v>
      </c>
      <c r="J3" s="29"/>
      <c r="K3" s="30">
        <v>886.0</v>
      </c>
      <c r="L3" s="99">
        <v>43510.0</v>
      </c>
      <c r="M3" s="32">
        <v>12.0</v>
      </c>
      <c r="N3" s="24">
        <v>75456.0</v>
      </c>
      <c r="O3" s="100">
        <v>43538.0</v>
      </c>
      <c r="P3" s="100">
        <v>43542.0</v>
      </c>
      <c r="Q3" s="100">
        <v>43542.0</v>
      </c>
      <c r="R3" s="32">
        <v>12.0</v>
      </c>
      <c r="S3" s="24">
        <v>2.5</v>
      </c>
      <c r="T3" s="32"/>
      <c r="U3" s="101">
        <v>43481.0</v>
      </c>
      <c r="V3" s="102">
        <v>6.0</v>
      </c>
      <c r="W3" s="103">
        <v>43429.0</v>
      </c>
      <c r="X3" s="32">
        <v>10.0</v>
      </c>
      <c r="Y3" s="23"/>
      <c r="Z3" s="34"/>
      <c r="AA3" s="35" t="str">
        <f t="shared" ref="AA3:AA29" si="2">IF(AND(M3&gt;=12,R3&gt;=12,V3&gt;=6,X3&gt;=6),"да","нет")</f>
        <v>да</v>
      </c>
      <c r="AB3" s="32">
        <v>17.5</v>
      </c>
      <c r="AC3" s="36"/>
      <c r="AD3" s="23">
        <f t="shared" ref="AD3:AD29" si="3">SUM(S3)</f>
        <v>2.5</v>
      </c>
      <c r="AE3" s="23">
        <f t="shared" ref="AE3:AE29" si="4">Sum(M3)</f>
        <v>12</v>
      </c>
      <c r="AF3" s="23">
        <f t="shared" ref="AF3:AF29" si="5">SUM(V3)</f>
        <v>6</v>
      </c>
      <c r="AG3" s="34">
        <f t="shared" ref="AG3:AG29" si="6">SUM(Y3)</f>
        <v>0</v>
      </c>
      <c r="AH3" s="23">
        <f t="shared" ref="AH3:AH29" si="7">SUM(T3)</f>
        <v>0</v>
      </c>
      <c r="AI3" s="23">
        <f t="shared" ref="AI3:AI29" si="8">SUM(R3)</f>
        <v>12</v>
      </c>
      <c r="AJ3" s="23">
        <f t="shared" ref="AJ3:AJ29" si="9">SUM(X3)</f>
        <v>10</v>
      </c>
      <c r="AK3" s="34">
        <f t="shared" ref="AK3:AK29" si="10">SUM(Z3)</f>
        <v>0</v>
      </c>
      <c r="AL3" s="24">
        <f>sum(AB3)</f>
        <v>17.5</v>
      </c>
      <c r="AM3" s="23">
        <f t="shared" ref="AM3:AM29" si="11">SUM(AD3:AL3)</f>
        <v>60</v>
      </c>
      <c r="AN3" s="37" t="str">
        <f t="shared" ref="AN3:AN29" si="12">IF(AND(AE3&gt;=12, AF3&gt;=6, AI3&gt;=12, AJ3&gt;=6,AL3&gt;=12, AM3&gt;=60), "Да", IF(AM3&gt;=60, "Fail", "Нет"))</f>
        <v>Да</v>
      </c>
    </row>
    <row r="4">
      <c r="A4" s="27" t="s">
        <v>150</v>
      </c>
      <c r="B4" s="28" t="s">
        <v>30</v>
      </c>
      <c r="C4" s="28" t="s">
        <v>30</v>
      </c>
      <c r="D4" s="28" t="s">
        <v>30</v>
      </c>
      <c r="E4" s="28" t="s">
        <v>61</v>
      </c>
      <c r="F4" s="28" t="s">
        <v>30</v>
      </c>
      <c r="G4" s="28" t="s">
        <v>30</v>
      </c>
      <c r="H4" s="28" t="s">
        <v>30</v>
      </c>
      <c r="I4" s="28" t="s">
        <v>30</v>
      </c>
      <c r="J4" s="104" t="s">
        <v>151</v>
      </c>
      <c r="K4" s="30">
        <v>876.0</v>
      </c>
      <c r="L4" s="105">
        <v>43378.0</v>
      </c>
      <c r="M4" s="32">
        <v>18.0</v>
      </c>
      <c r="N4" s="24">
        <v>959.0</v>
      </c>
      <c r="O4" s="100">
        <v>43420.0</v>
      </c>
      <c r="P4" s="100">
        <v>43434.0</v>
      </c>
      <c r="Q4" s="100">
        <v>43479.0</v>
      </c>
      <c r="R4" s="32">
        <v>12.0</v>
      </c>
      <c r="S4" s="24">
        <v>1.0</v>
      </c>
      <c r="T4" s="32">
        <v>0.0</v>
      </c>
      <c r="U4" s="101">
        <v>43482.0</v>
      </c>
      <c r="V4" s="102">
        <v>6.0</v>
      </c>
      <c r="W4" s="103">
        <v>43429.0</v>
      </c>
      <c r="X4" s="32">
        <v>6.0</v>
      </c>
      <c r="Y4" s="24">
        <v>5.0</v>
      </c>
      <c r="Z4" s="32"/>
      <c r="AA4" s="35" t="str">
        <f t="shared" si="2"/>
        <v>да</v>
      </c>
      <c r="AB4" s="34"/>
      <c r="AC4" s="36"/>
      <c r="AD4" s="23">
        <f t="shared" si="3"/>
        <v>1</v>
      </c>
      <c r="AE4" s="23">
        <f t="shared" si="4"/>
        <v>18</v>
      </c>
      <c r="AF4" s="23">
        <f t="shared" si="5"/>
        <v>6</v>
      </c>
      <c r="AG4" s="34">
        <f t="shared" si="6"/>
        <v>5</v>
      </c>
      <c r="AH4" s="23">
        <f t="shared" si="7"/>
        <v>0</v>
      </c>
      <c r="AI4" s="23">
        <f t="shared" si="8"/>
        <v>12</v>
      </c>
      <c r="AJ4" s="23">
        <f t="shared" si="9"/>
        <v>6</v>
      </c>
      <c r="AK4" s="34">
        <f t="shared" si="10"/>
        <v>0</v>
      </c>
      <c r="AL4" s="24">
        <v>12.5</v>
      </c>
      <c r="AM4" s="106">
        <f t="shared" si="11"/>
        <v>60.5</v>
      </c>
      <c r="AN4" s="37" t="str">
        <f t="shared" si="12"/>
        <v>Да</v>
      </c>
    </row>
    <row r="5">
      <c r="A5" s="27" t="s">
        <v>152</v>
      </c>
      <c r="B5" s="28" t="s">
        <v>30</v>
      </c>
      <c r="C5" s="28" t="s">
        <v>30</v>
      </c>
      <c r="D5" s="28" t="s">
        <v>30</v>
      </c>
      <c r="E5" s="28" t="s">
        <v>61</v>
      </c>
      <c r="F5" s="28" t="s">
        <v>61</v>
      </c>
      <c r="G5" s="28" t="s">
        <v>30</v>
      </c>
      <c r="H5" s="28" t="s">
        <v>61</v>
      </c>
      <c r="I5" s="28" t="s">
        <v>61</v>
      </c>
      <c r="J5" s="29"/>
      <c r="K5" s="30">
        <v>866.0</v>
      </c>
      <c r="L5" s="47"/>
      <c r="M5" s="34"/>
      <c r="N5" s="23"/>
      <c r="O5" s="47"/>
      <c r="P5" s="47"/>
      <c r="Q5" s="47"/>
      <c r="R5" s="34"/>
      <c r="S5" s="24">
        <v>2.0</v>
      </c>
      <c r="T5" s="34"/>
      <c r="U5" s="107">
        <v>43448.0</v>
      </c>
      <c r="V5" s="108">
        <v>0.0</v>
      </c>
      <c r="W5" s="103">
        <v>43459.0</v>
      </c>
      <c r="X5" s="32">
        <v>0.0</v>
      </c>
      <c r="Y5" s="23"/>
      <c r="Z5" s="34"/>
      <c r="AA5" s="35" t="str">
        <f t="shared" si="2"/>
        <v>нет</v>
      </c>
      <c r="AB5" s="34"/>
      <c r="AC5" s="36"/>
      <c r="AD5" s="23">
        <f t="shared" si="3"/>
        <v>2</v>
      </c>
      <c r="AE5" s="23">
        <f t="shared" si="4"/>
        <v>0</v>
      </c>
      <c r="AF5" s="23">
        <f t="shared" si="5"/>
        <v>0</v>
      </c>
      <c r="AG5" s="34">
        <f t="shared" si="6"/>
        <v>0</v>
      </c>
      <c r="AH5" s="23">
        <f t="shared" si="7"/>
        <v>0</v>
      </c>
      <c r="AI5" s="23">
        <f t="shared" si="8"/>
        <v>0</v>
      </c>
      <c r="AJ5" s="23">
        <f t="shared" si="9"/>
        <v>0</v>
      </c>
      <c r="AK5" s="34">
        <f t="shared" si="10"/>
        <v>0</v>
      </c>
      <c r="AL5" s="24">
        <f t="shared" ref="AL5:AL7" si="13">sum(AB5)</f>
        <v>0</v>
      </c>
      <c r="AM5" s="23">
        <f t="shared" si="11"/>
        <v>2</v>
      </c>
      <c r="AN5" s="37" t="str">
        <f t="shared" si="12"/>
        <v>Нет</v>
      </c>
    </row>
    <row r="6">
      <c r="A6" s="109" t="s">
        <v>153</v>
      </c>
      <c r="B6" s="28" t="s">
        <v>30</v>
      </c>
      <c r="C6" s="28" t="s">
        <v>30</v>
      </c>
      <c r="D6" s="28" t="s">
        <v>30</v>
      </c>
      <c r="E6" s="28" t="s">
        <v>61</v>
      </c>
      <c r="F6" s="28" t="s">
        <v>30</v>
      </c>
      <c r="G6" s="28" t="s">
        <v>30</v>
      </c>
      <c r="H6" s="28" t="s">
        <v>30</v>
      </c>
      <c r="I6" s="28" t="s">
        <v>30</v>
      </c>
      <c r="J6" s="29"/>
      <c r="K6" s="30">
        <v>856.0</v>
      </c>
      <c r="L6" s="100">
        <v>43364.0</v>
      </c>
      <c r="M6" s="32">
        <v>18.0</v>
      </c>
      <c r="N6" s="24">
        <v>956.0</v>
      </c>
      <c r="O6" s="100">
        <v>43420.0</v>
      </c>
      <c r="P6" s="100">
        <v>43434.0</v>
      </c>
      <c r="Q6" s="100">
        <v>43448.0</v>
      </c>
      <c r="R6" s="32">
        <v>17.0</v>
      </c>
      <c r="S6" s="24">
        <v>2.0</v>
      </c>
      <c r="T6" s="39">
        <v>0.5</v>
      </c>
      <c r="U6" s="107">
        <v>43448.0</v>
      </c>
      <c r="V6" s="102">
        <v>7.75</v>
      </c>
      <c r="W6" s="103">
        <v>43429.0</v>
      </c>
      <c r="X6" s="32">
        <v>10.0</v>
      </c>
      <c r="Y6" s="24">
        <v>5.0</v>
      </c>
      <c r="Z6" s="32">
        <v>5.0</v>
      </c>
      <c r="AA6" s="35" t="str">
        <f t="shared" si="2"/>
        <v>да</v>
      </c>
      <c r="AB6" s="32">
        <v>20.0</v>
      </c>
      <c r="AC6" s="36"/>
      <c r="AD6" s="23">
        <f t="shared" si="3"/>
        <v>2</v>
      </c>
      <c r="AE6" s="23">
        <f t="shared" si="4"/>
        <v>18</v>
      </c>
      <c r="AF6" s="23">
        <f t="shared" si="5"/>
        <v>7.75</v>
      </c>
      <c r="AG6" s="34">
        <f t="shared" si="6"/>
        <v>5</v>
      </c>
      <c r="AH6" s="23">
        <f t="shared" si="7"/>
        <v>0.5</v>
      </c>
      <c r="AI6" s="23">
        <f t="shared" si="8"/>
        <v>17</v>
      </c>
      <c r="AJ6" s="23">
        <f t="shared" si="9"/>
        <v>10</v>
      </c>
      <c r="AK6" s="34">
        <f t="shared" si="10"/>
        <v>5</v>
      </c>
      <c r="AL6" s="24">
        <f t="shared" si="13"/>
        <v>20</v>
      </c>
      <c r="AM6" s="23">
        <f t="shared" si="11"/>
        <v>85.25</v>
      </c>
      <c r="AN6" s="37" t="str">
        <f t="shared" si="12"/>
        <v>Да</v>
      </c>
    </row>
    <row r="7">
      <c r="A7" s="27" t="s">
        <v>154</v>
      </c>
      <c r="B7" s="28" t="s">
        <v>30</v>
      </c>
      <c r="C7" s="28" t="s">
        <v>61</v>
      </c>
      <c r="D7" s="28" t="s">
        <v>30</v>
      </c>
      <c r="E7" s="28" t="s">
        <v>30</v>
      </c>
      <c r="F7" s="28" t="s">
        <v>30</v>
      </c>
      <c r="G7" s="28" t="s">
        <v>61</v>
      </c>
      <c r="H7" s="28" t="s">
        <v>30</v>
      </c>
      <c r="I7" s="28" t="s">
        <v>30</v>
      </c>
      <c r="J7" s="29"/>
      <c r="K7" s="30">
        <v>846.0</v>
      </c>
      <c r="L7" s="105">
        <v>43392.0</v>
      </c>
      <c r="M7" s="32">
        <v>17.0</v>
      </c>
      <c r="N7" s="24">
        <v>926.0</v>
      </c>
      <c r="O7" s="100">
        <v>43434.0</v>
      </c>
      <c r="P7" s="100">
        <v>43434.0</v>
      </c>
      <c r="Q7" s="100">
        <v>43448.0</v>
      </c>
      <c r="R7" s="32">
        <v>16.0</v>
      </c>
      <c r="S7" s="24">
        <v>2.5</v>
      </c>
      <c r="T7" s="39">
        <v>1.0</v>
      </c>
      <c r="U7" s="107">
        <v>43448.0</v>
      </c>
      <c r="V7" s="108">
        <v>9.0</v>
      </c>
      <c r="W7" s="103">
        <v>43429.0</v>
      </c>
      <c r="X7" s="32">
        <v>10.0</v>
      </c>
      <c r="Y7" s="24">
        <v>5.0</v>
      </c>
      <c r="Z7" s="32">
        <v>5.0</v>
      </c>
      <c r="AA7" s="35" t="str">
        <f t="shared" si="2"/>
        <v>да</v>
      </c>
      <c r="AB7" s="32">
        <v>20.0</v>
      </c>
      <c r="AC7" s="36"/>
      <c r="AD7" s="23">
        <f t="shared" si="3"/>
        <v>2.5</v>
      </c>
      <c r="AE7" s="23">
        <f t="shared" si="4"/>
        <v>17</v>
      </c>
      <c r="AF7" s="23">
        <f t="shared" si="5"/>
        <v>9</v>
      </c>
      <c r="AG7" s="34">
        <f t="shared" si="6"/>
        <v>5</v>
      </c>
      <c r="AH7" s="23">
        <f t="shared" si="7"/>
        <v>1</v>
      </c>
      <c r="AI7" s="23">
        <f t="shared" si="8"/>
        <v>16</v>
      </c>
      <c r="AJ7" s="23">
        <f t="shared" si="9"/>
        <v>10</v>
      </c>
      <c r="AK7" s="34">
        <f t="shared" si="10"/>
        <v>5</v>
      </c>
      <c r="AL7" s="24">
        <f t="shared" si="13"/>
        <v>20</v>
      </c>
      <c r="AM7" s="23">
        <f t="shared" si="11"/>
        <v>85.5</v>
      </c>
      <c r="AN7" s="37" t="str">
        <f t="shared" si="12"/>
        <v>Да</v>
      </c>
    </row>
    <row r="8">
      <c r="A8" s="27" t="s">
        <v>155</v>
      </c>
      <c r="B8" s="28"/>
      <c r="C8" s="28" t="s">
        <v>30</v>
      </c>
      <c r="D8" s="28" t="s">
        <v>30</v>
      </c>
      <c r="E8" s="28" t="s">
        <v>30</v>
      </c>
      <c r="F8" s="28" t="s">
        <v>30</v>
      </c>
      <c r="G8" s="28" t="s">
        <v>30</v>
      </c>
      <c r="H8" s="28" t="s">
        <v>30</v>
      </c>
      <c r="I8" s="28" t="s">
        <v>30</v>
      </c>
      <c r="J8" s="104" t="s">
        <v>151</v>
      </c>
      <c r="K8" s="30">
        <v>906.0</v>
      </c>
      <c r="L8" s="100">
        <v>43426.0</v>
      </c>
      <c r="M8" s="32">
        <v>12.5</v>
      </c>
      <c r="N8" s="24">
        <v>876.0</v>
      </c>
      <c r="O8" s="100">
        <v>43434.0</v>
      </c>
      <c r="P8" s="100">
        <v>43813.0</v>
      </c>
      <c r="Q8" s="100">
        <v>43481.0</v>
      </c>
      <c r="R8" s="32">
        <v>15.5</v>
      </c>
      <c r="S8" s="24">
        <v>2.0</v>
      </c>
      <c r="T8" s="32">
        <v>0.0</v>
      </c>
      <c r="U8" s="107">
        <v>43448.0</v>
      </c>
      <c r="V8" s="108">
        <v>6.5</v>
      </c>
      <c r="W8" s="103">
        <v>43481.0</v>
      </c>
      <c r="X8" s="32">
        <v>6.0</v>
      </c>
      <c r="Y8" s="23"/>
      <c r="Z8" s="34"/>
      <c r="AA8" s="35" t="str">
        <f t="shared" si="2"/>
        <v>да</v>
      </c>
      <c r="AB8" s="34"/>
      <c r="AC8" s="36"/>
      <c r="AD8" s="23">
        <f t="shared" si="3"/>
        <v>2</v>
      </c>
      <c r="AE8" s="23">
        <f t="shared" si="4"/>
        <v>12.5</v>
      </c>
      <c r="AF8" s="23">
        <f t="shared" si="5"/>
        <v>6.5</v>
      </c>
      <c r="AG8" s="34">
        <f t="shared" si="6"/>
        <v>0</v>
      </c>
      <c r="AH8" s="23">
        <f t="shared" si="7"/>
        <v>0</v>
      </c>
      <c r="AI8" s="23">
        <f t="shared" si="8"/>
        <v>15.5</v>
      </c>
      <c r="AJ8" s="23">
        <f t="shared" si="9"/>
        <v>6</v>
      </c>
      <c r="AK8" s="34">
        <f t="shared" si="10"/>
        <v>0</v>
      </c>
      <c r="AL8" s="24">
        <v>18.0</v>
      </c>
      <c r="AM8" s="23">
        <f t="shared" si="11"/>
        <v>60.5</v>
      </c>
      <c r="AN8" s="37" t="str">
        <f t="shared" si="12"/>
        <v>Да</v>
      </c>
    </row>
    <row r="9">
      <c r="A9" s="27" t="s">
        <v>156</v>
      </c>
      <c r="B9" s="28" t="s">
        <v>30</v>
      </c>
      <c r="C9" s="28" t="s">
        <v>30</v>
      </c>
      <c r="D9" s="28" t="s">
        <v>30</v>
      </c>
      <c r="E9" s="28" t="s">
        <v>61</v>
      </c>
      <c r="F9" s="28" t="s">
        <v>61</v>
      </c>
      <c r="G9" s="28" t="s">
        <v>30</v>
      </c>
      <c r="H9" s="28" t="s">
        <v>61</v>
      </c>
      <c r="I9" s="28" t="s">
        <v>30</v>
      </c>
      <c r="J9" s="29"/>
      <c r="K9" s="30">
        <v>836.0</v>
      </c>
      <c r="L9" s="105">
        <v>43392.0</v>
      </c>
      <c r="M9" s="32">
        <v>18.0</v>
      </c>
      <c r="N9" s="24">
        <v>946.0</v>
      </c>
      <c r="O9" s="100">
        <v>43448.0</v>
      </c>
      <c r="P9" s="100">
        <v>43448.0</v>
      </c>
      <c r="Q9" s="100">
        <v>43476.0</v>
      </c>
      <c r="R9" s="32">
        <v>18.0</v>
      </c>
      <c r="S9" s="24">
        <v>0.5</v>
      </c>
      <c r="T9" s="32">
        <v>0.0</v>
      </c>
      <c r="U9" s="101">
        <v>43479.0</v>
      </c>
      <c r="V9" s="102">
        <v>6.0</v>
      </c>
      <c r="W9" s="103">
        <v>43429.0</v>
      </c>
      <c r="X9" s="32">
        <v>9.0</v>
      </c>
      <c r="Y9" s="24">
        <v>5.0</v>
      </c>
      <c r="Z9" s="34"/>
      <c r="AA9" s="35" t="str">
        <f t="shared" si="2"/>
        <v>да</v>
      </c>
      <c r="AB9" s="34"/>
      <c r="AC9" s="36"/>
      <c r="AD9" s="23">
        <f t="shared" si="3"/>
        <v>0.5</v>
      </c>
      <c r="AE9" s="23">
        <f t="shared" si="4"/>
        <v>18</v>
      </c>
      <c r="AF9" s="23">
        <f t="shared" si="5"/>
        <v>6</v>
      </c>
      <c r="AG9" s="34">
        <f t="shared" si="6"/>
        <v>5</v>
      </c>
      <c r="AH9" s="23">
        <f t="shared" si="7"/>
        <v>0</v>
      </c>
      <c r="AI9" s="23">
        <f t="shared" si="8"/>
        <v>18</v>
      </c>
      <c r="AJ9" s="23">
        <f t="shared" si="9"/>
        <v>9</v>
      </c>
      <c r="AK9" s="34">
        <f t="shared" si="10"/>
        <v>0</v>
      </c>
      <c r="AL9" s="24">
        <v>20.0</v>
      </c>
      <c r="AM9" s="23">
        <f t="shared" si="11"/>
        <v>76.5</v>
      </c>
      <c r="AN9" s="37" t="str">
        <f t="shared" si="12"/>
        <v>Да</v>
      </c>
    </row>
    <row r="10">
      <c r="A10" s="27" t="s">
        <v>157</v>
      </c>
      <c r="B10" s="28" t="s">
        <v>30</v>
      </c>
      <c r="C10" s="28" t="s">
        <v>30</v>
      </c>
      <c r="D10" s="28" t="s">
        <v>30</v>
      </c>
      <c r="E10" s="28" t="s">
        <v>61</v>
      </c>
      <c r="F10" s="28" t="s">
        <v>30</v>
      </c>
      <c r="G10" s="28" t="s">
        <v>30</v>
      </c>
      <c r="H10" s="28" t="s">
        <v>30</v>
      </c>
      <c r="I10" s="28" t="s">
        <v>30</v>
      </c>
      <c r="J10" s="104" t="s">
        <v>151</v>
      </c>
      <c r="K10" s="30">
        <v>826.0</v>
      </c>
      <c r="L10" s="105">
        <v>43426.0</v>
      </c>
      <c r="M10" s="32">
        <v>12.0</v>
      </c>
      <c r="N10" s="24">
        <v>866.0</v>
      </c>
      <c r="O10" s="100">
        <v>43482.0</v>
      </c>
      <c r="P10" s="100">
        <v>43487.0</v>
      </c>
      <c r="Q10" s="100">
        <v>43487.0</v>
      </c>
      <c r="R10" s="32">
        <v>16.0</v>
      </c>
      <c r="S10" s="23"/>
      <c r="T10" s="32">
        <v>0.0</v>
      </c>
      <c r="U10" s="101">
        <v>43481.0</v>
      </c>
      <c r="V10" s="102">
        <v>6.0</v>
      </c>
      <c r="W10" s="103">
        <v>43429.0</v>
      </c>
      <c r="X10" s="32">
        <v>9.0</v>
      </c>
      <c r="Y10" s="23"/>
      <c r="Z10" s="34"/>
      <c r="AA10" s="35" t="str">
        <f t="shared" si="2"/>
        <v>да</v>
      </c>
      <c r="AB10" s="32">
        <v>19.0</v>
      </c>
      <c r="AC10" s="36"/>
      <c r="AD10" s="23">
        <f t="shared" si="3"/>
        <v>0</v>
      </c>
      <c r="AE10" s="23">
        <f t="shared" si="4"/>
        <v>12</v>
      </c>
      <c r="AF10" s="23">
        <f t="shared" si="5"/>
        <v>6</v>
      </c>
      <c r="AG10" s="34">
        <f t="shared" si="6"/>
        <v>0</v>
      </c>
      <c r="AH10" s="23">
        <f t="shared" si="7"/>
        <v>0</v>
      </c>
      <c r="AI10" s="23">
        <f t="shared" si="8"/>
        <v>16</v>
      </c>
      <c r="AJ10" s="23">
        <f t="shared" si="9"/>
        <v>9</v>
      </c>
      <c r="AK10" s="34">
        <f t="shared" si="10"/>
        <v>0</v>
      </c>
      <c r="AL10" s="24">
        <f>sum(AB10)</f>
        <v>19</v>
      </c>
      <c r="AM10" s="23">
        <f t="shared" si="11"/>
        <v>62</v>
      </c>
      <c r="AN10" s="37" t="str">
        <f t="shared" si="12"/>
        <v>Да</v>
      </c>
    </row>
    <row r="11">
      <c r="A11" s="27" t="s">
        <v>158</v>
      </c>
      <c r="B11" s="28" t="s">
        <v>30</v>
      </c>
      <c r="C11" s="28" t="s">
        <v>30</v>
      </c>
      <c r="D11" s="28" t="s">
        <v>30</v>
      </c>
      <c r="E11" s="28" t="s">
        <v>61</v>
      </c>
      <c r="F11" s="28" t="s">
        <v>30</v>
      </c>
      <c r="G11" s="28" t="s">
        <v>30</v>
      </c>
      <c r="H11" s="28" t="s">
        <v>61</v>
      </c>
      <c r="I11" s="28" t="s">
        <v>30</v>
      </c>
      <c r="J11" s="29"/>
      <c r="K11" s="30">
        <v>326.0</v>
      </c>
      <c r="L11" s="105">
        <v>43455.0</v>
      </c>
      <c r="M11" s="32">
        <v>15.0</v>
      </c>
      <c r="N11" s="24">
        <v>111.0</v>
      </c>
      <c r="O11" s="100">
        <v>43481.0</v>
      </c>
      <c r="P11" s="100">
        <v>43482.0</v>
      </c>
      <c r="Q11" s="100">
        <v>43490.0</v>
      </c>
      <c r="R11" s="32">
        <v>14.0</v>
      </c>
      <c r="S11" s="24">
        <v>1.0</v>
      </c>
      <c r="T11" s="32">
        <v>0.0</v>
      </c>
      <c r="U11" s="101">
        <v>43528.0</v>
      </c>
      <c r="V11" s="102">
        <v>6.0</v>
      </c>
      <c r="W11" s="103">
        <v>43510.0</v>
      </c>
      <c r="X11" s="32">
        <v>6.0</v>
      </c>
      <c r="Y11" s="23"/>
      <c r="Z11" s="34"/>
      <c r="AA11" s="35" t="str">
        <f t="shared" si="2"/>
        <v>да</v>
      </c>
      <c r="AB11" s="32">
        <v>19.0</v>
      </c>
      <c r="AC11" s="36"/>
      <c r="AD11" s="23">
        <f t="shared" si="3"/>
        <v>1</v>
      </c>
      <c r="AE11" s="23">
        <f t="shared" si="4"/>
        <v>15</v>
      </c>
      <c r="AF11" s="23">
        <f t="shared" si="5"/>
        <v>6</v>
      </c>
      <c r="AG11" s="34">
        <f t="shared" si="6"/>
        <v>0</v>
      </c>
      <c r="AH11" s="23">
        <f t="shared" si="7"/>
        <v>0</v>
      </c>
      <c r="AI11" s="23">
        <f t="shared" si="8"/>
        <v>14</v>
      </c>
      <c r="AJ11" s="23">
        <f t="shared" si="9"/>
        <v>6</v>
      </c>
      <c r="AK11" s="34">
        <f t="shared" si="10"/>
        <v>0</v>
      </c>
      <c r="AL11" s="24">
        <v>19.0</v>
      </c>
      <c r="AM11" s="23">
        <f t="shared" si="11"/>
        <v>61</v>
      </c>
      <c r="AN11" s="37" t="str">
        <f t="shared" si="12"/>
        <v>Да</v>
      </c>
    </row>
    <row r="12">
      <c r="A12" s="27" t="s">
        <v>159</v>
      </c>
      <c r="B12" s="28" t="s">
        <v>30</v>
      </c>
      <c r="C12" s="28" t="s">
        <v>61</v>
      </c>
      <c r="D12" s="28" t="s">
        <v>30</v>
      </c>
      <c r="E12" s="28" t="s">
        <v>30</v>
      </c>
      <c r="F12" s="28" t="s">
        <v>61</v>
      </c>
      <c r="G12" s="28" t="s">
        <v>30</v>
      </c>
      <c r="H12" s="28" t="s">
        <v>61</v>
      </c>
      <c r="I12" s="28" t="s">
        <v>61</v>
      </c>
      <c r="J12" s="47"/>
      <c r="K12" s="48">
        <v>816.0</v>
      </c>
      <c r="L12" s="47"/>
      <c r="M12" s="43"/>
      <c r="N12" s="49"/>
      <c r="O12" s="47"/>
      <c r="P12" s="47"/>
      <c r="Q12" s="47"/>
      <c r="R12" s="43"/>
      <c r="S12" s="56"/>
      <c r="T12" s="43"/>
      <c r="U12" s="107">
        <v>43448.0</v>
      </c>
      <c r="V12" s="108">
        <v>7.5</v>
      </c>
      <c r="W12" s="110"/>
      <c r="X12" s="34"/>
      <c r="Y12" s="23"/>
      <c r="Z12" s="34"/>
      <c r="AA12" s="35" t="str">
        <f t="shared" si="2"/>
        <v>нет</v>
      </c>
      <c r="AB12" s="34"/>
      <c r="AC12" s="36"/>
      <c r="AD12" s="23">
        <f t="shared" si="3"/>
        <v>0</v>
      </c>
      <c r="AE12" s="23">
        <f t="shared" si="4"/>
        <v>0</v>
      </c>
      <c r="AF12" s="23">
        <f t="shared" si="5"/>
        <v>7.5</v>
      </c>
      <c r="AG12" s="34">
        <f t="shared" si="6"/>
        <v>0</v>
      </c>
      <c r="AH12" s="23">
        <f t="shared" si="7"/>
        <v>0</v>
      </c>
      <c r="AI12" s="23">
        <f t="shared" si="8"/>
        <v>0</v>
      </c>
      <c r="AJ12" s="23">
        <f t="shared" si="9"/>
        <v>0</v>
      </c>
      <c r="AK12" s="34">
        <f t="shared" si="10"/>
        <v>0</v>
      </c>
      <c r="AL12" s="24">
        <f t="shared" ref="AL12:AL15" si="14">sum(AB12)</f>
        <v>0</v>
      </c>
      <c r="AM12" s="23">
        <f t="shared" si="11"/>
        <v>7.5</v>
      </c>
      <c r="AN12" s="37" t="str">
        <f t="shared" si="12"/>
        <v>Нет</v>
      </c>
    </row>
    <row r="13">
      <c r="A13" s="27" t="s">
        <v>160</v>
      </c>
      <c r="B13" s="28" t="s">
        <v>30</v>
      </c>
      <c r="C13" s="28" t="s">
        <v>61</v>
      </c>
      <c r="D13" s="28" t="s">
        <v>30</v>
      </c>
      <c r="E13" s="28" t="s">
        <v>30</v>
      </c>
      <c r="F13" s="28" t="s">
        <v>30</v>
      </c>
      <c r="G13" s="28" t="s">
        <v>30</v>
      </c>
      <c r="H13" s="28" t="s">
        <v>30</v>
      </c>
      <c r="I13" s="28" t="s">
        <v>30</v>
      </c>
      <c r="J13" s="29"/>
      <c r="K13" s="30">
        <v>806.0</v>
      </c>
      <c r="L13" s="105">
        <v>43420.0</v>
      </c>
      <c r="M13" s="32">
        <v>12.0</v>
      </c>
      <c r="N13" s="24">
        <v>886.0</v>
      </c>
      <c r="O13" s="100">
        <v>43487.0</v>
      </c>
      <c r="P13" s="100">
        <v>43490.0</v>
      </c>
      <c r="Q13" s="111">
        <v>43490.0</v>
      </c>
      <c r="R13" s="32">
        <v>17.5</v>
      </c>
      <c r="S13" s="24">
        <v>1.0</v>
      </c>
      <c r="T13" s="32">
        <v>0.0</v>
      </c>
      <c r="U13" s="101">
        <v>43482.0</v>
      </c>
      <c r="V13" s="102">
        <v>6.0</v>
      </c>
      <c r="W13" s="103">
        <v>43429.0</v>
      </c>
      <c r="X13" s="32">
        <v>10.0</v>
      </c>
      <c r="Y13" s="23"/>
      <c r="Z13" s="34"/>
      <c r="AA13" s="35" t="str">
        <f t="shared" si="2"/>
        <v>да</v>
      </c>
      <c r="AB13" s="32">
        <v>16.0</v>
      </c>
      <c r="AC13" s="36"/>
      <c r="AD13" s="23">
        <f t="shared" si="3"/>
        <v>1</v>
      </c>
      <c r="AE13" s="23">
        <f t="shared" si="4"/>
        <v>12</v>
      </c>
      <c r="AF13" s="23">
        <f t="shared" si="5"/>
        <v>6</v>
      </c>
      <c r="AG13" s="34">
        <f t="shared" si="6"/>
        <v>0</v>
      </c>
      <c r="AH13" s="23">
        <f t="shared" si="7"/>
        <v>0</v>
      </c>
      <c r="AI13" s="23">
        <f t="shared" si="8"/>
        <v>17.5</v>
      </c>
      <c r="AJ13" s="23">
        <f t="shared" si="9"/>
        <v>10</v>
      </c>
      <c r="AK13" s="34">
        <f t="shared" si="10"/>
        <v>0</v>
      </c>
      <c r="AL13" s="24">
        <f t="shared" si="14"/>
        <v>16</v>
      </c>
      <c r="AM13" s="23">
        <f t="shared" si="11"/>
        <v>62.5</v>
      </c>
      <c r="AN13" s="37" t="str">
        <f t="shared" si="12"/>
        <v>Да</v>
      </c>
    </row>
    <row r="14">
      <c r="A14" s="27" t="s">
        <v>161</v>
      </c>
      <c r="B14" s="28" t="s">
        <v>30</v>
      </c>
      <c r="C14" s="28" t="s">
        <v>30</v>
      </c>
      <c r="D14" s="28" t="s">
        <v>30</v>
      </c>
      <c r="E14" s="28" t="s">
        <v>61</v>
      </c>
      <c r="F14" s="28" t="s">
        <v>61</v>
      </c>
      <c r="G14" s="28" t="s">
        <v>30</v>
      </c>
      <c r="H14" s="28" t="s">
        <v>30</v>
      </c>
      <c r="I14" s="28" t="s">
        <v>30</v>
      </c>
      <c r="J14" s="29"/>
      <c r="K14" s="30">
        <v>796.0</v>
      </c>
      <c r="L14" s="105">
        <v>43392.0</v>
      </c>
      <c r="M14" s="32">
        <v>18.0</v>
      </c>
      <c r="N14" s="24">
        <v>936.0</v>
      </c>
      <c r="O14" s="100">
        <v>43434.0</v>
      </c>
      <c r="P14" s="100">
        <v>43448.0</v>
      </c>
      <c r="Q14" s="100">
        <v>43448.0</v>
      </c>
      <c r="R14" s="32">
        <v>17.0</v>
      </c>
      <c r="S14" s="24">
        <v>3.0</v>
      </c>
      <c r="T14" s="34"/>
      <c r="U14" s="107">
        <v>43448.0</v>
      </c>
      <c r="V14" s="108">
        <v>7.0</v>
      </c>
      <c r="W14" s="103">
        <v>43429.0</v>
      </c>
      <c r="X14" s="32">
        <v>8.0</v>
      </c>
      <c r="Y14" s="24">
        <v>5.0</v>
      </c>
      <c r="Z14" s="32">
        <v>5.0</v>
      </c>
      <c r="AA14" s="35" t="str">
        <f t="shared" si="2"/>
        <v>да</v>
      </c>
      <c r="AB14" s="32">
        <v>20.0</v>
      </c>
      <c r="AC14" s="36"/>
      <c r="AD14" s="23">
        <f t="shared" si="3"/>
        <v>3</v>
      </c>
      <c r="AE14" s="23">
        <f t="shared" si="4"/>
        <v>18</v>
      </c>
      <c r="AF14" s="23">
        <f t="shared" si="5"/>
        <v>7</v>
      </c>
      <c r="AG14" s="34">
        <f t="shared" si="6"/>
        <v>5</v>
      </c>
      <c r="AH14" s="23">
        <f t="shared" si="7"/>
        <v>0</v>
      </c>
      <c r="AI14" s="23">
        <f t="shared" si="8"/>
        <v>17</v>
      </c>
      <c r="AJ14" s="23">
        <f t="shared" si="9"/>
        <v>8</v>
      </c>
      <c r="AK14" s="34">
        <f t="shared" si="10"/>
        <v>5</v>
      </c>
      <c r="AL14" s="24">
        <f t="shared" si="14"/>
        <v>20</v>
      </c>
      <c r="AM14" s="23">
        <f t="shared" si="11"/>
        <v>83</v>
      </c>
      <c r="AN14" s="37" t="str">
        <f t="shared" si="12"/>
        <v>Да</v>
      </c>
    </row>
    <row r="15">
      <c r="A15" s="27" t="s">
        <v>162</v>
      </c>
      <c r="B15" s="28" t="s">
        <v>30</v>
      </c>
      <c r="C15" s="28" t="s">
        <v>30</v>
      </c>
      <c r="D15" s="28" t="s">
        <v>30</v>
      </c>
      <c r="E15" s="28" t="s">
        <v>61</v>
      </c>
      <c r="F15" s="28" t="s">
        <v>61</v>
      </c>
      <c r="G15" s="28" t="s">
        <v>61</v>
      </c>
      <c r="H15" s="28" t="s">
        <v>30</v>
      </c>
      <c r="I15" s="28" t="s">
        <v>30</v>
      </c>
      <c r="J15" s="104" t="s">
        <v>151</v>
      </c>
      <c r="K15" s="30">
        <v>786.0</v>
      </c>
      <c r="L15" s="105">
        <v>43378.0</v>
      </c>
      <c r="M15" s="32">
        <v>17.0</v>
      </c>
      <c r="N15" s="24">
        <v>957.0</v>
      </c>
      <c r="O15" s="100">
        <v>43434.0</v>
      </c>
      <c r="P15" s="28">
        <v>22.01</v>
      </c>
      <c r="Q15" s="99">
        <v>43487.0</v>
      </c>
      <c r="R15" s="32">
        <v>14.0</v>
      </c>
      <c r="S15" s="24">
        <v>1.0</v>
      </c>
      <c r="T15" s="32">
        <v>0.0</v>
      </c>
      <c r="U15" s="112">
        <v>43482.0</v>
      </c>
      <c r="V15" s="113">
        <v>6.0</v>
      </c>
      <c r="W15" s="114">
        <v>43481.0</v>
      </c>
      <c r="X15" s="32">
        <v>6.0</v>
      </c>
      <c r="Y15" s="24">
        <v>5.0</v>
      </c>
      <c r="Z15" s="34"/>
      <c r="AA15" s="35" t="str">
        <f t="shared" si="2"/>
        <v>да</v>
      </c>
      <c r="AB15" s="32">
        <v>17.0</v>
      </c>
      <c r="AC15" s="36"/>
      <c r="AD15" s="23">
        <f t="shared" si="3"/>
        <v>1</v>
      </c>
      <c r="AE15" s="23">
        <f t="shared" si="4"/>
        <v>17</v>
      </c>
      <c r="AF15" s="23">
        <f t="shared" si="5"/>
        <v>6</v>
      </c>
      <c r="AG15" s="34">
        <f t="shared" si="6"/>
        <v>5</v>
      </c>
      <c r="AH15" s="23">
        <f t="shared" si="7"/>
        <v>0</v>
      </c>
      <c r="AI15" s="23">
        <f t="shared" si="8"/>
        <v>14</v>
      </c>
      <c r="AJ15" s="23">
        <f t="shared" si="9"/>
        <v>6</v>
      </c>
      <c r="AK15" s="34">
        <f t="shared" si="10"/>
        <v>0</v>
      </c>
      <c r="AL15" s="24">
        <f t="shared" si="14"/>
        <v>17</v>
      </c>
      <c r="AM15" s="23">
        <f t="shared" si="11"/>
        <v>66</v>
      </c>
      <c r="AN15" s="37" t="str">
        <f t="shared" si="12"/>
        <v>Да</v>
      </c>
    </row>
    <row r="16">
      <c r="A16" s="27" t="s">
        <v>163</v>
      </c>
      <c r="B16" s="28"/>
      <c r="C16" s="28" t="s">
        <v>30</v>
      </c>
      <c r="D16" s="28" t="s">
        <v>30</v>
      </c>
      <c r="E16" s="28" t="s">
        <v>30</v>
      </c>
      <c r="F16" s="28" t="s">
        <v>30</v>
      </c>
      <c r="G16" s="28" t="s">
        <v>30</v>
      </c>
      <c r="H16" s="28" t="s">
        <v>30</v>
      </c>
      <c r="I16" s="28" t="s">
        <v>30</v>
      </c>
      <c r="J16" s="104" t="s">
        <v>151</v>
      </c>
      <c r="K16" s="30">
        <v>896.0</v>
      </c>
      <c r="L16" s="100">
        <v>43433.0</v>
      </c>
      <c r="M16" s="32">
        <v>12.0</v>
      </c>
      <c r="N16" s="24">
        <v>856.0</v>
      </c>
      <c r="O16" s="100">
        <v>43434.0</v>
      </c>
      <c r="P16" s="100">
        <v>43448.0</v>
      </c>
      <c r="Q16" s="100">
        <v>43481.0</v>
      </c>
      <c r="R16" s="32">
        <v>16.0</v>
      </c>
      <c r="S16" s="24">
        <v>1.5</v>
      </c>
      <c r="T16" s="43"/>
      <c r="U16" s="107">
        <v>43448.0</v>
      </c>
      <c r="V16" s="108">
        <v>8.0</v>
      </c>
      <c r="W16" s="103">
        <v>43429.0</v>
      </c>
      <c r="X16" s="32">
        <v>6.0</v>
      </c>
      <c r="Y16" s="23"/>
      <c r="Z16" s="34"/>
      <c r="AA16" s="35" t="str">
        <f t="shared" si="2"/>
        <v>да</v>
      </c>
      <c r="AB16" s="34"/>
      <c r="AC16" s="36"/>
      <c r="AD16" s="23">
        <f t="shared" si="3"/>
        <v>1.5</v>
      </c>
      <c r="AE16" s="23">
        <f t="shared" si="4"/>
        <v>12</v>
      </c>
      <c r="AF16" s="23">
        <f t="shared" si="5"/>
        <v>8</v>
      </c>
      <c r="AG16" s="34">
        <f t="shared" si="6"/>
        <v>0</v>
      </c>
      <c r="AH16" s="23">
        <f t="shared" si="7"/>
        <v>0</v>
      </c>
      <c r="AI16" s="23">
        <f t="shared" si="8"/>
        <v>16</v>
      </c>
      <c r="AJ16" s="23">
        <f t="shared" si="9"/>
        <v>6</v>
      </c>
      <c r="AK16" s="34">
        <f t="shared" si="10"/>
        <v>0</v>
      </c>
      <c r="AL16" s="24">
        <v>18.0</v>
      </c>
      <c r="AM16" s="106">
        <f t="shared" si="11"/>
        <v>61.5</v>
      </c>
      <c r="AN16" s="37" t="str">
        <f t="shared" si="12"/>
        <v>Да</v>
      </c>
    </row>
    <row r="17">
      <c r="A17" s="27" t="s">
        <v>164</v>
      </c>
      <c r="B17" s="28" t="s">
        <v>30</v>
      </c>
      <c r="C17" s="28" t="s">
        <v>30</v>
      </c>
      <c r="D17" s="28" t="s">
        <v>30</v>
      </c>
      <c r="E17" s="28" t="s">
        <v>30</v>
      </c>
      <c r="F17" s="28" t="s">
        <v>30</v>
      </c>
      <c r="G17" s="28" t="s">
        <v>30</v>
      </c>
      <c r="H17" s="28" t="s">
        <v>30</v>
      </c>
      <c r="I17" s="28" t="s">
        <v>30</v>
      </c>
      <c r="J17" s="29"/>
      <c r="K17" s="30">
        <v>776.0</v>
      </c>
      <c r="L17" s="105">
        <v>43378.0</v>
      </c>
      <c r="M17" s="32">
        <v>18.0</v>
      </c>
      <c r="N17" s="24">
        <v>958.0</v>
      </c>
      <c r="O17" s="100">
        <v>43420.0</v>
      </c>
      <c r="P17" s="100">
        <v>43434.0</v>
      </c>
      <c r="Q17" s="100">
        <v>43448.0</v>
      </c>
      <c r="R17" s="32">
        <v>14.0</v>
      </c>
      <c r="S17" s="24">
        <v>2.0</v>
      </c>
      <c r="T17" s="39">
        <v>0.0</v>
      </c>
      <c r="U17" s="101">
        <v>43476.0</v>
      </c>
      <c r="V17" s="102">
        <v>6.0</v>
      </c>
      <c r="W17" s="103">
        <v>43429.0</v>
      </c>
      <c r="X17" s="32">
        <v>10.0</v>
      </c>
      <c r="Y17" s="24">
        <v>5.0</v>
      </c>
      <c r="Z17" s="32">
        <v>5.0</v>
      </c>
      <c r="AA17" s="35" t="str">
        <f t="shared" si="2"/>
        <v>да</v>
      </c>
      <c r="AB17" s="34"/>
      <c r="AC17" s="36"/>
      <c r="AD17" s="23">
        <f t="shared" si="3"/>
        <v>2</v>
      </c>
      <c r="AE17" s="23">
        <f t="shared" si="4"/>
        <v>18</v>
      </c>
      <c r="AF17" s="23">
        <f t="shared" si="5"/>
        <v>6</v>
      </c>
      <c r="AG17" s="34">
        <f t="shared" si="6"/>
        <v>5</v>
      </c>
      <c r="AH17" s="23">
        <f t="shared" si="7"/>
        <v>0</v>
      </c>
      <c r="AI17" s="23">
        <f t="shared" si="8"/>
        <v>14</v>
      </c>
      <c r="AJ17" s="23">
        <f t="shared" si="9"/>
        <v>10</v>
      </c>
      <c r="AK17" s="34">
        <f t="shared" si="10"/>
        <v>5</v>
      </c>
      <c r="AL17" s="24">
        <v>20.0</v>
      </c>
      <c r="AM17" s="23">
        <f t="shared" si="11"/>
        <v>80</v>
      </c>
      <c r="AN17" s="37" t="str">
        <f t="shared" si="12"/>
        <v>Да</v>
      </c>
    </row>
    <row r="18">
      <c r="A18" s="27" t="s">
        <v>165</v>
      </c>
      <c r="B18" s="28" t="s">
        <v>30</v>
      </c>
      <c r="C18" s="28" t="s">
        <v>30</v>
      </c>
      <c r="D18" s="28" t="s">
        <v>30</v>
      </c>
      <c r="E18" s="28" t="s">
        <v>30</v>
      </c>
      <c r="F18" s="28" t="s">
        <v>61</v>
      </c>
      <c r="G18" s="28" t="s">
        <v>30</v>
      </c>
      <c r="H18" s="28" t="s">
        <v>30</v>
      </c>
      <c r="I18" s="28" t="s">
        <v>30</v>
      </c>
      <c r="J18" s="104" t="s">
        <v>151</v>
      </c>
      <c r="K18" s="30">
        <v>766.0</v>
      </c>
      <c r="L18" s="100">
        <v>43496.0</v>
      </c>
      <c r="M18" s="32">
        <v>12.0</v>
      </c>
      <c r="N18" s="24">
        <v>101.0</v>
      </c>
      <c r="O18" s="100">
        <v>43521.0</v>
      </c>
      <c r="P18" s="100">
        <v>43538.0</v>
      </c>
      <c r="Q18" s="100">
        <v>43542.0</v>
      </c>
      <c r="R18" s="32">
        <v>12.0</v>
      </c>
      <c r="S18" s="23"/>
      <c r="T18" s="32">
        <v>0.0</v>
      </c>
      <c r="U18" s="107">
        <v>43448.0</v>
      </c>
      <c r="V18" s="108">
        <v>6.0</v>
      </c>
      <c r="W18" s="103">
        <v>43482.0</v>
      </c>
      <c r="X18" s="32">
        <v>6.0</v>
      </c>
      <c r="Y18" s="23"/>
      <c r="Z18" s="32">
        <v>4.0</v>
      </c>
      <c r="AA18" s="35" t="str">
        <f t="shared" si="2"/>
        <v>да</v>
      </c>
      <c r="AB18" s="32">
        <v>20.0</v>
      </c>
      <c r="AC18" s="36"/>
      <c r="AD18" s="23">
        <f t="shared" si="3"/>
        <v>0</v>
      </c>
      <c r="AE18" s="23">
        <f t="shared" si="4"/>
        <v>12</v>
      </c>
      <c r="AF18" s="23">
        <f t="shared" si="5"/>
        <v>6</v>
      </c>
      <c r="AG18" s="34">
        <f t="shared" si="6"/>
        <v>0</v>
      </c>
      <c r="AH18" s="23">
        <f t="shared" si="7"/>
        <v>0</v>
      </c>
      <c r="AI18" s="23">
        <f t="shared" si="8"/>
        <v>12</v>
      </c>
      <c r="AJ18" s="23">
        <f t="shared" si="9"/>
        <v>6</v>
      </c>
      <c r="AK18" s="34">
        <f t="shared" si="10"/>
        <v>4</v>
      </c>
      <c r="AL18" s="24">
        <f t="shared" ref="AL18:AL25" si="15">sum(AB18)</f>
        <v>20</v>
      </c>
      <c r="AM18" s="23">
        <f t="shared" si="11"/>
        <v>60</v>
      </c>
      <c r="AN18" s="37" t="str">
        <f t="shared" si="12"/>
        <v>Да</v>
      </c>
    </row>
    <row r="19">
      <c r="A19" s="27" t="s">
        <v>166</v>
      </c>
      <c r="B19" s="28" t="s">
        <v>30</v>
      </c>
      <c r="C19" s="28" t="s">
        <v>30</v>
      </c>
      <c r="D19" s="28" t="s">
        <v>30</v>
      </c>
      <c r="E19" s="28" t="s">
        <v>30</v>
      </c>
      <c r="F19" s="28" t="s">
        <v>30</v>
      </c>
      <c r="G19" s="28" t="s">
        <v>30</v>
      </c>
      <c r="H19" s="28" t="s">
        <v>30</v>
      </c>
      <c r="I19" s="28" t="s">
        <v>30</v>
      </c>
      <c r="J19" s="29"/>
      <c r="K19" s="30">
        <v>756.0</v>
      </c>
      <c r="L19" s="100">
        <v>43406.0</v>
      </c>
      <c r="M19" s="32">
        <v>14.0</v>
      </c>
      <c r="N19" s="24">
        <v>916.0</v>
      </c>
      <c r="O19" s="100">
        <v>43420.0</v>
      </c>
      <c r="P19" s="100">
        <v>43434.0</v>
      </c>
      <c r="Q19" s="100">
        <v>43448.0</v>
      </c>
      <c r="R19" s="32">
        <v>14.0</v>
      </c>
      <c r="S19" s="24">
        <v>2.5</v>
      </c>
      <c r="T19" s="32">
        <v>0.0</v>
      </c>
      <c r="U19" s="101">
        <v>43476.0</v>
      </c>
      <c r="V19" s="102">
        <v>7.0</v>
      </c>
      <c r="W19" s="103">
        <v>43429.0</v>
      </c>
      <c r="X19" s="32">
        <v>10.0</v>
      </c>
      <c r="Y19" s="23"/>
      <c r="Z19" s="32">
        <v>5.0</v>
      </c>
      <c r="AA19" s="35" t="str">
        <f t="shared" si="2"/>
        <v>да</v>
      </c>
      <c r="AB19" s="32">
        <v>12.6</v>
      </c>
      <c r="AC19" s="36"/>
      <c r="AD19" s="23">
        <f t="shared" si="3"/>
        <v>2.5</v>
      </c>
      <c r="AE19" s="23">
        <f t="shared" si="4"/>
        <v>14</v>
      </c>
      <c r="AF19" s="23">
        <f t="shared" si="5"/>
        <v>7</v>
      </c>
      <c r="AG19" s="34">
        <f t="shared" si="6"/>
        <v>0</v>
      </c>
      <c r="AH19" s="23">
        <f t="shared" si="7"/>
        <v>0</v>
      </c>
      <c r="AI19" s="23">
        <f t="shared" si="8"/>
        <v>14</v>
      </c>
      <c r="AJ19" s="23">
        <f t="shared" si="9"/>
        <v>10</v>
      </c>
      <c r="AK19" s="34">
        <f t="shared" si="10"/>
        <v>5</v>
      </c>
      <c r="AL19" s="24">
        <f t="shared" si="15"/>
        <v>12.6</v>
      </c>
      <c r="AM19" s="23">
        <f t="shared" si="11"/>
        <v>65.1</v>
      </c>
      <c r="AN19" s="37" t="str">
        <f t="shared" si="12"/>
        <v>Да</v>
      </c>
    </row>
    <row r="20">
      <c r="A20" s="27" t="s">
        <v>167</v>
      </c>
      <c r="B20" s="28" t="s">
        <v>30</v>
      </c>
      <c r="C20" s="28" t="s">
        <v>30</v>
      </c>
      <c r="D20" s="28" t="s">
        <v>30</v>
      </c>
      <c r="E20" s="28" t="s">
        <v>61</v>
      </c>
      <c r="F20" s="28" t="s">
        <v>61</v>
      </c>
      <c r="G20" s="28" t="s">
        <v>30</v>
      </c>
      <c r="H20" s="28" t="s">
        <v>61</v>
      </c>
      <c r="I20" s="28" t="s">
        <v>30</v>
      </c>
      <c r="J20" s="104" t="s">
        <v>151</v>
      </c>
      <c r="K20" s="30">
        <v>746.0</v>
      </c>
      <c r="L20" s="100">
        <v>43524.0</v>
      </c>
      <c r="M20" s="32">
        <v>12.0</v>
      </c>
      <c r="N20" s="24">
        <v>4421.0</v>
      </c>
      <c r="O20" s="100">
        <v>43542.0</v>
      </c>
      <c r="P20" s="52">
        <v>43552.0</v>
      </c>
      <c r="Q20" s="52">
        <v>43552.0</v>
      </c>
      <c r="R20" s="32">
        <v>12.0</v>
      </c>
      <c r="S20" s="24">
        <v>2.5</v>
      </c>
      <c r="T20" s="34"/>
      <c r="U20" s="107">
        <v>43448.0</v>
      </c>
      <c r="V20" s="108">
        <v>0.0</v>
      </c>
      <c r="W20" s="115">
        <v>43553.0</v>
      </c>
      <c r="X20" s="32">
        <v>0.0</v>
      </c>
      <c r="Y20" s="23"/>
      <c r="Z20" s="34"/>
      <c r="AA20" s="35" t="str">
        <f t="shared" si="2"/>
        <v>нет</v>
      </c>
      <c r="AB20" s="34"/>
      <c r="AC20" s="36"/>
      <c r="AD20" s="23">
        <f t="shared" si="3"/>
        <v>2.5</v>
      </c>
      <c r="AE20" s="23">
        <f t="shared" si="4"/>
        <v>12</v>
      </c>
      <c r="AF20" s="23">
        <f t="shared" si="5"/>
        <v>0</v>
      </c>
      <c r="AG20" s="34">
        <f t="shared" si="6"/>
        <v>0</v>
      </c>
      <c r="AH20" s="23">
        <f t="shared" si="7"/>
        <v>0</v>
      </c>
      <c r="AI20" s="23">
        <f t="shared" si="8"/>
        <v>12</v>
      </c>
      <c r="AJ20" s="23">
        <f t="shared" si="9"/>
        <v>0</v>
      </c>
      <c r="AK20" s="34">
        <f t="shared" si="10"/>
        <v>0</v>
      </c>
      <c r="AL20" s="24">
        <f t="shared" si="15"/>
        <v>0</v>
      </c>
      <c r="AM20" s="23">
        <f t="shared" si="11"/>
        <v>26.5</v>
      </c>
      <c r="AN20" s="37" t="str">
        <f t="shared" si="12"/>
        <v>Нет</v>
      </c>
    </row>
    <row r="21">
      <c r="A21" s="27" t="s">
        <v>168</v>
      </c>
      <c r="B21" s="28" t="s">
        <v>30</v>
      </c>
      <c r="C21" s="28" t="s">
        <v>61</v>
      </c>
      <c r="D21" s="28" t="s">
        <v>30</v>
      </c>
      <c r="E21" s="28" t="s">
        <v>30</v>
      </c>
      <c r="F21" s="28" t="s">
        <v>30</v>
      </c>
      <c r="G21" s="28" t="s">
        <v>61</v>
      </c>
      <c r="H21" s="28" t="s">
        <v>61</v>
      </c>
      <c r="I21" s="28" t="s">
        <v>61</v>
      </c>
      <c r="J21" s="104" t="s">
        <v>151</v>
      </c>
      <c r="K21" s="30">
        <v>736.0</v>
      </c>
      <c r="L21" s="105">
        <v>43433.0</v>
      </c>
      <c r="M21" s="32">
        <v>12.0</v>
      </c>
      <c r="N21" s="24">
        <v>846.0</v>
      </c>
      <c r="O21" s="100">
        <v>43482.0</v>
      </c>
      <c r="P21" s="100">
        <v>43487.0</v>
      </c>
      <c r="Q21" s="100">
        <v>43487.0</v>
      </c>
      <c r="R21" s="32">
        <v>16.0</v>
      </c>
      <c r="S21" s="24">
        <v>2.0</v>
      </c>
      <c r="T21" s="32">
        <v>0.0</v>
      </c>
      <c r="U21" s="107">
        <v>43448.0</v>
      </c>
      <c r="V21" s="108">
        <v>7.0</v>
      </c>
      <c r="W21" s="103">
        <v>43481.0</v>
      </c>
      <c r="X21" s="32">
        <v>6.0</v>
      </c>
      <c r="Y21" s="23"/>
      <c r="Z21" s="34"/>
      <c r="AA21" s="35" t="str">
        <f t="shared" si="2"/>
        <v>да</v>
      </c>
      <c r="AB21" s="32">
        <v>17.0</v>
      </c>
      <c r="AC21" s="36"/>
      <c r="AD21" s="23">
        <f t="shared" si="3"/>
        <v>2</v>
      </c>
      <c r="AE21" s="23">
        <f t="shared" si="4"/>
        <v>12</v>
      </c>
      <c r="AF21" s="23">
        <f t="shared" si="5"/>
        <v>7</v>
      </c>
      <c r="AG21" s="34">
        <f t="shared" si="6"/>
        <v>0</v>
      </c>
      <c r="AH21" s="23">
        <f t="shared" si="7"/>
        <v>0</v>
      </c>
      <c r="AI21" s="23">
        <f t="shared" si="8"/>
        <v>16</v>
      </c>
      <c r="AJ21" s="23">
        <f t="shared" si="9"/>
        <v>6</v>
      </c>
      <c r="AK21" s="34">
        <f t="shared" si="10"/>
        <v>0</v>
      </c>
      <c r="AL21" s="24">
        <f t="shared" si="15"/>
        <v>17</v>
      </c>
      <c r="AM21" s="23">
        <f t="shared" si="11"/>
        <v>60</v>
      </c>
      <c r="AN21" s="37" t="str">
        <f t="shared" si="12"/>
        <v>Да</v>
      </c>
    </row>
    <row r="22">
      <c r="A22" s="27" t="s">
        <v>169</v>
      </c>
      <c r="B22" s="28" t="s">
        <v>30</v>
      </c>
      <c r="C22" s="28" t="s">
        <v>30</v>
      </c>
      <c r="D22" s="28" t="s">
        <v>61</v>
      </c>
      <c r="E22" s="28" t="s">
        <v>61</v>
      </c>
      <c r="F22" s="28" t="s">
        <v>61</v>
      </c>
      <c r="G22" s="28" t="s">
        <v>30</v>
      </c>
      <c r="H22" s="28" t="s">
        <v>61</v>
      </c>
      <c r="I22" s="28" t="s">
        <v>61</v>
      </c>
      <c r="J22" s="47"/>
      <c r="K22" s="48">
        <v>726.0</v>
      </c>
      <c r="L22" s="47"/>
      <c r="M22" s="43"/>
      <c r="N22" s="56"/>
      <c r="O22" s="47"/>
      <c r="P22" s="47"/>
      <c r="Q22" s="47"/>
      <c r="R22" s="43"/>
      <c r="S22" s="49">
        <v>0.0</v>
      </c>
      <c r="T22" s="39">
        <v>0.0</v>
      </c>
      <c r="U22" s="107">
        <v>43448.0</v>
      </c>
      <c r="V22" s="108">
        <v>0.0</v>
      </c>
      <c r="W22" s="103">
        <v>43429.0</v>
      </c>
      <c r="X22" s="32">
        <v>0.0</v>
      </c>
      <c r="Y22" s="23"/>
      <c r="Z22" s="34"/>
      <c r="AA22" s="35" t="str">
        <f t="shared" si="2"/>
        <v>нет</v>
      </c>
      <c r="AB22" s="34"/>
      <c r="AC22" s="36"/>
      <c r="AD22" s="23">
        <f t="shared" si="3"/>
        <v>0</v>
      </c>
      <c r="AE22" s="23">
        <f t="shared" si="4"/>
        <v>0</v>
      </c>
      <c r="AF22" s="23">
        <f t="shared" si="5"/>
        <v>0</v>
      </c>
      <c r="AG22" s="34">
        <f t="shared" si="6"/>
        <v>0</v>
      </c>
      <c r="AH22" s="23">
        <f t="shared" si="7"/>
        <v>0</v>
      </c>
      <c r="AI22" s="23">
        <f t="shared" si="8"/>
        <v>0</v>
      </c>
      <c r="AJ22" s="23">
        <f t="shared" si="9"/>
        <v>0</v>
      </c>
      <c r="AK22" s="34">
        <f t="shared" si="10"/>
        <v>0</v>
      </c>
      <c r="AL22" s="24">
        <f t="shared" si="15"/>
        <v>0</v>
      </c>
      <c r="AM22" s="23">
        <f t="shared" si="11"/>
        <v>0</v>
      </c>
      <c r="AN22" s="37" t="str">
        <f t="shared" si="12"/>
        <v>Нет</v>
      </c>
    </row>
    <row r="23">
      <c r="A23" s="27" t="s">
        <v>170</v>
      </c>
      <c r="B23" s="28" t="s">
        <v>30</v>
      </c>
      <c r="C23" s="28" t="s">
        <v>30</v>
      </c>
      <c r="D23" s="28" t="s">
        <v>30</v>
      </c>
      <c r="E23" s="28" t="s">
        <v>30</v>
      </c>
      <c r="F23" s="28" t="s">
        <v>30</v>
      </c>
      <c r="G23" s="28" t="s">
        <v>61</v>
      </c>
      <c r="H23" s="28" t="s">
        <v>30</v>
      </c>
      <c r="I23" s="28" t="s">
        <v>30</v>
      </c>
      <c r="J23" s="104" t="s">
        <v>151</v>
      </c>
      <c r="K23" s="30">
        <v>716.0</v>
      </c>
      <c r="L23" s="100">
        <v>43542.0</v>
      </c>
      <c r="M23" s="32">
        <v>12.0</v>
      </c>
      <c r="N23" s="24">
        <v>1313.0</v>
      </c>
      <c r="O23" s="100">
        <v>43542.0</v>
      </c>
      <c r="P23" s="47"/>
      <c r="Q23" s="47"/>
      <c r="R23" s="34"/>
      <c r="S23" s="24">
        <v>0.0</v>
      </c>
      <c r="T23" s="34"/>
      <c r="U23" s="103">
        <v>43481.0</v>
      </c>
      <c r="V23" s="113">
        <v>0.0</v>
      </c>
      <c r="W23" s="110"/>
      <c r="X23" s="34"/>
      <c r="Y23" s="23"/>
      <c r="Z23" s="34"/>
      <c r="AA23" s="35" t="str">
        <f t="shared" si="2"/>
        <v>нет</v>
      </c>
      <c r="AB23" s="34"/>
      <c r="AC23" s="36"/>
      <c r="AD23" s="23">
        <f t="shared" si="3"/>
        <v>0</v>
      </c>
      <c r="AE23" s="23">
        <f t="shared" si="4"/>
        <v>12</v>
      </c>
      <c r="AF23" s="23">
        <f t="shared" si="5"/>
        <v>0</v>
      </c>
      <c r="AG23" s="34">
        <f t="shared" si="6"/>
        <v>0</v>
      </c>
      <c r="AH23" s="23">
        <f t="shared" si="7"/>
        <v>0</v>
      </c>
      <c r="AI23" s="23">
        <f t="shared" si="8"/>
        <v>0</v>
      </c>
      <c r="AJ23" s="23">
        <f t="shared" si="9"/>
        <v>0</v>
      </c>
      <c r="AK23" s="34">
        <f t="shared" si="10"/>
        <v>0</v>
      </c>
      <c r="AL23" s="24">
        <f t="shared" si="15"/>
        <v>0</v>
      </c>
      <c r="AM23" s="23">
        <f t="shared" si="11"/>
        <v>12</v>
      </c>
      <c r="AN23" s="37" t="str">
        <f t="shared" si="12"/>
        <v>Нет</v>
      </c>
    </row>
    <row r="24">
      <c r="A24" s="27" t="s">
        <v>171</v>
      </c>
      <c r="B24" s="28" t="s">
        <v>30</v>
      </c>
      <c r="C24" s="28" t="s">
        <v>30</v>
      </c>
      <c r="D24" s="28" t="s">
        <v>30</v>
      </c>
      <c r="E24" s="28" t="s">
        <v>30</v>
      </c>
      <c r="F24" s="28" t="s">
        <v>30</v>
      </c>
      <c r="G24" s="28" t="s">
        <v>30</v>
      </c>
      <c r="H24" s="28" t="s">
        <v>30</v>
      </c>
      <c r="I24" s="28" t="s">
        <v>30</v>
      </c>
      <c r="J24" s="29"/>
      <c r="K24" s="30">
        <v>706.0</v>
      </c>
      <c r="L24" s="100">
        <v>43419.0</v>
      </c>
      <c r="M24" s="32">
        <v>14.0</v>
      </c>
      <c r="N24" s="24">
        <v>896.0</v>
      </c>
      <c r="O24" s="100">
        <v>43434.0</v>
      </c>
      <c r="P24" s="100">
        <v>43448.0</v>
      </c>
      <c r="Q24" s="100">
        <v>43487.0</v>
      </c>
      <c r="R24" s="32">
        <v>14.0</v>
      </c>
      <c r="S24" s="24">
        <v>2.5</v>
      </c>
      <c r="T24" s="34"/>
      <c r="U24" s="107">
        <v>43448.0</v>
      </c>
      <c r="V24" s="108">
        <v>7.5</v>
      </c>
      <c r="W24" s="103">
        <v>43482.0</v>
      </c>
      <c r="X24" s="32">
        <v>6.0</v>
      </c>
      <c r="Y24" s="23"/>
      <c r="Z24" s="34"/>
      <c r="AA24" s="35" t="str">
        <f t="shared" si="2"/>
        <v>да</v>
      </c>
      <c r="AB24" s="32">
        <v>16.0</v>
      </c>
      <c r="AC24" s="36"/>
      <c r="AD24" s="23">
        <f t="shared" si="3"/>
        <v>2.5</v>
      </c>
      <c r="AE24" s="23">
        <f t="shared" si="4"/>
        <v>14</v>
      </c>
      <c r="AF24" s="23">
        <f t="shared" si="5"/>
        <v>7.5</v>
      </c>
      <c r="AG24" s="34">
        <f t="shared" si="6"/>
        <v>0</v>
      </c>
      <c r="AH24" s="23">
        <f t="shared" si="7"/>
        <v>0</v>
      </c>
      <c r="AI24" s="23">
        <f t="shared" si="8"/>
        <v>14</v>
      </c>
      <c r="AJ24" s="23">
        <f t="shared" si="9"/>
        <v>6</v>
      </c>
      <c r="AK24" s="34">
        <f t="shared" si="10"/>
        <v>0</v>
      </c>
      <c r="AL24" s="24">
        <f t="shared" si="15"/>
        <v>16</v>
      </c>
      <c r="AM24" s="23">
        <f t="shared" si="11"/>
        <v>60</v>
      </c>
      <c r="AN24" s="37" t="str">
        <f t="shared" si="12"/>
        <v>Да</v>
      </c>
    </row>
    <row r="25">
      <c r="A25" s="27" t="s">
        <v>172</v>
      </c>
      <c r="B25" s="28" t="s">
        <v>30</v>
      </c>
      <c r="C25" s="28" t="s">
        <v>30</v>
      </c>
      <c r="D25" s="28" t="s">
        <v>61</v>
      </c>
      <c r="E25" s="28" t="s">
        <v>61</v>
      </c>
      <c r="F25" s="28" t="s">
        <v>61</v>
      </c>
      <c r="G25" s="28" t="s">
        <v>61</v>
      </c>
      <c r="H25" s="28" t="s">
        <v>61</v>
      </c>
      <c r="I25" s="28" t="s">
        <v>61</v>
      </c>
      <c r="J25" s="29"/>
      <c r="K25" s="30">
        <v>696.0</v>
      </c>
      <c r="L25" s="47"/>
      <c r="M25" s="34"/>
      <c r="N25" s="23"/>
      <c r="O25" s="47"/>
      <c r="P25" s="47"/>
      <c r="Q25" s="47"/>
      <c r="R25" s="34"/>
      <c r="S25" s="24">
        <v>0.0</v>
      </c>
      <c r="T25" s="34"/>
      <c r="U25" s="107">
        <v>43448.0</v>
      </c>
      <c r="V25" s="108">
        <v>0.0</v>
      </c>
      <c r="W25" s="110"/>
      <c r="X25" s="34"/>
      <c r="Y25" s="23"/>
      <c r="Z25" s="34"/>
      <c r="AA25" s="35" t="str">
        <f t="shared" si="2"/>
        <v>нет</v>
      </c>
      <c r="AB25" s="34"/>
      <c r="AC25" s="36"/>
      <c r="AD25" s="23">
        <f t="shared" si="3"/>
        <v>0</v>
      </c>
      <c r="AE25" s="23">
        <f t="shared" si="4"/>
        <v>0</v>
      </c>
      <c r="AF25" s="23">
        <f t="shared" si="5"/>
        <v>0</v>
      </c>
      <c r="AG25" s="34">
        <f t="shared" si="6"/>
        <v>0</v>
      </c>
      <c r="AH25" s="23">
        <f t="shared" si="7"/>
        <v>0</v>
      </c>
      <c r="AI25" s="23">
        <f t="shared" si="8"/>
        <v>0</v>
      </c>
      <c r="AJ25" s="23">
        <f t="shared" si="9"/>
        <v>0</v>
      </c>
      <c r="AK25" s="34">
        <f t="shared" si="10"/>
        <v>0</v>
      </c>
      <c r="AL25" s="24">
        <f t="shared" si="15"/>
        <v>0</v>
      </c>
      <c r="AM25" s="23">
        <f t="shared" si="11"/>
        <v>0</v>
      </c>
      <c r="AN25" s="37" t="str">
        <f t="shared" si="12"/>
        <v>Нет</v>
      </c>
    </row>
    <row r="26">
      <c r="A26" s="27" t="s">
        <v>173</v>
      </c>
      <c r="B26" s="28" t="s">
        <v>30</v>
      </c>
      <c r="C26" s="28" t="s">
        <v>30</v>
      </c>
      <c r="D26" s="28" t="s">
        <v>61</v>
      </c>
      <c r="E26" s="28" t="s">
        <v>61</v>
      </c>
      <c r="F26" s="28" t="s">
        <v>61</v>
      </c>
      <c r="G26" s="28" t="s">
        <v>61</v>
      </c>
      <c r="H26" s="28" t="s">
        <v>61</v>
      </c>
      <c r="I26" s="28" t="s">
        <v>30</v>
      </c>
      <c r="J26" s="104" t="s">
        <v>174</v>
      </c>
      <c r="K26" s="30">
        <v>686.0</v>
      </c>
      <c r="L26" s="105">
        <v>43406.0</v>
      </c>
      <c r="M26" s="32">
        <v>16.0</v>
      </c>
      <c r="N26" s="24">
        <v>906.0</v>
      </c>
      <c r="O26" s="100">
        <v>43476.0</v>
      </c>
      <c r="P26" s="100">
        <v>43479.0</v>
      </c>
      <c r="Q26" s="100">
        <v>43479.0</v>
      </c>
      <c r="R26" s="32">
        <v>15.0</v>
      </c>
      <c r="S26" s="24">
        <v>1.5</v>
      </c>
      <c r="T26" s="34"/>
      <c r="U26" s="101">
        <v>43479.0</v>
      </c>
      <c r="V26" s="102">
        <v>6.0</v>
      </c>
      <c r="W26" s="103">
        <v>43429.0</v>
      </c>
      <c r="X26" s="32">
        <v>6.0</v>
      </c>
      <c r="Y26" s="23"/>
      <c r="Z26" s="34"/>
      <c r="AA26" s="35" t="str">
        <f t="shared" si="2"/>
        <v>да</v>
      </c>
      <c r="AB26" s="34"/>
      <c r="AC26" s="36"/>
      <c r="AD26" s="23">
        <f t="shared" si="3"/>
        <v>1.5</v>
      </c>
      <c r="AE26" s="23">
        <f t="shared" si="4"/>
        <v>16</v>
      </c>
      <c r="AF26" s="23">
        <f t="shared" si="5"/>
        <v>6</v>
      </c>
      <c r="AG26" s="34">
        <f t="shared" si="6"/>
        <v>0</v>
      </c>
      <c r="AH26" s="23">
        <f t="shared" si="7"/>
        <v>0</v>
      </c>
      <c r="AI26" s="23">
        <f t="shared" si="8"/>
        <v>15</v>
      </c>
      <c r="AJ26" s="23">
        <f t="shared" si="9"/>
        <v>6</v>
      </c>
      <c r="AK26" s="34">
        <f t="shared" si="10"/>
        <v>0</v>
      </c>
      <c r="AL26" s="24">
        <v>16.0</v>
      </c>
      <c r="AM26" s="23">
        <f t="shared" si="11"/>
        <v>60.5</v>
      </c>
      <c r="AN26" s="37" t="str">
        <f t="shared" si="12"/>
        <v>Да</v>
      </c>
    </row>
    <row r="27" ht="15.0" customHeight="1">
      <c r="A27" s="27" t="s">
        <v>175</v>
      </c>
      <c r="B27" s="28" t="s">
        <v>30</v>
      </c>
      <c r="C27" s="28" t="s">
        <v>61</v>
      </c>
      <c r="D27" s="28" t="s">
        <v>61</v>
      </c>
      <c r="E27" s="28" t="s">
        <v>61</v>
      </c>
      <c r="F27" s="28" t="s">
        <v>61</v>
      </c>
      <c r="G27" s="28" t="s">
        <v>30</v>
      </c>
      <c r="H27" s="28" t="s">
        <v>30</v>
      </c>
      <c r="I27" s="28" t="s">
        <v>30</v>
      </c>
      <c r="J27" s="29"/>
      <c r="K27" s="30">
        <v>676.0</v>
      </c>
      <c r="L27" s="100">
        <v>43476.0</v>
      </c>
      <c r="M27" s="32">
        <v>12.0</v>
      </c>
      <c r="N27" s="24">
        <v>1666.0</v>
      </c>
      <c r="O27" s="100">
        <v>43538.0</v>
      </c>
      <c r="P27" s="52">
        <v>43552.0</v>
      </c>
      <c r="Q27" s="47"/>
      <c r="R27" s="34"/>
      <c r="S27" s="23"/>
      <c r="T27" s="34"/>
      <c r="U27" s="107">
        <v>43448.0</v>
      </c>
      <c r="V27" s="108">
        <v>0.0</v>
      </c>
      <c r="W27" s="103">
        <v>43429.0</v>
      </c>
      <c r="X27" s="32">
        <v>0.0</v>
      </c>
      <c r="Y27" s="23"/>
      <c r="Z27" s="34"/>
      <c r="AA27" s="35" t="str">
        <f t="shared" si="2"/>
        <v>нет</v>
      </c>
      <c r="AB27" s="34"/>
      <c r="AC27" s="36"/>
      <c r="AD27" s="23">
        <f t="shared" si="3"/>
        <v>0</v>
      </c>
      <c r="AE27" s="23">
        <f t="shared" si="4"/>
        <v>12</v>
      </c>
      <c r="AF27" s="23">
        <f t="shared" si="5"/>
        <v>0</v>
      </c>
      <c r="AG27" s="34">
        <f t="shared" si="6"/>
        <v>0</v>
      </c>
      <c r="AH27" s="23">
        <f t="shared" si="7"/>
        <v>0</v>
      </c>
      <c r="AI27" s="23">
        <f t="shared" si="8"/>
        <v>0</v>
      </c>
      <c r="AJ27" s="23">
        <f t="shared" si="9"/>
        <v>0</v>
      </c>
      <c r="AK27" s="34">
        <f t="shared" si="10"/>
        <v>0</v>
      </c>
      <c r="AL27" s="24">
        <f t="shared" ref="AL27:AL29" si="16">sum(AB27)</f>
        <v>0</v>
      </c>
      <c r="AM27" s="23">
        <f t="shared" si="11"/>
        <v>12</v>
      </c>
      <c r="AN27" s="37" t="str">
        <f t="shared" si="12"/>
        <v>Нет</v>
      </c>
    </row>
    <row r="28" ht="15.0" customHeight="1">
      <c r="A28" s="27" t="s">
        <v>176</v>
      </c>
      <c r="B28" s="28"/>
      <c r="C28" s="28" t="s">
        <v>30</v>
      </c>
      <c r="D28" s="28" t="s">
        <v>30</v>
      </c>
      <c r="E28" s="28" t="s">
        <v>30</v>
      </c>
      <c r="F28" s="28" t="s">
        <v>61</v>
      </c>
      <c r="G28" s="28" t="s">
        <v>61</v>
      </c>
      <c r="H28" s="28" t="s">
        <v>61</v>
      </c>
      <c r="I28" s="28" t="s">
        <v>61</v>
      </c>
      <c r="J28" s="29"/>
      <c r="K28" s="30">
        <v>656.0</v>
      </c>
      <c r="L28" s="100">
        <v>43607.0</v>
      </c>
      <c r="M28" s="32">
        <v>12.0</v>
      </c>
      <c r="N28" s="23"/>
      <c r="O28" s="47"/>
      <c r="P28" s="47"/>
      <c r="Q28" s="47"/>
      <c r="R28" s="34"/>
      <c r="S28" s="23"/>
      <c r="T28" s="34"/>
      <c r="U28" s="118"/>
      <c r="V28" s="119"/>
      <c r="W28" s="110"/>
      <c r="X28" s="34"/>
      <c r="Y28" s="23"/>
      <c r="Z28" s="34"/>
      <c r="AA28" s="35" t="str">
        <f t="shared" si="2"/>
        <v>нет</v>
      </c>
      <c r="AB28" s="34"/>
      <c r="AC28" s="36"/>
      <c r="AD28" s="23">
        <f t="shared" si="3"/>
        <v>0</v>
      </c>
      <c r="AE28" s="23">
        <f t="shared" si="4"/>
        <v>12</v>
      </c>
      <c r="AF28" s="23">
        <f t="shared" si="5"/>
        <v>0</v>
      </c>
      <c r="AG28" s="34">
        <f t="shared" si="6"/>
        <v>0</v>
      </c>
      <c r="AH28" s="23">
        <f t="shared" si="7"/>
        <v>0</v>
      </c>
      <c r="AI28" s="23">
        <f t="shared" si="8"/>
        <v>0</v>
      </c>
      <c r="AJ28" s="23">
        <f t="shared" si="9"/>
        <v>0</v>
      </c>
      <c r="AK28" s="34">
        <f t="shared" si="10"/>
        <v>0</v>
      </c>
      <c r="AL28" s="24">
        <f t="shared" si="16"/>
        <v>0</v>
      </c>
      <c r="AM28" s="23">
        <f t="shared" si="11"/>
        <v>12</v>
      </c>
      <c r="AN28" s="37" t="str">
        <f t="shared" si="12"/>
        <v>Нет</v>
      </c>
    </row>
    <row r="29">
      <c r="A29" s="27" t="s">
        <v>179</v>
      </c>
      <c r="B29" s="63" t="s">
        <v>30</v>
      </c>
      <c r="C29" s="63" t="s">
        <v>61</v>
      </c>
      <c r="D29" s="63" t="s">
        <v>61</v>
      </c>
      <c r="E29" s="63" t="s">
        <v>61</v>
      </c>
      <c r="F29" s="63" t="s">
        <v>61</v>
      </c>
      <c r="G29" s="63" t="s">
        <v>61</v>
      </c>
      <c r="H29" s="63" t="s">
        <v>61</v>
      </c>
      <c r="I29" s="63" t="s">
        <v>61</v>
      </c>
      <c r="J29" s="123" t="s">
        <v>151</v>
      </c>
      <c r="K29" s="65">
        <v>666.0</v>
      </c>
      <c r="L29" s="124">
        <v>43479.0</v>
      </c>
      <c r="M29" s="67">
        <v>15.0</v>
      </c>
      <c r="N29" s="68">
        <v>222.0</v>
      </c>
      <c r="O29" s="124">
        <v>43524.0</v>
      </c>
      <c r="P29" s="125">
        <v>43538.0</v>
      </c>
      <c r="Q29" s="124">
        <v>43538.0</v>
      </c>
      <c r="R29" s="67">
        <v>12.0</v>
      </c>
      <c r="S29" s="68">
        <v>1.0</v>
      </c>
      <c r="T29" s="71"/>
      <c r="U29" s="126">
        <v>43448.0</v>
      </c>
      <c r="V29" s="127">
        <v>7.5</v>
      </c>
      <c r="W29" s="128">
        <v>43528.0</v>
      </c>
      <c r="X29" s="67">
        <v>6.0</v>
      </c>
      <c r="Y29" s="70"/>
      <c r="Z29" s="71"/>
      <c r="AA29" s="72" t="str">
        <f t="shared" si="2"/>
        <v>да</v>
      </c>
      <c r="AB29" s="67">
        <v>19.0</v>
      </c>
      <c r="AC29" s="73"/>
      <c r="AD29" s="23">
        <f t="shared" si="3"/>
        <v>1</v>
      </c>
      <c r="AE29" s="23">
        <f t="shared" si="4"/>
        <v>15</v>
      </c>
      <c r="AF29" s="23">
        <f t="shared" si="5"/>
        <v>7.5</v>
      </c>
      <c r="AG29" s="34">
        <f t="shared" si="6"/>
        <v>0</v>
      </c>
      <c r="AH29" s="23">
        <f t="shared" si="7"/>
        <v>0</v>
      </c>
      <c r="AI29" s="23">
        <f t="shared" si="8"/>
        <v>12</v>
      </c>
      <c r="AJ29" s="23">
        <f t="shared" si="9"/>
        <v>6</v>
      </c>
      <c r="AK29" s="34">
        <f t="shared" si="10"/>
        <v>0</v>
      </c>
      <c r="AL29" s="24">
        <f t="shared" si="16"/>
        <v>19</v>
      </c>
      <c r="AM29" s="23">
        <f t="shared" si="11"/>
        <v>60.5</v>
      </c>
      <c r="AN29" s="37" t="str">
        <f t="shared" si="12"/>
        <v>Да</v>
      </c>
    </row>
    <row r="30">
      <c r="A30" s="75" t="s">
        <v>125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77">
        <v>12.0</v>
      </c>
      <c r="N30" s="78"/>
      <c r="O30" s="78"/>
      <c r="P30" s="78"/>
      <c r="Q30" s="78"/>
      <c r="R30" s="77">
        <v>12.0</v>
      </c>
      <c r="S30" s="77">
        <v>0.0</v>
      </c>
      <c r="T30" s="77">
        <v>0.0</v>
      </c>
      <c r="U30" s="78"/>
      <c r="V30" s="77">
        <v>6.0</v>
      </c>
      <c r="W30" s="78"/>
      <c r="X30" s="77">
        <v>6.0</v>
      </c>
      <c r="Y30" s="77">
        <v>0.0</v>
      </c>
      <c r="Z30" s="77">
        <v>0.0</v>
      </c>
      <c r="AA30" s="77"/>
      <c r="AB30" s="77">
        <v>12.0</v>
      </c>
      <c r="AC30" s="79">
        <f t="shared" ref="AC30:AC31" si="17">M30+R30+S30+T30+V30+X30+Y30+Z30+AB30</f>
        <v>48</v>
      </c>
      <c r="AD30" s="80" t="s">
        <v>130</v>
      </c>
      <c r="AE30" s="80" t="s">
        <v>131</v>
      </c>
      <c r="AF30" s="80" t="s">
        <v>132</v>
      </c>
      <c r="AG30" s="80" t="s">
        <v>133</v>
      </c>
      <c r="AH30" s="80" t="s">
        <v>132</v>
      </c>
      <c r="AI30" s="80" t="s">
        <v>132</v>
      </c>
      <c r="AJ30" s="80" t="s">
        <v>132</v>
      </c>
      <c r="AK30" s="80" t="s">
        <v>133</v>
      </c>
      <c r="AL30" s="80"/>
      <c r="AM30" s="80"/>
      <c r="AN30" s="56"/>
    </row>
    <row r="31">
      <c r="A31" s="75" t="s">
        <v>135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81">
        <v>20.0</v>
      </c>
      <c r="N31" s="78"/>
      <c r="O31" s="78"/>
      <c r="P31" s="78"/>
      <c r="Q31" s="78"/>
      <c r="R31" s="81">
        <v>20.0</v>
      </c>
      <c r="S31" s="81">
        <v>5.0</v>
      </c>
      <c r="T31" s="81">
        <v>5.0</v>
      </c>
      <c r="U31" s="78"/>
      <c r="V31" s="81">
        <v>10.0</v>
      </c>
      <c r="W31" s="78"/>
      <c r="X31" s="81">
        <v>10.0</v>
      </c>
      <c r="Y31" s="81">
        <v>5.0</v>
      </c>
      <c r="Z31" s="81">
        <v>5.0</v>
      </c>
      <c r="AA31" s="81"/>
      <c r="AB31" s="81">
        <v>20.0</v>
      </c>
      <c r="AC31" s="79">
        <f t="shared" si="17"/>
        <v>100</v>
      </c>
      <c r="AD31" s="56"/>
      <c r="AE31" s="56"/>
      <c r="AF31" s="56"/>
      <c r="AG31" s="56"/>
      <c r="AH31" s="56"/>
      <c r="AI31" s="56"/>
      <c r="AJ31" s="56"/>
      <c r="AK31" s="56"/>
      <c r="AL31" s="83"/>
      <c r="AM31" s="83"/>
      <c r="AN31" s="56"/>
    </row>
    <row r="32">
      <c r="A32" s="85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83"/>
      <c r="N32" s="56">
        <f>min(N3:N29)-10</f>
        <v>91</v>
      </c>
      <c r="O32" s="56"/>
      <c r="P32" s="56"/>
      <c r="Q32" s="56"/>
      <c r="R32" s="83"/>
      <c r="S32" s="83"/>
      <c r="T32" s="83"/>
      <c r="U32" s="56"/>
      <c r="V32" s="83"/>
      <c r="W32" s="56"/>
      <c r="X32" s="83"/>
      <c r="Y32" s="56"/>
      <c r="Z32" s="56"/>
      <c r="AA32" s="56"/>
      <c r="AB32" s="56"/>
      <c r="AC32" s="74"/>
      <c r="AD32" s="56"/>
      <c r="AE32" s="56"/>
      <c r="AF32" s="56"/>
      <c r="AG32" s="56"/>
      <c r="AH32" s="56"/>
      <c r="AI32" s="56"/>
      <c r="AJ32" s="56"/>
      <c r="AK32" s="56"/>
      <c r="AL32" s="83"/>
      <c r="AM32" s="83"/>
      <c r="AN32" s="56"/>
    </row>
    <row r="33">
      <c r="A33" s="85" t="s">
        <v>141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83">
        <f>COUNTA(M$3:M29)/COUNTA($A$3:$A29)</f>
        <v>0.8518518519</v>
      </c>
      <c r="N33" s="56"/>
      <c r="O33" s="56"/>
      <c r="P33" s="56"/>
      <c r="Q33" s="56"/>
      <c r="R33" s="83">
        <f t="shared" ref="R33:T33" si="18">COUNTA(R$3:R29)/COUNTA($A$3:$A29)</f>
        <v>0.7407407407</v>
      </c>
      <c r="S33" s="83">
        <f t="shared" si="18"/>
        <v>0.8148148148</v>
      </c>
      <c r="T33" s="83">
        <f t="shared" si="18"/>
        <v>0.5185185185</v>
      </c>
      <c r="U33" s="56"/>
      <c r="V33" s="83">
        <f>COUNTA(V$3:V29)/COUNTA($A$3:$A29)</f>
        <v>0.962962963</v>
      </c>
      <c r="W33" s="56"/>
      <c r="X33" s="83">
        <f>COUNTA(X$3:X29)/COUNTA($A$3:$A29)</f>
        <v>0.8518518519</v>
      </c>
      <c r="Y33" s="56"/>
      <c r="Z33" s="56"/>
      <c r="AA33" s="56"/>
      <c r="AB33" s="56"/>
      <c r="AC33" s="74"/>
      <c r="AD33" s="56"/>
      <c r="AE33" s="56"/>
      <c r="AF33" s="56"/>
      <c r="AG33" s="56"/>
      <c r="AH33" s="56"/>
      <c r="AI33" s="56"/>
      <c r="AJ33" s="56"/>
      <c r="AK33" s="56"/>
      <c r="AL33" s="83"/>
      <c r="AM33" s="83">
        <f>COUNTIF(AM$3:AM29, "&gt;=60")/COUNTA($A$3:$A29)</f>
        <v>0.7037037037</v>
      </c>
      <c r="AN33" s="56"/>
    </row>
    <row r="34">
      <c r="A34" s="85" t="s">
        <v>145</v>
      </c>
      <c r="B34" s="56">
        <f t="shared" ref="B34:J34" si="19">COUNTIF(B3:B29, "=Y")</f>
        <v>24</v>
      </c>
      <c r="C34" s="56">
        <f t="shared" si="19"/>
        <v>21</v>
      </c>
      <c r="D34" s="56">
        <f t="shared" si="19"/>
        <v>22</v>
      </c>
      <c r="E34" s="56">
        <f t="shared" si="19"/>
        <v>13</v>
      </c>
      <c r="F34" s="56">
        <f t="shared" si="19"/>
        <v>14</v>
      </c>
      <c r="G34" s="56">
        <f t="shared" si="19"/>
        <v>19</v>
      </c>
      <c r="H34" s="56">
        <f t="shared" si="19"/>
        <v>16</v>
      </c>
      <c r="I34" s="56">
        <f t="shared" si="19"/>
        <v>20</v>
      </c>
      <c r="J34" s="56">
        <f t="shared" si="19"/>
        <v>0</v>
      </c>
      <c r="K34" s="56"/>
      <c r="L34" s="56"/>
      <c r="M34" s="56"/>
      <c r="N34" s="56"/>
      <c r="O34" s="56"/>
      <c r="P34" s="56"/>
      <c r="Q34" s="56"/>
      <c r="R34" s="56"/>
      <c r="S34" s="23">
        <f t="shared" ref="S34:T34" si="20">COUNTIF(S18:S29, "&gt;=5")</f>
        <v>0</v>
      </c>
      <c r="T34" s="23">
        <f t="shared" si="20"/>
        <v>0</v>
      </c>
      <c r="U34" s="56"/>
      <c r="V34" s="23">
        <f>COUNTIF(V3:V29, "&gt;=6")</f>
        <v>20</v>
      </c>
      <c r="W34" s="56"/>
      <c r="X34" s="23">
        <f>COUNTIF(X3:X29, "&gt;=6")</f>
        <v>19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23">
        <f>COUNTIF(AN3:AN29, "=Да")</f>
        <v>19</v>
      </c>
    </row>
    <row r="35">
      <c r="A35" s="93" t="s">
        <v>146</v>
      </c>
      <c r="B35" s="131">
        <f t="shared" ref="B35:J35" si="21">B34/COUNTA($A$3:$A29)</f>
        <v>0.8888888889</v>
      </c>
      <c r="C35" s="131">
        <f t="shared" si="21"/>
        <v>0.7777777778</v>
      </c>
      <c r="D35" s="131">
        <f t="shared" si="21"/>
        <v>0.8148148148</v>
      </c>
      <c r="E35" s="131">
        <f t="shared" si="21"/>
        <v>0.4814814815</v>
      </c>
      <c r="F35" s="131">
        <f t="shared" si="21"/>
        <v>0.5185185185</v>
      </c>
      <c r="G35" s="131">
        <f t="shared" si="21"/>
        <v>0.7037037037</v>
      </c>
      <c r="H35" s="131">
        <f t="shared" si="21"/>
        <v>0.5925925926</v>
      </c>
      <c r="I35" s="131">
        <f t="shared" si="21"/>
        <v>0.7407407407</v>
      </c>
      <c r="J35" s="131">
        <f t="shared" si="21"/>
        <v>0</v>
      </c>
      <c r="K35" s="56"/>
      <c r="L35" s="56"/>
      <c r="M35" s="56"/>
      <c r="N35" s="56"/>
      <c r="O35" s="56"/>
      <c r="P35" s="56"/>
      <c r="Q35" s="56"/>
      <c r="R35" s="56"/>
      <c r="S35" s="83">
        <f t="shared" ref="S35:T35" si="22">S34/COUNTA($A$3:$A29)</f>
        <v>0</v>
      </c>
      <c r="T35" s="83">
        <f t="shared" si="22"/>
        <v>0</v>
      </c>
      <c r="U35" s="56"/>
      <c r="V35" s="83">
        <f>V34/COUNTA($A$3:$A29)</f>
        <v>0.7407407407</v>
      </c>
      <c r="W35" s="56"/>
      <c r="X35" s="83">
        <f>X34/COUNTA($A$3:$A29)</f>
        <v>0.7037037037</v>
      </c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94"/>
    </row>
    <row r="36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8"/>
      <c r="X36" s="56"/>
      <c r="Y36" s="95"/>
      <c r="Z36" s="95"/>
      <c r="AA36" s="95"/>
      <c r="AB36" s="95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</row>
    <row r="37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</row>
    <row r="38">
      <c r="A38" s="97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6"/>
      <c r="N38" s="56"/>
      <c r="O38" s="58"/>
      <c r="P38" s="58"/>
      <c r="Q38" s="58"/>
      <c r="R38" s="56"/>
      <c r="S38" s="23"/>
      <c r="T38" s="56"/>
      <c r="U38" s="58"/>
      <c r="V38" s="56"/>
      <c r="W38" s="58"/>
      <c r="X38" s="56"/>
      <c r="Y38" s="56"/>
      <c r="Z38" s="56"/>
      <c r="AA38" s="56"/>
      <c r="AB38" s="56"/>
      <c r="AC38" s="56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96"/>
    </row>
    <row r="39">
      <c r="A39" s="97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6"/>
      <c r="N39" s="56"/>
      <c r="O39" s="58"/>
      <c r="P39" s="58"/>
      <c r="Q39" s="58"/>
      <c r="R39" s="56"/>
      <c r="S39" s="56"/>
      <c r="T39" s="56"/>
      <c r="U39" s="58"/>
      <c r="V39" s="56"/>
      <c r="W39" s="58"/>
      <c r="X39" s="56"/>
      <c r="Y39" s="23"/>
      <c r="Z39" s="23"/>
      <c r="AA39" s="23"/>
      <c r="AB39" s="23"/>
      <c r="AC39" s="56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9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</row>
    <row r="1008">
      <c r="A1008" s="56"/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</row>
    <row r="1009">
      <c r="A1009" s="56"/>
      <c r="B1009" s="56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</row>
  </sheetData>
  <mergeCells count="10">
    <mergeCell ref="B1:J1"/>
    <mergeCell ref="A1:A2"/>
    <mergeCell ref="N1:R1"/>
    <mergeCell ref="S1:T1"/>
    <mergeCell ref="K1:M1"/>
    <mergeCell ref="AD1:AG1"/>
    <mergeCell ref="AH1:AK1"/>
    <mergeCell ref="Y1:Z1"/>
    <mergeCell ref="W1:X1"/>
    <mergeCell ref="U1:V1"/>
  </mergeCells>
  <conditionalFormatting sqref="AN3:AN29">
    <cfRule type="containsText" dxfId="1" priority="1" operator="containsText" text="Да">
      <formula>NOT(ISERROR(SEARCH(("Да"),(AN3))))</formula>
    </cfRule>
  </conditionalFormatting>
  <conditionalFormatting sqref="AN3:AN29">
    <cfRule type="containsText" dxfId="0" priority="2" operator="containsText" text="Нет">
      <formula>NOT(ISERROR(SEARCH(("Нет"),(AN3))))</formula>
    </cfRule>
  </conditionalFormatting>
  <conditionalFormatting sqref="B3:J29">
    <cfRule type="cellIs" dxfId="3" priority="3" operator="equal">
      <formula>"N"</formula>
    </cfRule>
  </conditionalFormatting>
  <conditionalFormatting sqref="L3:L29">
    <cfRule type="expression" dxfId="0" priority="4">
      <formula>L3&gt;43405.0</formula>
    </cfRule>
  </conditionalFormatting>
  <conditionalFormatting sqref="O3:Q29">
    <cfRule type="expression" dxfId="0" priority="5">
      <formula>O3&gt;43465.0</formula>
    </cfRule>
  </conditionalFormatting>
  <conditionalFormatting sqref="V3:V29 X3:X29">
    <cfRule type="cellIs" dxfId="0" priority="6" operator="equal">
      <formula>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3" width="6.0"/>
    <col customWidth="1" min="14" max="14" width="5.14"/>
    <col customWidth="1" min="15" max="15" width="6.14"/>
    <col customWidth="1" min="16" max="16" width="5.57"/>
    <col customWidth="1" min="17" max="17" width="9.71"/>
    <col customWidth="1" min="18" max="19" width="6.57"/>
    <col customWidth="1" min="20" max="20" width="5.57"/>
    <col customWidth="1" min="21" max="21" width="6.14"/>
    <col customWidth="1" min="22" max="22" width="6.71"/>
    <col customWidth="1" min="23" max="23" width="5.57"/>
    <col customWidth="1" min="24" max="24" width="6.57"/>
    <col customWidth="1" min="25" max="25" width="6.14"/>
    <col customWidth="1" min="26" max="26" width="7.43"/>
    <col customWidth="1" min="27" max="27" width="6.14"/>
    <col customWidth="1" min="28" max="29" width="6.71"/>
    <col customWidth="1" min="30" max="31" width="8.57"/>
    <col customWidth="1" min="33" max="43" width="6.86"/>
  </cols>
  <sheetData>
    <row r="1">
      <c r="A1" s="7" t="s">
        <v>3</v>
      </c>
      <c r="B1" s="2" t="s">
        <v>1</v>
      </c>
      <c r="K1" s="2"/>
      <c r="L1" s="2"/>
      <c r="M1" s="2"/>
      <c r="N1" s="3" t="s">
        <v>2</v>
      </c>
      <c r="O1" s="4"/>
      <c r="P1" s="5"/>
      <c r="Q1" s="6" t="s">
        <v>4</v>
      </c>
      <c r="R1" s="4"/>
      <c r="S1" s="4"/>
      <c r="T1" s="4"/>
      <c r="U1" s="5"/>
      <c r="V1" s="6" t="s">
        <v>5</v>
      </c>
      <c r="W1" s="5"/>
      <c r="X1" s="6" t="s">
        <v>6</v>
      </c>
      <c r="Y1" s="5"/>
      <c r="Z1" s="6" t="s">
        <v>7</v>
      </c>
      <c r="AA1" s="5"/>
      <c r="AB1" s="6" t="s">
        <v>8</v>
      </c>
      <c r="AC1" s="5"/>
      <c r="AD1" s="8" t="s">
        <v>9</v>
      </c>
      <c r="AE1" s="8" t="s">
        <v>10</v>
      </c>
      <c r="AF1" s="9"/>
      <c r="AG1" s="6" t="s">
        <v>11</v>
      </c>
      <c r="AH1" s="4"/>
      <c r="AI1" s="4"/>
      <c r="AJ1" s="5"/>
      <c r="AK1" s="6" t="s">
        <v>12</v>
      </c>
      <c r="AL1" s="4"/>
      <c r="AM1" s="4"/>
      <c r="AN1" s="5"/>
      <c r="AO1" s="11" t="s">
        <v>10</v>
      </c>
      <c r="AP1" s="6" t="s">
        <v>13</v>
      </c>
      <c r="AQ1" s="12" t="s">
        <v>14</v>
      </c>
    </row>
    <row r="2">
      <c r="B2" s="13">
        <v>43350.0</v>
      </c>
      <c r="C2" s="14">
        <f t="shared" ref="C2:G2" si="1">B2+14</f>
        <v>43364</v>
      </c>
      <c r="D2" s="14">
        <f t="shared" si="1"/>
        <v>43378</v>
      </c>
      <c r="E2" s="14">
        <f t="shared" si="1"/>
        <v>43392</v>
      </c>
      <c r="F2" s="14">
        <f t="shared" si="1"/>
        <v>43406</v>
      </c>
      <c r="G2" s="14">
        <f t="shared" si="1"/>
        <v>43420</v>
      </c>
      <c r="H2" s="116">
        <v>43437.0</v>
      </c>
      <c r="I2" s="14">
        <f>H2+14</f>
        <v>43451</v>
      </c>
      <c r="J2" s="16">
        <v>43458.0</v>
      </c>
      <c r="K2" s="14">
        <v>43459.0</v>
      </c>
      <c r="L2" s="14">
        <v>43461.0</v>
      </c>
      <c r="M2" s="14">
        <v>43482.0</v>
      </c>
      <c r="N2" s="7" t="s">
        <v>15</v>
      </c>
      <c r="O2" s="7" t="s">
        <v>16</v>
      </c>
      <c r="P2" s="17" t="s">
        <v>17</v>
      </c>
      <c r="Q2" s="19" t="s">
        <v>15</v>
      </c>
      <c r="R2" s="7" t="s">
        <v>18</v>
      </c>
      <c r="S2" s="7" t="s">
        <v>19</v>
      </c>
      <c r="T2" s="7" t="s">
        <v>16</v>
      </c>
      <c r="U2" s="17" t="s">
        <v>17</v>
      </c>
      <c r="V2" s="7">
        <v>1.0</v>
      </c>
      <c r="W2" s="17">
        <v>2.0</v>
      </c>
      <c r="X2" s="7" t="s">
        <v>20</v>
      </c>
      <c r="Y2" s="17" t="s">
        <v>21</v>
      </c>
      <c r="Z2" s="7" t="s">
        <v>20</v>
      </c>
      <c r="AA2" s="17" t="s">
        <v>21</v>
      </c>
      <c r="AB2" s="7">
        <v>1.0</v>
      </c>
      <c r="AC2" s="17">
        <v>2.0</v>
      </c>
      <c r="AD2" s="17"/>
      <c r="AE2" s="17"/>
      <c r="AF2" s="9"/>
      <c r="AG2" s="7" t="s">
        <v>22</v>
      </c>
      <c r="AH2" s="7" t="s">
        <v>23</v>
      </c>
      <c r="AI2" s="7" t="s">
        <v>24</v>
      </c>
      <c r="AJ2" s="17" t="s">
        <v>25</v>
      </c>
      <c r="AK2" s="7" t="s">
        <v>22</v>
      </c>
      <c r="AL2" s="7" t="s">
        <v>23</v>
      </c>
      <c r="AM2" s="7" t="s">
        <v>24</v>
      </c>
      <c r="AN2" s="17" t="s">
        <v>25</v>
      </c>
      <c r="AO2" s="20"/>
      <c r="AP2" s="20"/>
      <c r="AQ2" s="21"/>
    </row>
    <row r="3">
      <c r="A3" s="120" t="s">
        <v>178</v>
      </c>
      <c r="B3" s="28" t="s">
        <v>30</v>
      </c>
      <c r="C3" s="28" t="s">
        <v>30</v>
      </c>
      <c r="D3" s="28" t="s">
        <v>30</v>
      </c>
      <c r="E3" s="28" t="s">
        <v>30</v>
      </c>
      <c r="F3" s="28" t="s">
        <v>30</v>
      </c>
      <c r="G3" s="28" t="s">
        <v>30</v>
      </c>
      <c r="H3" s="28" t="s">
        <v>30</v>
      </c>
      <c r="I3" s="28" t="s">
        <v>30</v>
      </c>
      <c r="J3" s="29"/>
      <c r="K3" s="29"/>
      <c r="L3" s="29"/>
      <c r="M3" s="29"/>
      <c r="N3" s="30">
        <v>0.0</v>
      </c>
      <c r="O3" s="45">
        <v>43395.0</v>
      </c>
      <c r="P3" s="32">
        <v>20.0</v>
      </c>
      <c r="Q3" s="121">
        <v>777.0</v>
      </c>
      <c r="R3" s="26">
        <v>43437.0</v>
      </c>
      <c r="S3" s="26">
        <v>43451.0</v>
      </c>
      <c r="T3" s="26">
        <v>43451.0</v>
      </c>
      <c r="U3" s="32">
        <v>19.5</v>
      </c>
      <c r="V3" s="24">
        <v>2.5</v>
      </c>
      <c r="W3" s="32">
        <v>0.0</v>
      </c>
      <c r="X3" s="122">
        <v>43424.0</v>
      </c>
      <c r="Y3" s="32">
        <v>10.0</v>
      </c>
      <c r="Z3" s="26">
        <v>43459.0</v>
      </c>
      <c r="AA3" s="32">
        <v>9.0</v>
      </c>
      <c r="AB3" s="24">
        <v>5.0</v>
      </c>
      <c r="AC3" s="32">
        <v>4.0</v>
      </c>
      <c r="AD3" s="35" t="str">
        <f t="shared" ref="AD3:AD30" si="2">IF(AND(P3&gt;=12,U3&gt;=12,Y3&gt;=6,AA3&gt;=6),"да","нет")</f>
        <v>да</v>
      </c>
      <c r="AE3" s="32">
        <v>20.0</v>
      </c>
      <c r="AF3" s="36"/>
      <c r="AG3" s="23">
        <f t="shared" ref="AG3:AG30" si="3">SUM(V3)</f>
        <v>2.5</v>
      </c>
      <c r="AH3" s="23">
        <f t="shared" ref="AH3:AH30" si="4">Sum(P3)</f>
        <v>20</v>
      </c>
      <c r="AI3" s="23">
        <f t="shared" ref="AI3:AI30" si="5">SUM(Y3)</f>
        <v>10</v>
      </c>
      <c r="AJ3" s="34">
        <f t="shared" ref="AJ3:AJ30" si="6">SUM(AB3)</f>
        <v>5</v>
      </c>
      <c r="AK3" s="23">
        <f t="shared" ref="AK3:AK30" si="7">SUM(W3)</f>
        <v>0</v>
      </c>
      <c r="AL3" s="23">
        <f t="shared" ref="AL3:AL30" si="8">SUM(U3)</f>
        <v>19.5</v>
      </c>
      <c r="AM3" s="23">
        <f t="shared" ref="AM3:AM30" si="9">SUM(AA3)</f>
        <v>9</v>
      </c>
      <c r="AN3" s="34">
        <f t="shared" ref="AN3:AN30" si="10">SUM(AC3)</f>
        <v>4</v>
      </c>
      <c r="AO3" s="24">
        <f t="shared" ref="AO3:AO30" si="11">sum(AE3)</f>
        <v>20</v>
      </c>
      <c r="AP3" s="23">
        <f t="shared" ref="AP3:AP30" si="12">SUM(AG3:AO3)</f>
        <v>90</v>
      </c>
      <c r="AQ3" s="37" t="str">
        <f t="shared" ref="AQ3:AQ30" si="13">IF(AND(AH3&gt;=12, AI3&gt;=6, AL3&gt;=12, AM3&gt;=6,AO3&gt;=12, AP3&gt;=60), "Да", IF(AP3&gt;=60, "Fail", "Нет"))</f>
        <v>Да</v>
      </c>
    </row>
    <row r="4">
      <c r="A4" s="120" t="s">
        <v>183</v>
      </c>
      <c r="B4" s="28" t="s">
        <v>30</v>
      </c>
      <c r="C4" s="28"/>
      <c r="D4" s="28" t="s">
        <v>30</v>
      </c>
      <c r="E4" s="28" t="s">
        <v>30</v>
      </c>
      <c r="F4" s="28" t="s">
        <v>30</v>
      </c>
      <c r="G4" s="28" t="s">
        <v>30</v>
      </c>
      <c r="H4" s="28" t="s">
        <v>30</v>
      </c>
      <c r="I4" s="28" t="s">
        <v>30</v>
      </c>
      <c r="J4" s="29"/>
      <c r="K4" s="29"/>
      <c r="L4" s="29"/>
      <c r="M4" s="29"/>
      <c r="N4" s="30"/>
      <c r="O4" s="122">
        <v>43424.0</v>
      </c>
      <c r="P4" s="32">
        <v>16.75</v>
      </c>
      <c r="Q4" s="28" t="s">
        <v>184</v>
      </c>
      <c r="R4" s="116">
        <v>43437.0</v>
      </c>
      <c r="S4" s="26">
        <v>43451.0</v>
      </c>
      <c r="T4" s="26">
        <v>43451.0</v>
      </c>
      <c r="U4" s="32">
        <v>12.0</v>
      </c>
      <c r="V4" s="24">
        <v>1.0</v>
      </c>
      <c r="W4" s="34"/>
      <c r="X4" s="122">
        <v>43424.0</v>
      </c>
      <c r="Y4" s="32">
        <v>6.0</v>
      </c>
      <c r="Z4" s="26">
        <v>43459.0</v>
      </c>
      <c r="AA4" s="32">
        <v>7.0</v>
      </c>
      <c r="AB4" s="24">
        <v>2.5</v>
      </c>
      <c r="AC4" s="32">
        <v>4.0</v>
      </c>
      <c r="AD4" s="35" t="str">
        <f t="shared" si="2"/>
        <v>да</v>
      </c>
      <c r="AE4" s="32">
        <v>20.0</v>
      </c>
      <c r="AF4" s="36"/>
      <c r="AG4" s="23">
        <f t="shared" si="3"/>
        <v>1</v>
      </c>
      <c r="AH4" s="23">
        <f t="shared" si="4"/>
        <v>16.75</v>
      </c>
      <c r="AI4" s="23">
        <f t="shared" si="5"/>
        <v>6</v>
      </c>
      <c r="AJ4" s="34">
        <f t="shared" si="6"/>
        <v>2.5</v>
      </c>
      <c r="AK4" s="23">
        <f t="shared" si="7"/>
        <v>0</v>
      </c>
      <c r="AL4" s="23">
        <f t="shared" si="8"/>
        <v>12</v>
      </c>
      <c r="AM4" s="23">
        <f t="shared" si="9"/>
        <v>7</v>
      </c>
      <c r="AN4" s="34">
        <f t="shared" si="10"/>
        <v>4</v>
      </c>
      <c r="AO4" s="24">
        <f t="shared" si="11"/>
        <v>20</v>
      </c>
      <c r="AP4" s="23">
        <f t="shared" si="12"/>
        <v>69.25</v>
      </c>
      <c r="AQ4" s="37" t="str">
        <f t="shared" si="13"/>
        <v>Да</v>
      </c>
    </row>
    <row r="5">
      <c r="A5" s="120" t="s">
        <v>186</v>
      </c>
      <c r="B5" s="28" t="s">
        <v>30</v>
      </c>
      <c r="C5" s="28" t="s">
        <v>30</v>
      </c>
      <c r="D5" s="28" t="s">
        <v>30</v>
      </c>
      <c r="E5" s="28" t="s">
        <v>30</v>
      </c>
      <c r="F5" s="28" t="s">
        <v>30</v>
      </c>
      <c r="G5" s="28" t="s">
        <v>30</v>
      </c>
      <c r="H5" s="29"/>
      <c r="I5" s="28" t="s">
        <v>30</v>
      </c>
      <c r="J5" s="28" t="s">
        <v>30</v>
      </c>
      <c r="K5" s="28"/>
      <c r="L5" s="28"/>
      <c r="M5" s="28"/>
      <c r="N5" s="30"/>
      <c r="O5" s="31">
        <v>43451.0</v>
      </c>
      <c r="P5" s="32">
        <v>13.0</v>
      </c>
      <c r="Q5" s="28" t="s">
        <v>187</v>
      </c>
      <c r="R5" s="26">
        <v>43451.0</v>
      </c>
      <c r="S5" s="31">
        <v>43458.0</v>
      </c>
      <c r="T5" s="31">
        <v>43458.0</v>
      </c>
      <c r="U5" s="32">
        <v>17.0</v>
      </c>
      <c r="V5" s="24">
        <v>1.5</v>
      </c>
      <c r="W5" s="32">
        <v>0.0</v>
      </c>
      <c r="X5" s="122">
        <v>43424.0</v>
      </c>
      <c r="Y5" s="32">
        <v>7.5</v>
      </c>
      <c r="Z5" s="26">
        <v>43459.0</v>
      </c>
      <c r="AA5" s="32">
        <v>10.0</v>
      </c>
      <c r="AB5" s="24">
        <v>3.0</v>
      </c>
      <c r="AC5" s="32">
        <v>3.0</v>
      </c>
      <c r="AD5" s="35" t="str">
        <f t="shared" si="2"/>
        <v>да</v>
      </c>
      <c r="AE5" s="32">
        <v>20.0</v>
      </c>
      <c r="AF5" s="36"/>
      <c r="AG5" s="23">
        <f t="shared" si="3"/>
        <v>1.5</v>
      </c>
      <c r="AH5" s="23">
        <f t="shared" si="4"/>
        <v>13</v>
      </c>
      <c r="AI5" s="23">
        <f t="shared" si="5"/>
        <v>7.5</v>
      </c>
      <c r="AJ5" s="34">
        <f t="shared" si="6"/>
        <v>3</v>
      </c>
      <c r="AK5" s="23">
        <f t="shared" si="7"/>
        <v>0</v>
      </c>
      <c r="AL5" s="23">
        <f t="shared" si="8"/>
        <v>17</v>
      </c>
      <c r="AM5" s="23">
        <f t="shared" si="9"/>
        <v>10</v>
      </c>
      <c r="AN5" s="34">
        <f t="shared" si="10"/>
        <v>3</v>
      </c>
      <c r="AO5" s="24">
        <f t="shared" si="11"/>
        <v>20</v>
      </c>
      <c r="AP5" s="23">
        <f t="shared" si="12"/>
        <v>75</v>
      </c>
      <c r="AQ5" s="37" t="str">
        <f t="shared" si="13"/>
        <v>Да</v>
      </c>
    </row>
    <row r="6">
      <c r="A6" s="120" t="s">
        <v>190</v>
      </c>
      <c r="B6" s="28" t="s">
        <v>30</v>
      </c>
      <c r="C6" s="28" t="s">
        <v>30</v>
      </c>
      <c r="D6" s="28" t="s">
        <v>30</v>
      </c>
      <c r="E6" s="29"/>
      <c r="F6" s="28" t="s">
        <v>30</v>
      </c>
      <c r="G6" s="28" t="s">
        <v>30</v>
      </c>
      <c r="H6" s="29"/>
      <c r="I6" s="28" t="s">
        <v>30</v>
      </c>
      <c r="J6" s="28" t="s">
        <v>30</v>
      </c>
      <c r="K6" s="28"/>
      <c r="L6" s="28"/>
      <c r="M6" s="28"/>
      <c r="N6" s="30">
        <v>0.0</v>
      </c>
      <c r="O6" s="45">
        <v>43412.0</v>
      </c>
      <c r="P6" s="32">
        <v>18.5</v>
      </c>
      <c r="Q6" s="130" t="s">
        <v>191</v>
      </c>
      <c r="R6" s="40"/>
      <c r="S6" s="31">
        <v>43458.0</v>
      </c>
      <c r="T6" s="31">
        <v>43458.0</v>
      </c>
      <c r="U6" s="32">
        <v>13.666</v>
      </c>
      <c r="V6" s="24">
        <v>2.0</v>
      </c>
      <c r="W6" s="39">
        <v>0.0</v>
      </c>
      <c r="X6" s="122">
        <v>43424.0</v>
      </c>
      <c r="Y6" s="32">
        <v>6.0</v>
      </c>
      <c r="Z6" s="31">
        <v>43459.0</v>
      </c>
      <c r="AA6" s="32">
        <v>6.0</v>
      </c>
      <c r="AB6" s="24">
        <v>3.0</v>
      </c>
      <c r="AC6" s="32">
        <v>2.0</v>
      </c>
      <c r="AD6" s="35" t="str">
        <f t="shared" si="2"/>
        <v>да</v>
      </c>
      <c r="AE6" s="32">
        <v>20.0</v>
      </c>
      <c r="AF6" s="36"/>
      <c r="AG6" s="23">
        <f t="shared" si="3"/>
        <v>2</v>
      </c>
      <c r="AH6" s="23">
        <f t="shared" si="4"/>
        <v>18.5</v>
      </c>
      <c r="AI6" s="23">
        <f t="shared" si="5"/>
        <v>6</v>
      </c>
      <c r="AJ6" s="34">
        <f t="shared" si="6"/>
        <v>3</v>
      </c>
      <c r="AK6" s="23">
        <f t="shared" si="7"/>
        <v>0</v>
      </c>
      <c r="AL6" s="23">
        <f t="shared" si="8"/>
        <v>13.666</v>
      </c>
      <c r="AM6" s="23">
        <f t="shared" si="9"/>
        <v>6</v>
      </c>
      <c r="AN6" s="34">
        <f t="shared" si="10"/>
        <v>2</v>
      </c>
      <c r="AO6" s="24">
        <f t="shared" si="11"/>
        <v>20</v>
      </c>
      <c r="AP6" s="23">
        <f t="shared" si="12"/>
        <v>71.166</v>
      </c>
      <c r="AQ6" s="37" t="str">
        <f t="shared" si="13"/>
        <v>Да</v>
      </c>
    </row>
    <row r="7">
      <c r="A7" s="120" t="s">
        <v>194</v>
      </c>
      <c r="B7" s="28" t="s">
        <v>30</v>
      </c>
      <c r="C7" s="28"/>
      <c r="D7" s="29"/>
      <c r="E7" s="29"/>
      <c r="F7" s="29"/>
      <c r="G7" s="28" t="s">
        <v>30</v>
      </c>
      <c r="H7" s="29"/>
      <c r="I7" s="28" t="s">
        <v>30</v>
      </c>
      <c r="J7" s="29"/>
      <c r="K7" s="29"/>
      <c r="L7" s="28" t="s">
        <v>30</v>
      </c>
      <c r="M7" s="28" t="s">
        <v>30</v>
      </c>
      <c r="N7" s="30">
        <v>445.0</v>
      </c>
      <c r="O7" s="122">
        <v>43424.0</v>
      </c>
      <c r="P7" s="32">
        <v>17.5</v>
      </c>
      <c r="Q7" s="28" t="s">
        <v>195</v>
      </c>
      <c r="R7" s="26">
        <v>43451.0</v>
      </c>
      <c r="S7" s="31">
        <v>43461.0</v>
      </c>
      <c r="T7" s="31">
        <v>43482.0</v>
      </c>
      <c r="U7" s="32">
        <v>13.5</v>
      </c>
      <c r="V7" s="24">
        <v>2.0</v>
      </c>
      <c r="W7" s="43"/>
      <c r="X7" s="26">
        <v>43458.0</v>
      </c>
      <c r="Y7" s="32">
        <v>6.0</v>
      </c>
      <c r="Z7" s="31">
        <v>43459.0</v>
      </c>
      <c r="AA7" s="32">
        <v>9.0</v>
      </c>
      <c r="AB7" s="23"/>
      <c r="AC7" s="34"/>
      <c r="AD7" s="35" t="str">
        <f t="shared" si="2"/>
        <v>да</v>
      </c>
      <c r="AE7" s="32">
        <v>12.0</v>
      </c>
      <c r="AF7" s="36"/>
      <c r="AG7" s="23">
        <f t="shared" si="3"/>
        <v>2</v>
      </c>
      <c r="AH7" s="23">
        <f t="shared" si="4"/>
        <v>17.5</v>
      </c>
      <c r="AI7" s="23">
        <f t="shared" si="5"/>
        <v>6</v>
      </c>
      <c r="AJ7" s="34">
        <f t="shared" si="6"/>
        <v>0</v>
      </c>
      <c r="AK7" s="23">
        <f t="shared" si="7"/>
        <v>0</v>
      </c>
      <c r="AL7" s="23">
        <f t="shared" si="8"/>
        <v>13.5</v>
      </c>
      <c r="AM7" s="23">
        <f t="shared" si="9"/>
        <v>9</v>
      </c>
      <c r="AN7" s="34">
        <f t="shared" si="10"/>
        <v>0</v>
      </c>
      <c r="AO7" s="24">
        <f t="shared" si="11"/>
        <v>12</v>
      </c>
      <c r="AP7" s="23">
        <f t="shared" si="12"/>
        <v>60</v>
      </c>
      <c r="AQ7" s="37" t="str">
        <f t="shared" si="13"/>
        <v>Да</v>
      </c>
    </row>
    <row r="8">
      <c r="A8" s="120" t="s">
        <v>197</v>
      </c>
      <c r="B8" s="28" t="s">
        <v>30</v>
      </c>
      <c r="C8" s="28" t="s">
        <v>30</v>
      </c>
      <c r="D8" s="28" t="s">
        <v>30</v>
      </c>
      <c r="E8" s="28" t="s">
        <v>30</v>
      </c>
      <c r="F8" s="29"/>
      <c r="G8" s="29"/>
      <c r="H8" s="29"/>
      <c r="I8" s="28" t="s">
        <v>30</v>
      </c>
      <c r="J8" s="29"/>
      <c r="K8" s="29"/>
      <c r="L8" s="28" t="s">
        <v>30</v>
      </c>
      <c r="M8" s="28" t="s">
        <v>30</v>
      </c>
      <c r="N8" s="30"/>
      <c r="O8" s="116">
        <v>43437.0</v>
      </c>
      <c r="P8" s="32">
        <v>14.5</v>
      </c>
      <c r="Q8" s="28" t="s">
        <v>198</v>
      </c>
      <c r="R8" s="31">
        <v>43503.0</v>
      </c>
      <c r="S8" s="31">
        <v>43503.0</v>
      </c>
      <c r="T8" s="31">
        <v>43528.0</v>
      </c>
      <c r="U8" s="32">
        <v>12.0</v>
      </c>
      <c r="V8" s="23"/>
      <c r="W8" s="32">
        <v>1.0</v>
      </c>
      <c r="X8" s="122">
        <v>43458.0</v>
      </c>
      <c r="Y8" s="32">
        <v>6.0</v>
      </c>
      <c r="Z8" s="26">
        <v>43459.0</v>
      </c>
      <c r="AA8" s="32">
        <v>7.0</v>
      </c>
      <c r="AB8" s="24">
        <v>8.0</v>
      </c>
      <c r="AC8" s="34"/>
      <c r="AD8" s="35" t="str">
        <f t="shared" si="2"/>
        <v>да</v>
      </c>
      <c r="AE8" s="32">
        <v>12.0</v>
      </c>
      <c r="AF8" s="36"/>
      <c r="AG8" s="23">
        <f t="shared" si="3"/>
        <v>0</v>
      </c>
      <c r="AH8" s="23">
        <f t="shared" si="4"/>
        <v>14.5</v>
      </c>
      <c r="AI8" s="23">
        <f t="shared" si="5"/>
        <v>6</v>
      </c>
      <c r="AJ8" s="34">
        <f t="shared" si="6"/>
        <v>8</v>
      </c>
      <c r="AK8" s="23">
        <f t="shared" si="7"/>
        <v>1</v>
      </c>
      <c r="AL8" s="23">
        <f t="shared" si="8"/>
        <v>12</v>
      </c>
      <c r="AM8" s="23">
        <f t="shared" si="9"/>
        <v>7</v>
      </c>
      <c r="AN8" s="34">
        <f t="shared" si="10"/>
        <v>0</v>
      </c>
      <c r="AO8" s="24">
        <f t="shared" si="11"/>
        <v>12</v>
      </c>
      <c r="AP8" s="23">
        <f t="shared" si="12"/>
        <v>60.5</v>
      </c>
      <c r="AQ8" s="37" t="str">
        <f t="shared" si="13"/>
        <v>Да</v>
      </c>
    </row>
    <row r="9">
      <c r="A9" s="120" t="s">
        <v>200</v>
      </c>
      <c r="B9" s="28" t="s">
        <v>30</v>
      </c>
      <c r="C9" s="28" t="s">
        <v>30</v>
      </c>
      <c r="D9" s="28" t="s">
        <v>30</v>
      </c>
      <c r="E9" s="28" t="s">
        <v>30</v>
      </c>
      <c r="F9" s="28" t="s">
        <v>30</v>
      </c>
      <c r="G9" s="28" t="s">
        <v>30</v>
      </c>
      <c r="H9" s="28" t="s">
        <v>30</v>
      </c>
      <c r="I9" s="28" t="s">
        <v>30</v>
      </c>
      <c r="J9" s="29"/>
      <c r="K9" s="29"/>
      <c r="L9" s="29"/>
      <c r="M9" s="29"/>
      <c r="N9" s="30">
        <v>87.0</v>
      </c>
      <c r="O9" s="122">
        <v>43424.0</v>
      </c>
      <c r="P9" s="32">
        <v>18.5</v>
      </c>
      <c r="Q9" s="28" t="s">
        <v>201</v>
      </c>
      <c r="R9" s="116">
        <v>43437.0</v>
      </c>
      <c r="S9" s="26">
        <v>43451.0</v>
      </c>
      <c r="T9" s="26">
        <v>43451.0</v>
      </c>
      <c r="U9" s="32">
        <v>18.99</v>
      </c>
      <c r="V9" s="24">
        <v>2.5</v>
      </c>
      <c r="W9" s="32">
        <v>0.0</v>
      </c>
      <c r="X9" s="122">
        <v>43424.0</v>
      </c>
      <c r="Y9" s="32">
        <v>9.0</v>
      </c>
      <c r="Z9" s="26">
        <v>43459.0</v>
      </c>
      <c r="AA9" s="32">
        <v>8.5</v>
      </c>
      <c r="AB9" s="24">
        <v>5.0</v>
      </c>
      <c r="AC9" s="32">
        <v>4.0</v>
      </c>
      <c r="AD9" s="35" t="str">
        <f t="shared" si="2"/>
        <v>да</v>
      </c>
      <c r="AE9" s="32">
        <v>20.0</v>
      </c>
      <c r="AF9" s="36"/>
      <c r="AG9" s="23">
        <f t="shared" si="3"/>
        <v>2.5</v>
      </c>
      <c r="AH9" s="23">
        <f t="shared" si="4"/>
        <v>18.5</v>
      </c>
      <c r="AI9" s="23">
        <f t="shared" si="5"/>
        <v>9</v>
      </c>
      <c r="AJ9" s="34">
        <f t="shared" si="6"/>
        <v>5</v>
      </c>
      <c r="AK9" s="23">
        <f t="shared" si="7"/>
        <v>0</v>
      </c>
      <c r="AL9" s="23">
        <f t="shared" si="8"/>
        <v>18.99</v>
      </c>
      <c r="AM9" s="23">
        <f t="shared" si="9"/>
        <v>8.5</v>
      </c>
      <c r="AN9" s="34">
        <f t="shared" si="10"/>
        <v>4</v>
      </c>
      <c r="AO9" s="24">
        <f t="shared" si="11"/>
        <v>20</v>
      </c>
      <c r="AP9" s="23">
        <f t="shared" si="12"/>
        <v>86.49</v>
      </c>
      <c r="AQ9" s="37" t="str">
        <f t="shared" si="13"/>
        <v>Да</v>
      </c>
    </row>
    <row r="10">
      <c r="A10" s="120" t="s">
        <v>203</v>
      </c>
      <c r="B10" s="28" t="s">
        <v>30</v>
      </c>
      <c r="C10" s="28"/>
      <c r="D10" s="28" t="s">
        <v>30</v>
      </c>
      <c r="E10" s="28" t="s">
        <v>30</v>
      </c>
      <c r="F10" s="47"/>
      <c r="G10" s="28" t="s">
        <v>30</v>
      </c>
      <c r="H10" s="28" t="s">
        <v>30</v>
      </c>
      <c r="I10" s="28" t="s">
        <v>30</v>
      </c>
      <c r="J10" s="28" t="s">
        <v>30</v>
      </c>
      <c r="K10" s="28"/>
      <c r="L10" s="28"/>
      <c r="M10" s="28"/>
      <c r="N10" s="48"/>
      <c r="O10" s="31">
        <v>43451.0</v>
      </c>
      <c r="P10" s="32">
        <v>13.0</v>
      </c>
      <c r="Q10" s="50" t="s">
        <v>204</v>
      </c>
      <c r="R10" s="31">
        <v>43451.0</v>
      </c>
      <c r="S10" s="16">
        <v>43458.0</v>
      </c>
      <c r="T10" s="16">
        <v>43458.0</v>
      </c>
      <c r="U10" s="39">
        <v>19.0</v>
      </c>
      <c r="V10" s="49">
        <v>2.5</v>
      </c>
      <c r="W10" s="39">
        <v>0.0</v>
      </c>
      <c r="X10" s="122">
        <v>43424.0</v>
      </c>
      <c r="Y10" s="39">
        <v>7.5</v>
      </c>
      <c r="Z10" s="45">
        <v>43459.0</v>
      </c>
      <c r="AA10" s="39">
        <v>9.0</v>
      </c>
      <c r="AB10" s="24">
        <v>3.0</v>
      </c>
      <c r="AC10" s="32">
        <v>3.0</v>
      </c>
      <c r="AD10" s="35" t="str">
        <f t="shared" si="2"/>
        <v>да</v>
      </c>
      <c r="AE10" s="32">
        <v>20.0</v>
      </c>
      <c r="AF10" s="36"/>
      <c r="AG10" s="23">
        <f t="shared" si="3"/>
        <v>2.5</v>
      </c>
      <c r="AH10" s="23">
        <f t="shared" si="4"/>
        <v>13</v>
      </c>
      <c r="AI10" s="23">
        <f t="shared" si="5"/>
        <v>7.5</v>
      </c>
      <c r="AJ10" s="34">
        <f t="shared" si="6"/>
        <v>3</v>
      </c>
      <c r="AK10" s="23">
        <f t="shared" si="7"/>
        <v>0</v>
      </c>
      <c r="AL10" s="23">
        <f t="shared" si="8"/>
        <v>19</v>
      </c>
      <c r="AM10" s="23">
        <f t="shared" si="9"/>
        <v>9</v>
      </c>
      <c r="AN10" s="34">
        <f t="shared" si="10"/>
        <v>3</v>
      </c>
      <c r="AO10" s="24">
        <f t="shared" si="11"/>
        <v>20</v>
      </c>
      <c r="AP10" s="23">
        <f t="shared" si="12"/>
        <v>77</v>
      </c>
      <c r="AQ10" s="37" t="str">
        <f t="shared" si="13"/>
        <v>Да</v>
      </c>
    </row>
    <row r="11">
      <c r="A11" s="120" t="s">
        <v>206</v>
      </c>
      <c r="B11" s="28" t="s">
        <v>30</v>
      </c>
      <c r="C11" s="28"/>
      <c r="D11" s="28" t="s">
        <v>30</v>
      </c>
      <c r="E11" s="28" t="s">
        <v>30</v>
      </c>
      <c r="F11" s="28" t="s">
        <v>30</v>
      </c>
      <c r="G11" s="28" t="s">
        <v>30</v>
      </c>
      <c r="H11" s="29"/>
      <c r="I11" s="29"/>
      <c r="J11" s="29"/>
      <c r="K11" s="29"/>
      <c r="L11" s="29"/>
      <c r="M11" s="29"/>
      <c r="N11" s="30">
        <v>0.0</v>
      </c>
      <c r="O11" s="45">
        <v>43395.0</v>
      </c>
      <c r="P11" s="32">
        <v>20.0</v>
      </c>
      <c r="Q11" s="121">
        <v>666.0</v>
      </c>
      <c r="R11" s="116">
        <v>43437.0</v>
      </c>
      <c r="S11" s="116">
        <v>43437.0</v>
      </c>
      <c r="T11" s="116">
        <v>43437.0</v>
      </c>
      <c r="U11" s="32">
        <v>20.0</v>
      </c>
      <c r="V11" s="24">
        <v>1.0</v>
      </c>
      <c r="W11" s="39">
        <v>0.5</v>
      </c>
      <c r="X11" s="122">
        <v>43424.0</v>
      </c>
      <c r="Y11" s="32">
        <v>6.0</v>
      </c>
      <c r="Z11" s="31">
        <v>43459.0</v>
      </c>
      <c r="AA11" s="32">
        <v>8.0</v>
      </c>
      <c r="AB11" s="24">
        <v>3.0</v>
      </c>
      <c r="AC11" s="32">
        <v>5.0</v>
      </c>
      <c r="AD11" s="35" t="str">
        <f t="shared" si="2"/>
        <v>да</v>
      </c>
      <c r="AE11" s="32">
        <v>20.0</v>
      </c>
      <c r="AF11" s="36"/>
      <c r="AG11" s="23">
        <f t="shared" si="3"/>
        <v>1</v>
      </c>
      <c r="AH11" s="23">
        <f t="shared" si="4"/>
        <v>20</v>
      </c>
      <c r="AI11" s="23">
        <f t="shared" si="5"/>
        <v>6</v>
      </c>
      <c r="AJ11" s="34">
        <f t="shared" si="6"/>
        <v>3</v>
      </c>
      <c r="AK11" s="23">
        <f t="shared" si="7"/>
        <v>0.5</v>
      </c>
      <c r="AL11" s="23">
        <f t="shared" si="8"/>
        <v>20</v>
      </c>
      <c r="AM11" s="23">
        <f t="shared" si="9"/>
        <v>8</v>
      </c>
      <c r="AN11" s="34">
        <f t="shared" si="10"/>
        <v>5</v>
      </c>
      <c r="AO11" s="24">
        <f t="shared" si="11"/>
        <v>20</v>
      </c>
      <c r="AP11" s="23">
        <f t="shared" si="12"/>
        <v>83.5</v>
      </c>
      <c r="AQ11" s="37" t="str">
        <f t="shared" si="13"/>
        <v>Да</v>
      </c>
    </row>
    <row r="12">
      <c r="A12" s="120" t="s">
        <v>208</v>
      </c>
      <c r="B12" s="28" t="s">
        <v>30</v>
      </c>
      <c r="C12" s="28"/>
      <c r="D12" s="28" t="s">
        <v>30</v>
      </c>
      <c r="E12" s="28" t="s">
        <v>30</v>
      </c>
      <c r="F12" s="28" t="s">
        <v>30</v>
      </c>
      <c r="G12" s="29"/>
      <c r="H12" s="29"/>
      <c r="I12" s="28" t="s">
        <v>30</v>
      </c>
      <c r="J12" s="29"/>
      <c r="K12" s="29"/>
      <c r="L12" s="28" t="s">
        <v>30</v>
      </c>
      <c r="M12" s="28" t="s">
        <v>30</v>
      </c>
      <c r="N12" s="30"/>
      <c r="O12" s="31">
        <v>43451.0</v>
      </c>
      <c r="P12" s="32">
        <v>13.0</v>
      </c>
      <c r="Q12" s="28" t="s">
        <v>209</v>
      </c>
      <c r="R12" s="26">
        <v>43461.0</v>
      </c>
      <c r="S12" s="26">
        <v>43461.0</v>
      </c>
      <c r="T12" s="14">
        <v>43482.0</v>
      </c>
      <c r="U12" s="32">
        <v>12.0</v>
      </c>
      <c r="V12" s="24">
        <v>2.0</v>
      </c>
      <c r="W12" s="34"/>
      <c r="X12" s="26">
        <v>43482.0</v>
      </c>
      <c r="Y12" s="32">
        <v>6.0</v>
      </c>
      <c r="Z12" s="26">
        <v>43459.0</v>
      </c>
      <c r="AA12" s="32">
        <v>8.0</v>
      </c>
      <c r="AB12" s="23"/>
      <c r="AC12" s="32">
        <v>1.0</v>
      </c>
      <c r="AD12" s="35" t="str">
        <f t="shared" si="2"/>
        <v>да</v>
      </c>
      <c r="AE12" s="32">
        <v>18.0</v>
      </c>
      <c r="AF12" s="36"/>
      <c r="AG12" s="23">
        <f t="shared" si="3"/>
        <v>2</v>
      </c>
      <c r="AH12" s="23">
        <f t="shared" si="4"/>
        <v>13</v>
      </c>
      <c r="AI12" s="23">
        <f t="shared" si="5"/>
        <v>6</v>
      </c>
      <c r="AJ12" s="34">
        <f t="shared" si="6"/>
        <v>0</v>
      </c>
      <c r="AK12" s="23">
        <f t="shared" si="7"/>
        <v>0</v>
      </c>
      <c r="AL12" s="23">
        <f t="shared" si="8"/>
        <v>12</v>
      </c>
      <c r="AM12" s="23">
        <f t="shared" si="9"/>
        <v>8</v>
      </c>
      <c r="AN12" s="34">
        <f t="shared" si="10"/>
        <v>1</v>
      </c>
      <c r="AO12" s="24">
        <f t="shared" si="11"/>
        <v>18</v>
      </c>
      <c r="AP12" s="23">
        <f t="shared" si="12"/>
        <v>60</v>
      </c>
      <c r="AQ12" s="37" t="str">
        <f t="shared" si="13"/>
        <v>Да</v>
      </c>
    </row>
    <row r="13">
      <c r="A13" s="120" t="s">
        <v>210</v>
      </c>
      <c r="B13" s="28" t="s">
        <v>30</v>
      </c>
      <c r="C13" s="28"/>
      <c r="D13" s="29"/>
      <c r="E13" s="29"/>
      <c r="F13" s="29"/>
      <c r="G13" s="29"/>
      <c r="H13" s="29"/>
      <c r="I13" s="28" t="s">
        <v>30</v>
      </c>
      <c r="J13" s="29"/>
      <c r="K13" s="29"/>
      <c r="L13" s="29"/>
      <c r="M13" s="28" t="s">
        <v>30</v>
      </c>
      <c r="N13" s="30"/>
      <c r="O13" s="31">
        <v>43542.0</v>
      </c>
      <c r="P13" s="32">
        <v>12.0</v>
      </c>
      <c r="Q13" s="28">
        <v>6811.0</v>
      </c>
      <c r="R13" s="26">
        <v>43528.0</v>
      </c>
      <c r="S13" s="26">
        <v>43531.0</v>
      </c>
      <c r="T13" s="26">
        <v>43545.0</v>
      </c>
      <c r="U13" s="32">
        <v>12.0</v>
      </c>
      <c r="V13" s="23"/>
      <c r="W13" s="34"/>
      <c r="X13" s="26">
        <v>43431.0</v>
      </c>
      <c r="Y13" s="32">
        <v>6.0</v>
      </c>
      <c r="Z13" s="26">
        <v>43545.0</v>
      </c>
      <c r="AA13" s="32">
        <v>6.0</v>
      </c>
      <c r="AB13" s="24">
        <v>4.0</v>
      </c>
      <c r="AC13" s="34"/>
      <c r="AD13" s="35" t="str">
        <f t="shared" si="2"/>
        <v>да</v>
      </c>
      <c r="AE13" s="32">
        <v>20.0</v>
      </c>
      <c r="AF13" s="36"/>
      <c r="AG13" s="23">
        <f t="shared" si="3"/>
        <v>0</v>
      </c>
      <c r="AH13" s="23">
        <f t="shared" si="4"/>
        <v>12</v>
      </c>
      <c r="AI13" s="23">
        <f t="shared" si="5"/>
        <v>6</v>
      </c>
      <c r="AJ13" s="34">
        <f t="shared" si="6"/>
        <v>4</v>
      </c>
      <c r="AK13" s="23">
        <f t="shared" si="7"/>
        <v>0</v>
      </c>
      <c r="AL13" s="23">
        <f t="shared" si="8"/>
        <v>12</v>
      </c>
      <c r="AM13" s="23">
        <f t="shared" si="9"/>
        <v>6</v>
      </c>
      <c r="AN13" s="34">
        <f t="shared" si="10"/>
        <v>0</v>
      </c>
      <c r="AO13" s="24">
        <f t="shared" si="11"/>
        <v>20</v>
      </c>
      <c r="AP13" s="23">
        <f t="shared" si="12"/>
        <v>60</v>
      </c>
      <c r="AQ13" s="37" t="str">
        <f t="shared" si="13"/>
        <v>Да</v>
      </c>
    </row>
    <row r="14">
      <c r="A14" s="120" t="s">
        <v>212</v>
      </c>
      <c r="B14" s="28" t="s">
        <v>30</v>
      </c>
      <c r="C14" s="28" t="s">
        <v>30</v>
      </c>
      <c r="D14" s="29"/>
      <c r="E14" s="28" t="s">
        <v>30</v>
      </c>
      <c r="F14" s="29"/>
      <c r="G14" s="28" t="s">
        <v>30</v>
      </c>
      <c r="H14" s="29"/>
      <c r="I14" s="28" t="s">
        <v>30</v>
      </c>
      <c r="J14" s="29"/>
      <c r="K14" s="29"/>
      <c r="L14" s="28" t="s">
        <v>30</v>
      </c>
      <c r="M14" s="28"/>
      <c r="N14" s="30">
        <v>89.0</v>
      </c>
      <c r="O14" s="122">
        <v>43424.0</v>
      </c>
      <c r="P14" s="32">
        <v>17.2</v>
      </c>
      <c r="Q14" s="28" t="s">
        <v>213</v>
      </c>
      <c r="R14" s="26">
        <v>43451.0</v>
      </c>
      <c r="S14" s="26">
        <v>43461.0</v>
      </c>
      <c r="T14" s="26">
        <v>43461.0</v>
      </c>
      <c r="U14" s="32">
        <v>19.0</v>
      </c>
      <c r="V14" s="23"/>
      <c r="W14" s="32">
        <v>0.0</v>
      </c>
      <c r="X14" s="122">
        <v>43424.0</v>
      </c>
      <c r="Y14" s="32">
        <v>6.0</v>
      </c>
      <c r="Z14" s="26">
        <v>43459.0</v>
      </c>
      <c r="AA14" s="32">
        <v>10.0</v>
      </c>
      <c r="AB14" s="24">
        <v>3.0</v>
      </c>
      <c r="AC14" s="32">
        <v>3.5</v>
      </c>
      <c r="AD14" s="35" t="str">
        <f t="shared" si="2"/>
        <v>да</v>
      </c>
      <c r="AE14" s="32">
        <v>20.0</v>
      </c>
      <c r="AF14" s="36"/>
      <c r="AG14" s="23">
        <f t="shared" si="3"/>
        <v>0</v>
      </c>
      <c r="AH14" s="23">
        <f t="shared" si="4"/>
        <v>17.2</v>
      </c>
      <c r="AI14" s="23">
        <f t="shared" si="5"/>
        <v>6</v>
      </c>
      <c r="AJ14" s="34">
        <f t="shared" si="6"/>
        <v>3</v>
      </c>
      <c r="AK14" s="23">
        <f t="shared" si="7"/>
        <v>0</v>
      </c>
      <c r="AL14" s="23">
        <f t="shared" si="8"/>
        <v>19</v>
      </c>
      <c r="AM14" s="23">
        <f t="shared" si="9"/>
        <v>10</v>
      </c>
      <c r="AN14" s="34">
        <f t="shared" si="10"/>
        <v>3.5</v>
      </c>
      <c r="AO14" s="24">
        <f t="shared" si="11"/>
        <v>20</v>
      </c>
      <c r="AP14" s="23">
        <f t="shared" si="12"/>
        <v>78.7</v>
      </c>
      <c r="AQ14" s="37" t="str">
        <f t="shared" si="13"/>
        <v>Да</v>
      </c>
    </row>
    <row r="15">
      <c r="A15" s="120" t="s">
        <v>214</v>
      </c>
      <c r="B15" s="28" t="s">
        <v>30</v>
      </c>
      <c r="C15" s="28"/>
      <c r="D15" s="28" t="s">
        <v>30</v>
      </c>
      <c r="E15" s="29"/>
      <c r="F15" s="29"/>
      <c r="G15" s="28" t="s">
        <v>30</v>
      </c>
      <c r="H15" s="29"/>
      <c r="I15" s="28" t="s">
        <v>30</v>
      </c>
      <c r="J15" s="28" t="s">
        <v>30</v>
      </c>
      <c r="K15" s="28"/>
      <c r="L15" s="28" t="s">
        <v>30</v>
      </c>
      <c r="M15" s="28" t="s">
        <v>30</v>
      </c>
      <c r="N15" s="30"/>
      <c r="O15" s="31">
        <v>43451.0</v>
      </c>
      <c r="P15" s="32">
        <v>13.0</v>
      </c>
      <c r="Q15" s="28">
        <v>8951.0</v>
      </c>
      <c r="R15" s="26">
        <v>43458.0</v>
      </c>
      <c r="S15" s="14">
        <v>43482.0</v>
      </c>
      <c r="T15" s="14">
        <v>43482.0</v>
      </c>
      <c r="U15" s="32">
        <v>12.5</v>
      </c>
      <c r="V15" s="24">
        <v>1.0</v>
      </c>
      <c r="W15" s="32">
        <v>0.0</v>
      </c>
      <c r="X15" s="122">
        <v>43424.0</v>
      </c>
      <c r="Y15" s="32">
        <v>8.5</v>
      </c>
      <c r="Z15" s="26">
        <v>43459.0</v>
      </c>
      <c r="AA15" s="32">
        <v>9.0</v>
      </c>
      <c r="AB15" s="24">
        <v>3.0</v>
      </c>
      <c r="AC15" s="32">
        <v>2.0</v>
      </c>
      <c r="AD15" s="35" t="str">
        <f t="shared" si="2"/>
        <v>да</v>
      </c>
      <c r="AE15" s="32">
        <v>18.0</v>
      </c>
      <c r="AF15" s="36"/>
      <c r="AG15" s="23">
        <f t="shared" si="3"/>
        <v>1</v>
      </c>
      <c r="AH15" s="23">
        <f t="shared" si="4"/>
        <v>13</v>
      </c>
      <c r="AI15" s="23">
        <f t="shared" si="5"/>
        <v>8.5</v>
      </c>
      <c r="AJ15" s="34">
        <f t="shared" si="6"/>
        <v>3</v>
      </c>
      <c r="AK15" s="23">
        <f t="shared" si="7"/>
        <v>0</v>
      </c>
      <c r="AL15" s="23">
        <f t="shared" si="8"/>
        <v>12.5</v>
      </c>
      <c r="AM15" s="23">
        <f t="shared" si="9"/>
        <v>9</v>
      </c>
      <c r="AN15" s="34">
        <f t="shared" si="10"/>
        <v>2</v>
      </c>
      <c r="AO15" s="24">
        <f t="shared" si="11"/>
        <v>18</v>
      </c>
      <c r="AP15" s="23">
        <f t="shared" si="12"/>
        <v>67</v>
      </c>
      <c r="AQ15" s="37" t="str">
        <f t="shared" si="13"/>
        <v>Да</v>
      </c>
    </row>
    <row r="16">
      <c r="A16" s="120" t="s">
        <v>215</v>
      </c>
      <c r="B16" s="28" t="s">
        <v>30</v>
      </c>
      <c r="C16" s="28"/>
      <c r="D16" s="29"/>
      <c r="F16" s="29"/>
      <c r="G16" s="28" t="s">
        <v>30</v>
      </c>
      <c r="H16" s="29"/>
      <c r="I16" s="28" t="s">
        <v>30</v>
      </c>
      <c r="J16" s="29"/>
      <c r="K16" s="29"/>
      <c r="L16" s="29"/>
      <c r="M16" s="29"/>
      <c r="N16" s="30"/>
      <c r="O16" s="31">
        <v>43451.0</v>
      </c>
      <c r="P16" s="32">
        <v>14.0</v>
      </c>
      <c r="Q16" s="28">
        <v>14.0</v>
      </c>
      <c r="R16" s="33"/>
      <c r="S16" s="40"/>
      <c r="T16" s="133"/>
      <c r="U16" s="34"/>
      <c r="V16" s="24">
        <v>2.5</v>
      </c>
      <c r="W16" s="34"/>
      <c r="X16" s="122">
        <v>43424.0</v>
      </c>
      <c r="Y16" s="32">
        <v>6.5</v>
      </c>
      <c r="Z16" s="40"/>
      <c r="AA16" s="34"/>
      <c r="AB16" s="24">
        <v>3.0</v>
      </c>
      <c r="AC16" s="34"/>
      <c r="AD16" s="35" t="str">
        <f t="shared" si="2"/>
        <v>нет</v>
      </c>
      <c r="AE16" s="34"/>
      <c r="AF16" s="36"/>
      <c r="AG16" s="23">
        <f t="shared" si="3"/>
        <v>2.5</v>
      </c>
      <c r="AH16" s="23">
        <f t="shared" si="4"/>
        <v>14</v>
      </c>
      <c r="AI16" s="23">
        <f t="shared" si="5"/>
        <v>6.5</v>
      </c>
      <c r="AJ16" s="34">
        <f t="shared" si="6"/>
        <v>3</v>
      </c>
      <c r="AK16" s="23">
        <f t="shared" si="7"/>
        <v>0</v>
      </c>
      <c r="AL16" s="23">
        <f t="shared" si="8"/>
        <v>0</v>
      </c>
      <c r="AM16" s="23">
        <f t="shared" si="9"/>
        <v>0</v>
      </c>
      <c r="AN16" s="34">
        <f t="shared" si="10"/>
        <v>0</v>
      </c>
      <c r="AO16" s="24">
        <f t="shared" si="11"/>
        <v>0</v>
      </c>
      <c r="AP16" s="23">
        <f t="shared" si="12"/>
        <v>26</v>
      </c>
      <c r="AQ16" s="37" t="str">
        <f t="shared" si="13"/>
        <v>Нет</v>
      </c>
    </row>
    <row r="17">
      <c r="A17" s="120" t="s">
        <v>216</v>
      </c>
      <c r="B17" s="28" t="s">
        <v>30</v>
      </c>
      <c r="C17" s="28"/>
      <c r="D17" s="29"/>
      <c r="F17" s="29"/>
      <c r="G17" s="29"/>
      <c r="H17" s="29"/>
      <c r="I17" s="28" t="s">
        <v>30</v>
      </c>
      <c r="J17" s="29"/>
      <c r="K17" s="29"/>
      <c r="L17" s="29"/>
      <c r="M17" s="29"/>
      <c r="N17" s="30"/>
      <c r="O17" s="134">
        <v>43452.0</v>
      </c>
      <c r="P17" s="32">
        <v>17.0</v>
      </c>
      <c r="Q17" s="28">
        <v>293.0</v>
      </c>
      <c r="R17" s="26">
        <v>43521.0</v>
      </c>
      <c r="S17" s="26">
        <v>43521.0</v>
      </c>
      <c r="T17" s="26">
        <v>43521.0</v>
      </c>
      <c r="U17" s="32">
        <v>12.0</v>
      </c>
      <c r="V17" s="23"/>
      <c r="W17" s="34"/>
      <c r="X17" s="116">
        <v>43528.0</v>
      </c>
      <c r="Y17" s="32">
        <v>6.0</v>
      </c>
      <c r="Z17" s="26">
        <v>43528.0</v>
      </c>
      <c r="AA17" s="32">
        <v>6.0</v>
      </c>
      <c r="AB17" s="24">
        <v>3.0</v>
      </c>
      <c r="AC17" s="32">
        <v>3.0</v>
      </c>
      <c r="AD17" s="35" t="str">
        <f t="shared" si="2"/>
        <v>да</v>
      </c>
      <c r="AE17" s="32">
        <v>13.0</v>
      </c>
      <c r="AF17" s="36"/>
      <c r="AG17" s="23">
        <f t="shared" si="3"/>
        <v>0</v>
      </c>
      <c r="AH17" s="23">
        <f t="shared" si="4"/>
        <v>17</v>
      </c>
      <c r="AI17" s="23">
        <f t="shared" si="5"/>
        <v>6</v>
      </c>
      <c r="AJ17" s="34">
        <f t="shared" si="6"/>
        <v>3</v>
      </c>
      <c r="AK17" s="23">
        <f t="shared" si="7"/>
        <v>0</v>
      </c>
      <c r="AL17" s="23">
        <f t="shared" si="8"/>
        <v>12</v>
      </c>
      <c r="AM17" s="23">
        <f t="shared" si="9"/>
        <v>6</v>
      </c>
      <c r="AN17" s="34">
        <f t="shared" si="10"/>
        <v>3</v>
      </c>
      <c r="AO17" s="24">
        <f t="shared" si="11"/>
        <v>13</v>
      </c>
      <c r="AP17" s="23">
        <f t="shared" si="12"/>
        <v>60</v>
      </c>
      <c r="AQ17" s="37" t="str">
        <f t="shared" si="13"/>
        <v>Да</v>
      </c>
    </row>
    <row r="18">
      <c r="A18" s="120" t="s">
        <v>217</v>
      </c>
      <c r="B18" s="28" t="s">
        <v>30</v>
      </c>
      <c r="C18" s="28" t="s">
        <v>30</v>
      </c>
      <c r="D18" s="28" t="s">
        <v>30</v>
      </c>
      <c r="E18" s="28" t="s">
        <v>30</v>
      </c>
      <c r="F18" s="28" t="s">
        <v>30</v>
      </c>
      <c r="G18" s="28" t="s">
        <v>30</v>
      </c>
      <c r="H18" s="47"/>
      <c r="I18" s="47"/>
      <c r="J18" s="47"/>
      <c r="K18" s="47"/>
      <c r="L18" s="47"/>
      <c r="M18" s="47"/>
      <c r="N18" s="48">
        <v>446.0</v>
      </c>
      <c r="O18" s="45">
        <v>43412.0</v>
      </c>
      <c r="P18" s="39">
        <v>17.2</v>
      </c>
      <c r="Q18" s="28" t="s">
        <v>218</v>
      </c>
      <c r="R18" s="116">
        <v>43437.0</v>
      </c>
      <c r="S18" s="116">
        <v>43437.0</v>
      </c>
      <c r="T18" s="116">
        <v>43437.0</v>
      </c>
      <c r="U18" s="39">
        <v>20.0</v>
      </c>
      <c r="V18" s="49">
        <v>2.0</v>
      </c>
      <c r="W18" s="39">
        <v>0.0</v>
      </c>
      <c r="X18" s="122">
        <v>43424.0</v>
      </c>
      <c r="Y18" s="39">
        <v>9.0</v>
      </c>
      <c r="Z18" s="45">
        <v>43459.0</v>
      </c>
      <c r="AA18" s="39">
        <v>8.0</v>
      </c>
      <c r="AB18" s="24">
        <v>5.0</v>
      </c>
      <c r="AC18" s="32">
        <v>4.5</v>
      </c>
      <c r="AD18" s="35" t="str">
        <f t="shared" si="2"/>
        <v>да</v>
      </c>
      <c r="AE18" s="32">
        <v>20.0</v>
      </c>
      <c r="AF18" s="36"/>
      <c r="AG18" s="23">
        <f t="shared" si="3"/>
        <v>2</v>
      </c>
      <c r="AH18" s="23">
        <f t="shared" si="4"/>
        <v>17.2</v>
      </c>
      <c r="AI18" s="23">
        <f t="shared" si="5"/>
        <v>9</v>
      </c>
      <c r="AJ18" s="34">
        <f t="shared" si="6"/>
        <v>5</v>
      </c>
      <c r="AK18" s="23">
        <f t="shared" si="7"/>
        <v>0</v>
      </c>
      <c r="AL18" s="23">
        <f t="shared" si="8"/>
        <v>20</v>
      </c>
      <c r="AM18" s="23">
        <f t="shared" si="9"/>
        <v>8</v>
      </c>
      <c r="AN18" s="34">
        <f t="shared" si="10"/>
        <v>4.5</v>
      </c>
      <c r="AO18" s="24">
        <f t="shared" si="11"/>
        <v>20</v>
      </c>
      <c r="AP18" s="23">
        <f t="shared" si="12"/>
        <v>85.7</v>
      </c>
      <c r="AQ18" s="37" t="str">
        <f t="shared" si="13"/>
        <v>Да</v>
      </c>
    </row>
    <row r="19">
      <c r="A19" s="120" t="s">
        <v>219</v>
      </c>
      <c r="B19" s="28" t="s">
        <v>30</v>
      </c>
      <c r="C19" s="28" t="s">
        <v>30</v>
      </c>
      <c r="D19" s="28" t="s">
        <v>30</v>
      </c>
      <c r="E19" s="28" t="s">
        <v>30</v>
      </c>
      <c r="F19" s="28" t="s">
        <v>30</v>
      </c>
      <c r="G19" s="28" t="s">
        <v>30</v>
      </c>
      <c r="H19" s="47"/>
      <c r="I19" s="47"/>
      <c r="J19" s="47"/>
      <c r="K19" s="47"/>
      <c r="L19" s="47"/>
      <c r="M19" s="47"/>
      <c r="N19" s="30">
        <v>0.0</v>
      </c>
      <c r="O19" s="45">
        <v>43412.0</v>
      </c>
      <c r="P19" s="39">
        <v>18.5</v>
      </c>
      <c r="Q19" s="28" t="s">
        <v>220</v>
      </c>
      <c r="R19" s="116">
        <v>43437.0</v>
      </c>
      <c r="S19" s="116">
        <v>43437.0</v>
      </c>
      <c r="T19" s="116">
        <v>43437.0</v>
      </c>
      <c r="U19" s="39">
        <v>20.0</v>
      </c>
      <c r="V19" s="49">
        <v>3.0</v>
      </c>
      <c r="W19" s="39">
        <v>3.5</v>
      </c>
      <c r="X19" s="122">
        <v>43424.0</v>
      </c>
      <c r="Y19" s="39">
        <v>8.5</v>
      </c>
      <c r="Z19" s="45">
        <v>43459.0</v>
      </c>
      <c r="AA19" s="39">
        <v>10.0</v>
      </c>
      <c r="AB19" s="24">
        <v>5.0</v>
      </c>
      <c r="AC19" s="32">
        <v>5.0</v>
      </c>
      <c r="AD19" s="35" t="str">
        <f t="shared" si="2"/>
        <v>да</v>
      </c>
      <c r="AE19" s="32">
        <v>20.0</v>
      </c>
      <c r="AF19" s="36"/>
      <c r="AG19" s="23">
        <f t="shared" si="3"/>
        <v>3</v>
      </c>
      <c r="AH19" s="23">
        <f t="shared" si="4"/>
        <v>18.5</v>
      </c>
      <c r="AI19" s="23">
        <f t="shared" si="5"/>
        <v>8.5</v>
      </c>
      <c r="AJ19" s="34">
        <f t="shared" si="6"/>
        <v>5</v>
      </c>
      <c r="AK19" s="23">
        <f t="shared" si="7"/>
        <v>3.5</v>
      </c>
      <c r="AL19" s="23">
        <f t="shared" si="8"/>
        <v>20</v>
      </c>
      <c r="AM19" s="23">
        <f t="shared" si="9"/>
        <v>10</v>
      </c>
      <c r="AN19" s="34">
        <f t="shared" si="10"/>
        <v>5</v>
      </c>
      <c r="AO19" s="24">
        <f t="shared" si="11"/>
        <v>20</v>
      </c>
      <c r="AP19" s="23">
        <f t="shared" si="12"/>
        <v>93.5</v>
      </c>
      <c r="AQ19" s="37" t="str">
        <f t="shared" si="13"/>
        <v>Да</v>
      </c>
    </row>
    <row r="20">
      <c r="A20" s="120" t="s">
        <v>221</v>
      </c>
      <c r="B20" s="28" t="s">
        <v>30</v>
      </c>
      <c r="C20" s="28"/>
      <c r="D20" s="29"/>
      <c r="E20" s="28" t="s">
        <v>30</v>
      </c>
      <c r="F20" s="28" t="s">
        <v>30</v>
      </c>
      <c r="G20" s="28" t="s">
        <v>30</v>
      </c>
      <c r="H20" s="29"/>
      <c r="I20" s="28" t="s">
        <v>30</v>
      </c>
      <c r="J20" s="29"/>
      <c r="K20" s="29"/>
      <c r="L20" s="29"/>
      <c r="M20" s="29"/>
      <c r="N20" s="30">
        <v>669.0</v>
      </c>
      <c r="O20" s="122">
        <v>43424.0</v>
      </c>
      <c r="P20" s="32">
        <v>16.75</v>
      </c>
      <c r="Q20" s="135" t="s">
        <v>222</v>
      </c>
      <c r="R20" s="26">
        <v>43451.0</v>
      </c>
      <c r="S20" s="26">
        <v>43451.0</v>
      </c>
      <c r="T20" s="26">
        <v>43451.0</v>
      </c>
      <c r="U20" s="32">
        <v>19.5</v>
      </c>
      <c r="V20" s="24">
        <v>2.0</v>
      </c>
      <c r="W20" s="32">
        <v>1.0</v>
      </c>
      <c r="X20" s="122">
        <v>43424.0</v>
      </c>
      <c r="Y20" s="32">
        <v>6.0</v>
      </c>
      <c r="Z20" s="26">
        <v>43459.0</v>
      </c>
      <c r="AA20" s="32">
        <v>8.5</v>
      </c>
      <c r="AB20" s="24">
        <v>3.0</v>
      </c>
      <c r="AC20" s="32">
        <v>4.0</v>
      </c>
      <c r="AD20" s="35" t="str">
        <f t="shared" si="2"/>
        <v>да</v>
      </c>
      <c r="AE20" s="32">
        <v>20.0</v>
      </c>
      <c r="AF20" s="36"/>
      <c r="AG20" s="23">
        <f t="shared" si="3"/>
        <v>2</v>
      </c>
      <c r="AH20" s="23">
        <f t="shared" si="4"/>
        <v>16.75</v>
      </c>
      <c r="AI20" s="23">
        <f t="shared" si="5"/>
        <v>6</v>
      </c>
      <c r="AJ20" s="34">
        <f t="shared" si="6"/>
        <v>3</v>
      </c>
      <c r="AK20" s="23">
        <f t="shared" si="7"/>
        <v>1</v>
      </c>
      <c r="AL20" s="23">
        <f t="shared" si="8"/>
        <v>19.5</v>
      </c>
      <c r="AM20" s="23">
        <f t="shared" si="9"/>
        <v>8.5</v>
      </c>
      <c r="AN20" s="34">
        <f t="shared" si="10"/>
        <v>4</v>
      </c>
      <c r="AO20" s="24">
        <f t="shared" si="11"/>
        <v>20</v>
      </c>
      <c r="AP20" s="23">
        <f t="shared" si="12"/>
        <v>80.75</v>
      </c>
      <c r="AQ20" s="37" t="str">
        <f t="shared" si="13"/>
        <v>Да</v>
      </c>
    </row>
    <row r="21">
      <c r="A21" s="120" t="s">
        <v>226</v>
      </c>
      <c r="B21" s="28" t="s">
        <v>30</v>
      </c>
      <c r="C21" s="28"/>
      <c r="D21" s="28" t="s">
        <v>30</v>
      </c>
      <c r="E21" s="29"/>
      <c r="F21" s="28" t="s">
        <v>30</v>
      </c>
      <c r="G21" s="29"/>
      <c r="H21" s="29"/>
      <c r="I21" s="28" t="s">
        <v>30</v>
      </c>
      <c r="J21" s="28" t="s">
        <v>30</v>
      </c>
      <c r="K21" s="28"/>
      <c r="L21" s="28" t="s">
        <v>30</v>
      </c>
      <c r="M21" s="28"/>
      <c r="N21" s="30"/>
      <c r="O21" s="31">
        <v>43451.0</v>
      </c>
      <c r="P21" s="32">
        <v>14.0</v>
      </c>
      <c r="Q21" s="28">
        <v>5845.0</v>
      </c>
      <c r="R21" s="31">
        <v>43458.0</v>
      </c>
      <c r="S21" s="31">
        <v>43461.0</v>
      </c>
      <c r="T21" s="31">
        <v>43461.0</v>
      </c>
      <c r="U21" s="32">
        <v>14.0</v>
      </c>
      <c r="V21" s="24">
        <v>3.0</v>
      </c>
      <c r="W21" s="34"/>
      <c r="X21" s="122">
        <v>43458.0</v>
      </c>
      <c r="Y21" s="32">
        <v>6.0</v>
      </c>
      <c r="Z21" s="31">
        <v>43459.0</v>
      </c>
      <c r="AA21" s="32">
        <v>8.0</v>
      </c>
      <c r="AB21" s="23"/>
      <c r="AC21" s="32">
        <v>3.0</v>
      </c>
      <c r="AD21" s="35" t="str">
        <f t="shared" si="2"/>
        <v>да</v>
      </c>
      <c r="AE21" s="32">
        <v>20.0</v>
      </c>
      <c r="AF21" s="36"/>
      <c r="AG21" s="23">
        <f t="shared" si="3"/>
        <v>3</v>
      </c>
      <c r="AH21" s="23">
        <f t="shared" si="4"/>
        <v>14</v>
      </c>
      <c r="AI21" s="23">
        <f t="shared" si="5"/>
        <v>6</v>
      </c>
      <c r="AJ21" s="34">
        <f t="shared" si="6"/>
        <v>0</v>
      </c>
      <c r="AK21" s="23">
        <f t="shared" si="7"/>
        <v>0</v>
      </c>
      <c r="AL21" s="23">
        <f t="shared" si="8"/>
        <v>14</v>
      </c>
      <c r="AM21" s="23">
        <f t="shared" si="9"/>
        <v>8</v>
      </c>
      <c r="AN21" s="34">
        <f t="shared" si="10"/>
        <v>3</v>
      </c>
      <c r="AO21" s="24">
        <f t="shared" si="11"/>
        <v>20</v>
      </c>
      <c r="AP21" s="23">
        <f t="shared" si="12"/>
        <v>68</v>
      </c>
      <c r="AQ21" s="37" t="str">
        <f t="shared" si="13"/>
        <v>Да</v>
      </c>
    </row>
    <row r="22">
      <c r="A22" s="120" t="s">
        <v>227</v>
      </c>
      <c r="B22" s="28" t="s">
        <v>30</v>
      </c>
      <c r="C22" s="28"/>
      <c r="D22" s="29"/>
      <c r="E22" s="28" t="s">
        <v>30</v>
      </c>
      <c r="F22" s="29"/>
      <c r="G22" s="29"/>
      <c r="H22" s="29"/>
      <c r="I22" s="28" t="s">
        <v>30</v>
      </c>
      <c r="J22" s="29"/>
      <c r="K22" s="29"/>
      <c r="L22" s="29"/>
      <c r="M22" s="29"/>
      <c r="N22" s="30">
        <v>168.0</v>
      </c>
      <c r="O22" s="84"/>
      <c r="P22" s="34"/>
      <c r="Q22" s="29"/>
      <c r="R22" s="33"/>
      <c r="S22" s="33"/>
      <c r="T22" s="40"/>
      <c r="U22" s="34"/>
      <c r="V22" s="24">
        <v>2.0</v>
      </c>
      <c r="W22" s="32">
        <v>0.0</v>
      </c>
      <c r="X22" s="122">
        <v>43424.0</v>
      </c>
      <c r="Y22" s="32">
        <v>6.0</v>
      </c>
      <c r="Z22" s="33"/>
      <c r="AA22" s="34"/>
      <c r="AB22" s="24">
        <v>3.0</v>
      </c>
      <c r="AC22" s="34"/>
      <c r="AD22" s="35" t="str">
        <f t="shared" si="2"/>
        <v>нет</v>
      </c>
      <c r="AE22" s="34"/>
      <c r="AF22" s="36"/>
      <c r="AG22" s="23">
        <f t="shared" si="3"/>
        <v>2</v>
      </c>
      <c r="AH22" s="23">
        <f t="shared" si="4"/>
        <v>0</v>
      </c>
      <c r="AI22" s="23">
        <f t="shared" si="5"/>
        <v>6</v>
      </c>
      <c r="AJ22" s="34">
        <f t="shared" si="6"/>
        <v>3</v>
      </c>
      <c r="AK22" s="23">
        <f t="shared" si="7"/>
        <v>0</v>
      </c>
      <c r="AL22" s="23">
        <f t="shared" si="8"/>
        <v>0</v>
      </c>
      <c r="AM22" s="23">
        <f t="shared" si="9"/>
        <v>0</v>
      </c>
      <c r="AN22" s="34">
        <f t="shared" si="10"/>
        <v>0</v>
      </c>
      <c r="AO22" s="24">
        <f t="shared" si="11"/>
        <v>0</v>
      </c>
      <c r="AP22" s="23">
        <f t="shared" si="12"/>
        <v>11</v>
      </c>
      <c r="AQ22" s="37" t="str">
        <f t="shared" si="13"/>
        <v>Нет</v>
      </c>
    </row>
    <row r="23">
      <c r="A23" s="120" t="s">
        <v>229</v>
      </c>
      <c r="B23" s="28" t="s">
        <v>30</v>
      </c>
      <c r="C23" s="28" t="s">
        <v>30</v>
      </c>
      <c r="D23" s="28" t="s">
        <v>30</v>
      </c>
      <c r="E23" s="28" t="s">
        <v>30</v>
      </c>
      <c r="F23" s="28" t="s">
        <v>30</v>
      </c>
      <c r="G23" s="28" t="s">
        <v>30</v>
      </c>
      <c r="H23" s="29"/>
      <c r="I23" s="28" t="s">
        <v>30</v>
      </c>
      <c r="J23" s="29"/>
      <c r="K23" s="29"/>
      <c r="L23" s="29"/>
      <c r="M23" s="29"/>
      <c r="N23" s="30">
        <v>447.0</v>
      </c>
      <c r="O23" s="122">
        <v>43424.0</v>
      </c>
      <c r="P23" s="32">
        <v>16.75</v>
      </c>
      <c r="Q23" s="28" t="s">
        <v>230</v>
      </c>
      <c r="R23" s="26">
        <v>43451.0</v>
      </c>
      <c r="S23" s="26">
        <v>43451.0</v>
      </c>
      <c r="T23" s="26">
        <v>43451.0</v>
      </c>
      <c r="U23" s="32">
        <v>16.0</v>
      </c>
      <c r="V23" s="24">
        <v>2.5</v>
      </c>
      <c r="W23" s="34">
        <f>1-1</f>
        <v>0</v>
      </c>
      <c r="X23" s="122">
        <v>43458.0</v>
      </c>
      <c r="Y23" s="32">
        <v>6.0</v>
      </c>
      <c r="Z23" s="26">
        <v>43459.0</v>
      </c>
      <c r="AA23" s="32">
        <v>10.0</v>
      </c>
      <c r="AB23" s="23"/>
      <c r="AC23" s="32">
        <v>3.0</v>
      </c>
      <c r="AD23" s="35" t="str">
        <f t="shared" si="2"/>
        <v>да</v>
      </c>
      <c r="AE23" s="32">
        <v>20.0</v>
      </c>
      <c r="AF23" s="36"/>
      <c r="AG23" s="23">
        <f t="shared" si="3"/>
        <v>2.5</v>
      </c>
      <c r="AH23" s="23">
        <f t="shared" si="4"/>
        <v>16.75</v>
      </c>
      <c r="AI23" s="23">
        <f t="shared" si="5"/>
        <v>6</v>
      </c>
      <c r="AJ23" s="34">
        <f t="shared" si="6"/>
        <v>0</v>
      </c>
      <c r="AK23" s="23">
        <f t="shared" si="7"/>
        <v>0</v>
      </c>
      <c r="AL23" s="23">
        <f t="shared" si="8"/>
        <v>16</v>
      </c>
      <c r="AM23" s="23">
        <f t="shared" si="9"/>
        <v>10</v>
      </c>
      <c r="AN23" s="34">
        <f t="shared" si="10"/>
        <v>3</v>
      </c>
      <c r="AO23" s="24">
        <f t="shared" si="11"/>
        <v>20</v>
      </c>
      <c r="AP23" s="23">
        <f t="shared" si="12"/>
        <v>74.25</v>
      </c>
      <c r="AQ23" s="37" t="str">
        <f t="shared" si="13"/>
        <v>Да</v>
      </c>
    </row>
    <row r="24">
      <c r="A24" s="120" t="s">
        <v>232</v>
      </c>
      <c r="B24" s="28" t="s">
        <v>30</v>
      </c>
      <c r="C24" s="28"/>
      <c r="D24" s="28" t="s">
        <v>30</v>
      </c>
      <c r="E24" s="28" t="s">
        <v>30</v>
      </c>
      <c r="F24" s="28" t="s">
        <v>30</v>
      </c>
      <c r="G24" s="28" t="s">
        <v>30</v>
      </c>
      <c r="H24" s="29"/>
      <c r="I24" s="28" t="s">
        <v>30</v>
      </c>
      <c r="J24" s="29"/>
      <c r="K24" s="29"/>
      <c r="L24" s="29"/>
      <c r="M24" s="29"/>
      <c r="N24" s="30"/>
      <c r="O24" s="31">
        <v>43521.0</v>
      </c>
      <c r="P24" s="32">
        <v>12.0</v>
      </c>
      <c r="Q24" s="28">
        <v>8789.0</v>
      </c>
      <c r="R24" s="31">
        <v>43531.0</v>
      </c>
      <c r="S24" s="31">
        <v>43535.0</v>
      </c>
      <c r="T24" s="31">
        <v>43535.0</v>
      </c>
      <c r="U24" s="32">
        <v>12.0</v>
      </c>
      <c r="V24" s="24">
        <v>2.5</v>
      </c>
      <c r="W24" s="32">
        <v>0.0</v>
      </c>
      <c r="X24" s="26">
        <v>43542.0</v>
      </c>
      <c r="Y24" s="32">
        <v>6.0</v>
      </c>
      <c r="Z24" s="26">
        <v>43542.0</v>
      </c>
      <c r="AA24" s="32">
        <v>6.0</v>
      </c>
      <c r="AB24" s="24">
        <v>1.5</v>
      </c>
      <c r="AC24" s="34"/>
      <c r="AD24" s="35" t="str">
        <f t="shared" si="2"/>
        <v>да</v>
      </c>
      <c r="AE24" s="32">
        <v>20.0</v>
      </c>
      <c r="AF24" s="36"/>
      <c r="AG24" s="23">
        <f t="shared" si="3"/>
        <v>2.5</v>
      </c>
      <c r="AH24" s="23">
        <f t="shared" si="4"/>
        <v>12</v>
      </c>
      <c r="AI24" s="23">
        <f t="shared" si="5"/>
        <v>6</v>
      </c>
      <c r="AJ24" s="34">
        <f t="shared" si="6"/>
        <v>1.5</v>
      </c>
      <c r="AK24" s="23">
        <f t="shared" si="7"/>
        <v>0</v>
      </c>
      <c r="AL24" s="23">
        <f t="shared" si="8"/>
        <v>12</v>
      </c>
      <c r="AM24" s="23">
        <f t="shared" si="9"/>
        <v>6</v>
      </c>
      <c r="AN24" s="34">
        <f t="shared" si="10"/>
        <v>0</v>
      </c>
      <c r="AO24" s="24">
        <f t="shared" si="11"/>
        <v>20</v>
      </c>
      <c r="AP24" s="23">
        <f t="shared" si="12"/>
        <v>60</v>
      </c>
      <c r="AQ24" s="37" t="str">
        <f t="shared" si="13"/>
        <v>Да</v>
      </c>
    </row>
    <row r="25">
      <c r="A25" s="120" t="s">
        <v>234</v>
      </c>
      <c r="B25" s="28"/>
      <c r="C25" s="28"/>
      <c r="D25" s="28"/>
      <c r="E25" s="28"/>
      <c r="F25" s="29"/>
      <c r="G25" s="29"/>
      <c r="H25" s="29"/>
      <c r="I25" s="29"/>
      <c r="J25" s="29"/>
      <c r="K25" s="29"/>
      <c r="L25" s="29"/>
      <c r="M25" s="29"/>
      <c r="N25" s="30"/>
      <c r="O25" s="40"/>
      <c r="P25" s="34"/>
      <c r="Q25" s="29"/>
      <c r="R25" s="40"/>
      <c r="S25" s="40"/>
      <c r="T25" s="40"/>
      <c r="U25" s="34"/>
      <c r="V25" s="24">
        <v>0.5</v>
      </c>
      <c r="W25" s="34"/>
      <c r="X25" s="33"/>
      <c r="Y25" s="34"/>
      <c r="Z25" s="33"/>
      <c r="AA25" s="34"/>
      <c r="AB25" s="23"/>
      <c r="AC25" s="34"/>
      <c r="AD25" s="35" t="str">
        <f t="shared" si="2"/>
        <v>нет</v>
      </c>
      <c r="AE25" s="34"/>
      <c r="AF25" s="36"/>
      <c r="AG25" s="23">
        <f t="shared" si="3"/>
        <v>0.5</v>
      </c>
      <c r="AH25" s="23">
        <f t="shared" si="4"/>
        <v>0</v>
      </c>
      <c r="AI25" s="23">
        <f t="shared" si="5"/>
        <v>0</v>
      </c>
      <c r="AJ25" s="34">
        <f t="shared" si="6"/>
        <v>0</v>
      </c>
      <c r="AK25" s="23">
        <f t="shared" si="7"/>
        <v>0</v>
      </c>
      <c r="AL25" s="23">
        <f t="shared" si="8"/>
        <v>0</v>
      </c>
      <c r="AM25" s="23">
        <f t="shared" si="9"/>
        <v>0</v>
      </c>
      <c r="AN25" s="34">
        <f t="shared" si="10"/>
        <v>0</v>
      </c>
      <c r="AO25" s="24">
        <f t="shared" si="11"/>
        <v>0</v>
      </c>
      <c r="AP25" s="23">
        <f t="shared" si="12"/>
        <v>0.5</v>
      </c>
      <c r="AQ25" s="37" t="str">
        <f t="shared" si="13"/>
        <v>Нет</v>
      </c>
    </row>
    <row r="26">
      <c r="A26" s="120" t="s">
        <v>236</v>
      </c>
      <c r="B26" s="28" t="s">
        <v>30</v>
      </c>
      <c r="C26" s="28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30"/>
      <c r="O26" s="40"/>
      <c r="P26" s="34"/>
      <c r="Q26" s="29"/>
      <c r="R26" s="40"/>
      <c r="S26" s="133"/>
      <c r="T26" s="40"/>
      <c r="U26" s="34"/>
      <c r="V26" s="23"/>
      <c r="W26" s="34"/>
      <c r="X26" s="40"/>
      <c r="Y26" s="34"/>
      <c r="Z26" s="40"/>
      <c r="AA26" s="34"/>
      <c r="AB26" s="23"/>
      <c r="AC26" s="34"/>
      <c r="AD26" s="35" t="str">
        <f t="shared" si="2"/>
        <v>нет</v>
      </c>
      <c r="AE26" s="34"/>
      <c r="AF26" s="36"/>
      <c r="AG26" s="23">
        <f t="shared" si="3"/>
        <v>0</v>
      </c>
      <c r="AH26" s="23">
        <f t="shared" si="4"/>
        <v>0</v>
      </c>
      <c r="AI26" s="23">
        <f t="shared" si="5"/>
        <v>0</v>
      </c>
      <c r="AJ26" s="34">
        <f t="shared" si="6"/>
        <v>0</v>
      </c>
      <c r="AK26" s="23">
        <f t="shared" si="7"/>
        <v>0</v>
      </c>
      <c r="AL26" s="23">
        <f t="shared" si="8"/>
        <v>0</v>
      </c>
      <c r="AM26" s="23">
        <f t="shared" si="9"/>
        <v>0</v>
      </c>
      <c r="AN26" s="34">
        <f t="shared" si="10"/>
        <v>0</v>
      </c>
      <c r="AO26" s="24">
        <f t="shared" si="11"/>
        <v>0</v>
      </c>
      <c r="AP26" s="23">
        <f t="shared" si="12"/>
        <v>0</v>
      </c>
      <c r="AQ26" s="37" t="str">
        <f t="shared" si="13"/>
        <v>Нет</v>
      </c>
    </row>
    <row r="27">
      <c r="A27" s="120" t="s">
        <v>238</v>
      </c>
      <c r="B27" s="28" t="s">
        <v>30</v>
      </c>
      <c r="C27" s="28"/>
      <c r="D27" s="29"/>
      <c r="E27" s="29"/>
      <c r="F27" s="29"/>
      <c r="G27" s="29"/>
      <c r="H27" s="28" t="s">
        <v>30</v>
      </c>
      <c r="I27" s="29"/>
      <c r="J27" s="29"/>
      <c r="K27" s="29"/>
      <c r="L27" s="29"/>
      <c r="M27" s="29"/>
      <c r="N27" s="30"/>
      <c r="O27" s="40"/>
      <c r="P27" s="34"/>
      <c r="Q27" s="29"/>
      <c r="R27" s="40"/>
      <c r="S27" s="133"/>
      <c r="T27" s="40"/>
      <c r="U27" s="34"/>
      <c r="V27" s="23"/>
      <c r="W27" s="32">
        <v>0.0</v>
      </c>
      <c r="X27" s="26">
        <v>43458.0</v>
      </c>
      <c r="Y27" s="32">
        <v>0.02</v>
      </c>
      <c r="Z27" s="40"/>
      <c r="AA27" s="34"/>
      <c r="AB27" s="23"/>
      <c r="AC27" s="34"/>
      <c r="AD27" s="35" t="str">
        <f t="shared" si="2"/>
        <v>нет</v>
      </c>
      <c r="AE27" s="34"/>
      <c r="AF27" s="36"/>
      <c r="AG27" s="23">
        <f t="shared" si="3"/>
        <v>0</v>
      </c>
      <c r="AH27" s="23">
        <f t="shared" si="4"/>
        <v>0</v>
      </c>
      <c r="AI27" s="23">
        <f t="shared" si="5"/>
        <v>0.02</v>
      </c>
      <c r="AJ27" s="34">
        <f t="shared" si="6"/>
        <v>0</v>
      </c>
      <c r="AK27" s="23">
        <f t="shared" si="7"/>
        <v>0</v>
      </c>
      <c r="AL27" s="23">
        <f t="shared" si="8"/>
        <v>0</v>
      </c>
      <c r="AM27" s="23">
        <f t="shared" si="9"/>
        <v>0</v>
      </c>
      <c r="AN27" s="34">
        <f t="shared" si="10"/>
        <v>0</v>
      </c>
      <c r="AO27" s="24">
        <f t="shared" si="11"/>
        <v>0</v>
      </c>
      <c r="AP27" s="23">
        <f t="shared" si="12"/>
        <v>0.02</v>
      </c>
      <c r="AQ27" s="37" t="str">
        <f t="shared" si="13"/>
        <v>Нет</v>
      </c>
    </row>
    <row r="28">
      <c r="A28" s="120" t="s">
        <v>240</v>
      </c>
      <c r="B28" s="28" t="s">
        <v>30</v>
      </c>
      <c r="C28" s="28"/>
      <c r="D28" s="28" t="s">
        <v>30</v>
      </c>
      <c r="E28" s="28" t="s">
        <v>30</v>
      </c>
      <c r="F28" s="29"/>
      <c r="G28" s="29"/>
      <c r="H28" s="29"/>
      <c r="I28" s="28" t="s">
        <v>30</v>
      </c>
      <c r="J28" s="29"/>
      <c r="K28" s="29"/>
      <c r="L28" s="28" t="s">
        <v>30</v>
      </c>
      <c r="M28" s="28" t="s">
        <v>30</v>
      </c>
      <c r="N28" s="30"/>
      <c r="O28" s="31">
        <v>43461.0</v>
      </c>
      <c r="P28" s="32">
        <v>12.0</v>
      </c>
      <c r="Q28" s="28">
        <v>23456.0</v>
      </c>
      <c r="R28" s="31">
        <v>43482.0</v>
      </c>
      <c r="S28" s="57">
        <v>43503.0</v>
      </c>
      <c r="T28" s="31">
        <v>43503.0</v>
      </c>
      <c r="U28" s="32">
        <v>12.0</v>
      </c>
      <c r="V28" s="24">
        <v>1.5</v>
      </c>
      <c r="W28" s="32">
        <v>0.0</v>
      </c>
      <c r="X28" s="26">
        <v>43482.0</v>
      </c>
      <c r="Y28" s="32">
        <v>6.0</v>
      </c>
      <c r="Z28" s="31">
        <v>43459.0</v>
      </c>
      <c r="AA28" s="32">
        <v>7.0</v>
      </c>
      <c r="AB28" s="24">
        <v>10.0</v>
      </c>
      <c r="AC28" s="32"/>
      <c r="AD28" s="35" t="str">
        <f t="shared" si="2"/>
        <v>да</v>
      </c>
      <c r="AE28" s="32">
        <v>12.0</v>
      </c>
      <c r="AF28" s="36"/>
      <c r="AG28" s="23">
        <f t="shared" si="3"/>
        <v>1.5</v>
      </c>
      <c r="AH28" s="23">
        <f t="shared" si="4"/>
        <v>12</v>
      </c>
      <c r="AI28" s="23">
        <f t="shared" si="5"/>
        <v>6</v>
      </c>
      <c r="AJ28" s="34">
        <f t="shared" si="6"/>
        <v>10</v>
      </c>
      <c r="AK28" s="23">
        <f t="shared" si="7"/>
        <v>0</v>
      </c>
      <c r="AL28" s="23">
        <f t="shared" si="8"/>
        <v>12</v>
      </c>
      <c r="AM28" s="23">
        <f t="shared" si="9"/>
        <v>7</v>
      </c>
      <c r="AN28" s="34">
        <f t="shared" si="10"/>
        <v>0</v>
      </c>
      <c r="AO28" s="24">
        <f t="shared" si="11"/>
        <v>12</v>
      </c>
      <c r="AP28" s="23">
        <f t="shared" si="12"/>
        <v>60.5</v>
      </c>
      <c r="AQ28" s="37" t="str">
        <f t="shared" si="13"/>
        <v>Да</v>
      </c>
    </row>
    <row r="29">
      <c r="A29" s="120" t="s">
        <v>241</v>
      </c>
      <c r="B29" s="28"/>
      <c r="C29" s="28"/>
      <c r="D29" s="28"/>
      <c r="E29" s="28"/>
      <c r="F29" s="29"/>
      <c r="G29" s="29"/>
      <c r="H29" s="29"/>
      <c r="I29" s="28" t="s">
        <v>30</v>
      </c>
      <c r="J29" s="29"/>
      <c r="K29" s="29"/>
      <c r="L29" s="29"/>
      <c r="M29" s="29"/>
      <c r="N29" s="30"/>
      <c r="O29" s="31">
        <v>43528.0</v>
      </c>
      <c r="P29" s="32">
        <v>12.0</v>
      </c>
      <c r="Q29" s="28">
        <v>7421.0</v>
      </c>
      <c r="R29" s="31">
        <v>43528.0</v>
      </c>
      <c r="S29" s="57">
        <v>43535.0</v>
      </c>
      <c r="T29" s="31">
        <v>43542.0</v>
      </c>
      <c r="U29" s="32">
        <v>12.0</v>
      </c>
      <c r="V29" s="23"/>
      <c r="W29" s="34"/>
      <c r="X29" s="26">
        <v>43528.0</v>
      </c>
      <c r="Y29" s="32">
        <v>6.0</v>
      </c>
      <c r="Z29" s="31">
        <v>43525.0</v>
      </c>
      <c r="AA29" s="32">
        <v>6.0</v>
      </c>
      <c r="AB29" s="24">
        <v>4.0</v>
      </c>
      <c r="AC29" s="34"/>
      <c r="AD29" s="35" t="str">
        <f t="shared" si="2"/>
        <v>да</v>
      </c>
      <c r="AE29" s="32">
        <v>20.0</v>
      </c>
      <c r="AF29" s="36"/>
      <c r="AG29" s="23">
        <f t="shared" si="3"/>
        <v>0</v>
      </c>
      <c r="AH29" s="23">
        <f t="shared" si="4"/>
        <v>12</v>
      </c>
      <c r="AI29" s="23">
        <f t="shared" si="5"/>
        <v>6</v>
      </c>
      <c r="AJ29" s="34">
        <f t="shared" si="6"/>
        <v>4</v>
      </c>
      <c r="AK29" s="23">
        <f t="shared" si="7"/>
        <v>0</v>
      </c>
      <c r="AL29" s="23">
        <f t="shared" si="8"/>
        <v>12</v>
      </c>
      <c r="AM29" s="23">
        <f t="shared" si="9"/>
        <v>6</v>
      </c>
      <c r="AN29" s="34">
        <f t="shared" si="10"/>
        <v>0</v>
      </c>
      <c r="AO29" s="24">
        <f t="shared" si="11"/>
        <v>20</v>
      </c>
      <c r="AP29" s="23">
        <f t="shared" si="12"/>
        <v>60</v>
      </c>
      <c r="AQ29" s="37" t="str">
        <f t="shared" si="13"/>
        <v>Да</v>
      </c>
    </row>
    <row r="30">
      <c r="A30" s="120" t="s">
        <v>244</v>
      </c>
      <c r="B30" s="63" t="s">
        <v>30</v>
      </c>
      <c r="C30" s="63" t="s">
        <v>30</v>
      </c>
      <c r="D30" s="63" t="s">
        <v>30</v>
      </c>
      <c r="E30" s="63" t="s">
        <v>30</v>
      </c>
      <c r="F30" s="63" t="s">
        <v>30</v>
      </c>
      <c r="G30" s="28" t="s">
        <v>30</v>
      </c>
      <c r="H30" s="64"/>
      <c r="I30" s="63" t="s">
        <v>30</v>
      </c>
      <c r="J30" s="63" t="s">
        <v>30</v>
      </c>
      <c r="K30" s="63"/>
      <c r="L30" s="63"/>
      <c r="M30" s="63"/>
      <c r="N30" s="65"/>
      <c r="O30" s="122">
        <v>43424.0</v>
      </c>
      <c r="P30" s="67">
        <v>17.5</v>
      </c>
      <c r="Q30" s="63" t="s">
        <v>245</v>
      </c>
      <c r="R30" s="66">
        <v>43451.0</v>
      </c>
      <c r="S30" s="69">
        <v>43458.0</v>
      </c>
      <c r="T30" s="66">
        <v>43458.0</v>
      </c>
      <c r="U30" s="67">
        <v>18.5</v>
      </c>
      <c r="V30" s="68">
        <v>2.5</v>
      </c>
      <c r="W30" s="71"/>
      <c r="X30" s="122">
        <v>43424.0</v>
      </c>
      <c r="Y30" s="67">
        <v>8.5</v>
      </c>
      <c r="Z30" s="66">
        <v>43459.0</v>
      </c>
      <c r="AA30" s="67">
        <v>9.0</v>
      </c>
      <c r="AB30" s="68">
        <v>5.0</v>
      </c>
      <c r="AC30" s="67">
        <v>4.0</v>
      </c>
      <c r="AD30" s="72" t="str">
        <f t="shared" si="2"/>
        <v>да</v>
      </c>
      <c r="AE30" s="32">
        <v>20.0</v>
      </c>
      <c r="AF30" s="73"/>
      <c r="AG30" s="23">
        <f t="shared" si="3"/>
        <v>2.5</v>
      </c>
      <c r="AH30" s="23">
        <f t="shared" si="4"/>
        <v>17.5</v>
      </c>
      <c r="AI30" s="23">
        <f t="shared" si="5"/>
        <v>8.5</v>
      </c>
      <c r="AJ30" s="34">
        <f t="shared" si="6"/>
        <v>5</v>
      </c>
      <c r="AK30" s="23">
        <f t="shared" si="7"/>
        <v>0</v>
      </c>
      <c r="AL30" s="23">
        <f t="shared" si="8"/>
        <v>18.5</v>
      </c>
      <c r="AM30" s="23">
        <f t="shared" si="9"/>
        <v>9</v>
      </c>
      <c r="AN30" s="34">
        <f t="shared" si="10"/>
        <v>4</v>
      </c>
      <c r="AO30" s="24">
        <f t="shared" si="11"/>
        <v>20</v>
      </c>
      <c r="AP30" s="23">
        <f t="shared" si="12"/>
        <v>85</v>
      </c>
      <c r="AQ30" s="37" t="str">
        <f t="shared" si="13"/>
        <v>Да</v>
      </c>
    </row>
    <row r="31">
      <c r="A31" s="75" t="s">
        <v>125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77">
        <v>12.0</v>
      </c>
      <c r="Q31" s="137"/>
      <c r="R31" s="77" t="s">
        <v>248</v>
      </c>
      <c r="S31" s="78"/>
      <c r="T31" s="78"/>
      <c r="U31" s="77">
        <v>12.0</v>
      </c>
      <c r="V31" s="77">
        <v>0.0</v>
      </c>
      <c r="W31" s="77">
        <v>0.0</v>
      </c>
      <c r="X31" s="78"/>
      <c r="Y31" s="77">
        <v>6.0</v>
      </c>
      <c r="Z31" s="78"/>
      <c r="AA31" s="77">
        <v>6.0</v>
      </c>
      <c r="AB31" s="77">
        <v>0.0</v>
      </c>
      <c r="AC31" s="77">
        <v>0.0</v>
      </c>
      <c r="AD31" s="77"/>
      <c r="AE31" s="77">
        <v>12.0</v>
      </c>
      <c r="AF31" s="79">
        <f t="shared" ref="AF31:AF32" si="14">P31+U31+V31+W31+Y31+AA31+AB31+AC31+AE31</f>
        <v>48</v>
      </c>
      <c r="AG31" s="80" t="s">
        <v>130</v>
      </c>
      <c r="AH31" s="80" t="s">
        <v>131</v>
      </c>
      <c r="AI31" s="80" t="s">
        <v>132</v>
      </c>
      <c r="AJ31" s="80" t="s">
        <v>133</v>
      </c>
      <c r="AK31" s="80" t="s">
        <v>132</v>
      </c>
      <c r="AL31" s="80" t="s">
        <v>132</v>
      </c>
      <c r="AM31" s="80" t="s">
        <v>132</v>
      </c>
      <c r="AN31" s="80" t="s">
        <v>133</v>
      </c>
      <c r="AO31" s="80"/>
      <c r="AP31" s="80"/>
      <c r="AQ31" s="56"/>
    </row>
    <row r="32">
      <c r="A32" s="75" t="s">
        <v>135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81">
        <v>20.0</v>
      </c>
      <c r="Q32" s="137"/>
      <c r="R32" s="78"/>
      <c r="S32" s="78"/>
      <c r="T32" s="78"/>
      <c r="U32" s="81">
        <v>20.0</v>
      </c>
      <c r="V32" s="81">
        <v>5.0</v>
      </c>
      <c r="W32" s="81">
        <v>5.0</v>
      </c>
      <c r="X32" s="78"/>
      <c r="Y32" s="81">
        <v>10.0</v>
      </c>
      <c r="Z32" s="78"/>
      <c r="AA32" s="81">
        <v>10.0</v>
      </c>
      <c r="AB32" s="81">
        <v>5.0</v>
      </c>
      <c r="AC32" s="81">
        <v>5.0</v>
      </c>
      <c r="AD32" s="81"/>
      <c r="AE32" s="81">
        <v>20.0</v>
      </c>
      <c r="AF32" s="79">
        <f t="shared" si="14"/>
        <v>100</v>
      </c>
      <c r="AG32" s="56"/>
      <c r="AH32" s="56"/>
      <c r="AI32" s="56"/>
      <c r="AJ32" s="56"/>
      <c r="AK32" s="56"/>
      <c r="AL32" s="56"/>
      <c r="AM32" s="56"/>
      <c r="AN32" s="56"/>
      <c r="AO32" s="83"/>
      <c r="AP32" s="83"/>
      <c r="AQ32" s="56"/>
    </row>
    <row r="33">
      <c r="A33" s="85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83"/>
      <c r="Q33" s="29"/>
      <c r="R33" s="56"/>
      <c r="S33" s="56"/>
      <c r="T33" s="56"/>
      <c r="U33" s="83"/>
      <c r="V33" s="83"/>
      <c r="W33" s="83"/>
      <c r="X33" s="56"/>
      <c r="Y33" s="83"/>
      <c r="Z33" s="56"/>
      <c r="AA33" s="83"/>
      <c r="AB33" s="56"/>
      <c r="AC33" s="56"/>
      <c r="AD33" s="56"/>
      <c r="AE33" s="56"/>
      <c r="AF33" s="74"/>
      <c r="AG33" s="56"/>
      <c r="AH33" s="56"/>
      <c r="AI33" s="56"/>
      <c r="AJ33" s="56"/>
      <c r="AK33" s="56"/>
      <c r="AL33" s="56"/>
      <c r="AM33" s="56"/>
      <c r="AN33" s="56"/>
      <c r="AO33" s="83"/>
      <c r="AP33" s="83"/>
      <c r="AQ33" s="56"/>
    </row>
    <row r="34">
      <c r="A34" s="85" t="s">
        <v>141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83">
        <f>COUNTA(P$3:P30)/COUNTA($A$3:$A30)</f>
        <v>0.8571428571</v>
      </c>
      <c r="Q34" s="29"/>
      <c r="R34" s="56"/>
      <c r="S34" s="56"/>
      <c r="T34" s="56"/>
      <c r="U34" s="83">
        <f t="shared" ref="U34:W34" si="15">COUNTA(U$3:U30)/COUNTA($A$3:$A30)</f>
        <v>0.8214285714</v>
      </c>
      <c r="V34" s="83">
        <f t="shared" si="15"/>
        <v>0.75</v>
      </c>
      <c r="W34" s="83">
        <f t="shared" si="15"/>
        <v>0.6071428571</v>
      </c>
      <c r="X34" s="56"/>
      <c r="Y34" s="83">
        <f>COUNTA(Y$3:Y30)/COUNTA($A$3:$A30)</f>
        <v>0.9285714286</v>
      </c>
      <c r="Z34" s="56"/>
      <c r="AA34" s="83">
        <f>COUNTA(AA$3:AA30)/COUNTA($A$3:$A30)</f>
        <v>0.8214285714</v>
      </c>
      <c r="AB34" s="56"/>
      <c r="AC34" s="56"/>
      <c r="AD34" s="56"/>
      <c r="AE34" s="56"/>
      <c r="AF34" s="74"/>
      <c r="AG34" s="56"/>
      <c r="AH34" s="56"/>
      <c r="AI34" s="56"/>
      <c r="AJ34" s="56"/>
      <c r="AK34" s="56"/>
      <c r="AL34" s="56"/>
      <c r="AM34" s="56"/>
      <c r="AN34" s="56"/>
      <c r="AO34" s="83"/>
      <c r="AP34" s="83">
        <f>COUNTIF(AP$3:AP30, "&gt;=60")/COUNTA($A$3:$A30)</f>
        <v>0.8214285714</v>
      </c>
      <c r="AQ34" s="56"/>
    </row>
    <row r="35">
      <c r="A35" s="85" t="s">
        <v>145</v>
      </c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29"/>
      <c r="R35" s="56"/>
      <c r="S35" s="56"/>
      <c r="T35" s="56"/>
      <c r="U35" s="56"/>
      <c r="V35" s="23">
        <f t="shared" ref="V35:W35" si="16">COUNTIF(V14:V30, "&gt;=5")</f>
        <v>0</v>
      </c>
      <c r="W35" s="23">
        <f t="shared" si="16"/>
        <v>0</v>
      </c>
      <c r="X35" s="56"/>
      <c r="Y35" s="23">
        <f>COUNTIF(Y3:Y30, "&gt;=6")</f>
        <v>25</v>
      </c>
      <c r="Z35" s="56"/>
      <c r="AA35" s="23">
        <f>COUNTIF(AA3:AA30, "&gt;=6")</f>
        <v>23</v>
      </c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23">
        <f>COUNTIF(AQ3:AQ30, "=Да")</f>
        <v>23</v>
      </c>
    </row>
    <row r="36">
      <c r="A36" s="93" t="s">
        <v>146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29"/>
      <c r="R36" s="56"/>
      <c r="S36" s="56"/>
      <c r="T36" s="56"/>
      <c r="U36" s="56"/>
      <c r="V36" s="83">
        <f t="shared" ref="V36:W36" si="17">V35/COUNTA($A$3:$A30)</f>
        <v>0</v>
      </c>
      <c r="W36" s="83">
        <f t="shared" si="17"/>
        <v>0</v>
      </c>
      <c r="X36" s="56"/>
      <c r="Y36" s="83">
        <f>Y35/COUNTA($A$3:$A30)</f>
        <v>0.8928571429</v>
      </c>
      <c r="Z36" s="56"/>
      <c r="AA36" s="83">
        <f>AA35/COUNTA($A$3:$A30)</f>
        <v>0.8214285714</v>
      </c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94"/>
    </row>
    <row r="37">
      <c r="A37" s="56"/>
      <c r="B37" s="28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49"/>
      <c r="O37" s="56"/>
      <c r="P37" s="56"/>
      <c r="Q37" s="29"/>
      <c r="R37" s="56"/>
      <c r="S37" s="56"/>
      <c r="T37" s="56"/>
      <c r="U37" s="56"/>
      <c r="V37" s="56"/>
      <c r="W37" s="56"/>
      <c r="X37" s="56"/>
      <c r="Y37" s="56"/>
      <c r="Z37" s="58"/>
      <c r="AA37" s="56"/>
      <c r="AB37" s="95"/>
      <c r="AC37" s="95"/>
      <c r="AD37" s="95"/>
      <c r="AE37" s="95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</row>
    <row r="38">
      <c r="A38" s="4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49"/>
      <c r="O38" s="56"/>
      <c r="P38" s="56"/>
      <c r="Q38" s="29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</row>
    <row r="39">
      <c r="A39" s="140" t="s">
        <v>251</v>
      </c>
      <c r="B39" s="28" t="s">
        <v>30</v>
      </c>
      <c r="C39" s="28"/>
      <c r="E39" s="29"/>
      <c r="F39" s="29"/>
      <c r="G39" s="29"/>
      <c r="H39" s="29"/>
      <c r="I39" s="29"/>
      <c r="J39" s="29"/>
      <c r="K39" s="29"/>
      <c r="L39" s="29"/>
      <c r="M39" s="29"/>
      <c r="N39" s="30"/>
      <c r="O39" s="40"/>
      <c r="P39" s="34"/>
      <c r="Q39" s="29"/>
      <c r="R39" s="33"/>
      <c r="S39" s="33"/>
      <c r="T39" s="95"/>
      <c r="U39" s="34"/>
      <c r="V39" s="23"/>
      <c r="W39" s="34"/>
      <c r="X39" s="40"/>
      <c r="Y39" s="34"/>
      <c r="Z39" s="33"/>
      <c r="AA39" s="34"/>
      <c r="AB39" s="23"/>
      <c r="AC39" s="34"/>
      <c r="AD39" s="35" t="str">
        <f>IF(AND(P39&gt;=12,U39&gt;=12,Y39&gt;=6,AA39&gt;=6),"да","нет")</f>
        <v>нет</v>
      </c>
      <c r="AE39" s="34"/>
      <c r="AF39" s="36"/>
      <c r="AG39" s="23">
        <f>SUM(V39)</f>
        <v>0</v>
      </c>
      <c r="AH39" s="23">
        <f>Sum(P39)</f>
        <v>0</v>
      </c>
      <c r="AI39" s="23">
        <f>SUM(Y39)</f>
        <v>0</v>
      </c>
      <c r="AJ39" s="34">
        <f>SUM(AB39)</f>
        <v>0</v>
      </c>
      <c r="AK39" s="23">
        <f>SUM(W39)</f>
        <v>0</v>
      </c>
      <c r="AL39" s="23">
        <f>SUM(U39)</f>
        <v>0</v>
      </c>
      <c r="AM39" s="23">
        <f>SUM(AA39)</f>
        <v>0</v>
      </c>
      <c r="AN39" s="34">
        <f>SUM(AC39)</f>
        <v>0</v>
      </c>
      <c r="AO39" s="24">
        <f>sum(AE39)</f>
        <v>0</v>
      </c>
      <c r="AP39" s="23">
        <f>SUM(AG39:AO39)</f>
        <v>0</v>
      </c>
      <c r="AQ39" s="37" t="str">
        <f>IF(AND(AH39&gt;=12, AI39&gt;=6, AL39&gt;=12, AM39&gt;=6,AO39&gt;=12, AP39&gt;=60), "Да", IF(AP39&gt;=60, "Fail", "Нет"))</f>
        <v>Нет</v>
      </c>
    </row>
    <row r="40">
      <c r="A40" s="97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6"/>
      <c r="Q40" s="29"/>
      <c r="R40" s="58"/>
      <c r="S40" s="58"/>
      <c r="T40" s="58"/>
      <c r="U40" s="56"/>
      <c r="V40" s="56"/>
      <c r="W40" s="56"/>
      <c r="X40" s="58"/>
      <c r="Y40" s="56"/>
      <c r="Z40" s="58"/>
      <c r="AA40" s="56"/>
      <c r="AB40" s="23"/>
      <c r="AC40" s="23"/>
      <c r="AD40" s="23"/>
      <c r="AE40" s="23"/>
      <c r="AF40" s="56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9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29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29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29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29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29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29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29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29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29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29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29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29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29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29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29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29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29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29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29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29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29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29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29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29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29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29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29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29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29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29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29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29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29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29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29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29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29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29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29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29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29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29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29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29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29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29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29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29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29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29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29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29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29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29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29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29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29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29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29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29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29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29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29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29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29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29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29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29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29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29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29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29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29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29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29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29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29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29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29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29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29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29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29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29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29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29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29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29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29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29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29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29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29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29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29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29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29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29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29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29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29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29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29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29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29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29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29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29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29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29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29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29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29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29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29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29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29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29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29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29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29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29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29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29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29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29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29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29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29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29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29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29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29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29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29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29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29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29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29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29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29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29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29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29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29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29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29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29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29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29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29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29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29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29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29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29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29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29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29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29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29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29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29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29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29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29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29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29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29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29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29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29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29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29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29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29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29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29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29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29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29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29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29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29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29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29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29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29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29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29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29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29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29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29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29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29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29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29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29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29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29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29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29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29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29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29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29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29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29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29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29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29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29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29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29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29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29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29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29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29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29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29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29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29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29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29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29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29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29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29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29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29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29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29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29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29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29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29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29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29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29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29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29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29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29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29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29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29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29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29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29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29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29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29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29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29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29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29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29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29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29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29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29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29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29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29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29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29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29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29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29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29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29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29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29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29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29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29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29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29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29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29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29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29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29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29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29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29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29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29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29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29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29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29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29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29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29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29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29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29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29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29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29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29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29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29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29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29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29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29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29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29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29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29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29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29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29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29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29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29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29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29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29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29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29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29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29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29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29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29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29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29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29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29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29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29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29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29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29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29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29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29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29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29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29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29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29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29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29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29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29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29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29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29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29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29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29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29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29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29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29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29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29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29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29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29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29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29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29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29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29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29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29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29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29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29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29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29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29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29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29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29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29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29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29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29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29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29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29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29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29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29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29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29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29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29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29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29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29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29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29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29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29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29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29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29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29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29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29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29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29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29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29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29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29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29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29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29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29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29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29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29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29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29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29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29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29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29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29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29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29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29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29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29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29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29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29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29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29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29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29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29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29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29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29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29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29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29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29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29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29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29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29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29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29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29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29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29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29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29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29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29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29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29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29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29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29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29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29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29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29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29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29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29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29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29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29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29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29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29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29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29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29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29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29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29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29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29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29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29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29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29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29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29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29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29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29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29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29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29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29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29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29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29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29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29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29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29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29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29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29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29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29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29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29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29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29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29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29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29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29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29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29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29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29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29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29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29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29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29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29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29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29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29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29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29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29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29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29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29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29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29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29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29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29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29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29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29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29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29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29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29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29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29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29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29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29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29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29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29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29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29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29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29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29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29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29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29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29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29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29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29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29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29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29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29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29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29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29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29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29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29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29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29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29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29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29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29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29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29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29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29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29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29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29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29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29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29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29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29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29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29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29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29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29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29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29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29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29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29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29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29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29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29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29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29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29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29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29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29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29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29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29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29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29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29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29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29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29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29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29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29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29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29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29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29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29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29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29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29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29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29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29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29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29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29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29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29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29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29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29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29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29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29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29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29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29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29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29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29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29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29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29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29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29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29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29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29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29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29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29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29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29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29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29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29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29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29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29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29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29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29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29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29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29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29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29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29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29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29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29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29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29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29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29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29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29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29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29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29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29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29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29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29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29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29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29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29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29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29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29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29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29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29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29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29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29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29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29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29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29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29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29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29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29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29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29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29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29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29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29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29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29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29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29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29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29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29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29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29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29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29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29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29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29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29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29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29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29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29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29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29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29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29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29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29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29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29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29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29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29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29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29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29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29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29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29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29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29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29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29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29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29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29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29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29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29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29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29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29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29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29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29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29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29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29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29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29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29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29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29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29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29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29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29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29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29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29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29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29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29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29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29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29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29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29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29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29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29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29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29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29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29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29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29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29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29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29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29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29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29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29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29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29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29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29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29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29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29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29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29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29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29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29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29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29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29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29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29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29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29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29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29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29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29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29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29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29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29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29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29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29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29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29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29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29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29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29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29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29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29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29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29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29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29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29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29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29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29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29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29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29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29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29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29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29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29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29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29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29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29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29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29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29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29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29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29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29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29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29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29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29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29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29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29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29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29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29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29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29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29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29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29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29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29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29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29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29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29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29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29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29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29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29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29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29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29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29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29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29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29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29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29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29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29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29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29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29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29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29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29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29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29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29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29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29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29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29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29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29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29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29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29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29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29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29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29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29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29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29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29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29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29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29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29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29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29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29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29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29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29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29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29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29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29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29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29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</row>
    <row r="1008">
      <c r="A1008" s="56"/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29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</row>
    <row r="1009">
      <c r="A1009" s="56"/>
      <c r="B1009" s="56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29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</row>
    <row r="1010">
      <c r="A1010" s="56"/>
      <c r="B1010" s="56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29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</row>
  </sheetData>
  <mergeCells count="10">
    <mergeCell ref="B1:J1"/>
    <mergeCell ref="A1:A2"/>
    <mergeCell ref="Q1:U1"/>
    <mergeCell ref="V1:W1"/>
    <mergeCell ref="N1:P1"/>
    <mergeCell ref="AG1:AJ1"/>
    <mergeCell ref="AK1:AN1"/>
    <mergeCell ref="AB1:AC1"/>
    <mergeCell ref="Z1:AA1"/>
    <mergeCell ref="X1:Y1"/>
  </mergeCells>
  <conditionalFormatting sqref="AQ3:AQ30 AQ39">
    <cfRule type="containsText" dxfId="1" priority="1" operator="containsText" text="Да">
      <formula>NOT(ISERROR(SEARCH(("Да"),(AQ3))))</formula>
    </cfRule>
  </conditionalFormatting>
  <conditionalFormatting sqref="AQ3:AQ30 AQ39">
    <cfRule type="containsText" dxfId="0" priority="2" operator="containsText" text="Нет">
      <formula>NOT(ISERROR(SEARCH(("Нет"),(AQ3))))</formula>
    </cfRule>
  </conditionalFormatting>
  <conditionalFormatting sqref="B3:D30 E3:E15 F3:M30 E18:E30 B39:C39 E39:M39">
    <cfRule type="containsText" dxfId="2" priority="3" operator="containsText" text="N">
      <formula>NOT(ISERROR(SEARCH(("N"),(B3))))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4" width="6.0"/>
    <col customWidth="1" min="15" max="15" width="5.14"/>
    <col customWidth="1" min="16" max="16" width="6.14"/>
    <col customWidth="1" min="17" max="17" width="5.57"/>
    <col customWidth="1" min="18" max="18" width="6.86"/>
    <col customWidth="1" min="19" max="20" width="6.57"/>
    <col customWidth="1" min="21" max="21" width="5.57"/>
    <col customWidth="1" min="22" max="22" width="6.14"/>
    <col customWidth="1" min="23" max="23" width="6.71"/>
    <col customWidth="1" min="24" max="24" width="5.57"/>
    <col customWidth="1" min="25" max="25" width="6.57"/>
    <col customWidth="1" min="26" max="26" width="6.14"/>
    <col customWidth="1" min="27" max="27" width="7.43"/>
    <col customWidth="1" min="28" max="28" width="6.14"/>
    <col customWidth="1" min="29" max="30" width="6.71"/>
    <col customWidth="1" min="31" max="32" width="8.57"/>
    <col customWidth="1" min="34" max="44" width="6.86"/>
  </cols>
  <sheetData>
    <row r="1">
      <c r="A1" s="7" t="s">
        <v>3</v>
      </c>
      <c r="B1" s="2" t="s">
        <v>1</v>
      </c>
      <c r="K1" s="2"/>
      <c r="L1" s="2"/>
      <c r="M1" s="2"/>
      <c r="N1" s="2"/>
      <c r="O1" s="3" t="s">
        <v>2</v>
      </c>
      <c r="P1" s="4"/>
      <c r="Q1" s="5"/>
      <c r="R1" s="6" t="s">
        <v>4</v>
      </c>
      <c r="S1" s="4"/>
      <c r="T1" s="4"/>
      <c r="U1" s="4"/>
      <c r="V1" s="5"/>
      <c r="W1" s="6" t="s">
        <v>5</v>
      </c>
      <c r="X1" s="5"/>
      <c r="Y1" s="6" t="s">
        <v>6</v>
      </c>
      <c r="Z1" s="5"/>
      <c r="AA1" s="6" t="s">
        <v>7</v>
      </c>
      <c r="AB1" s="5"/>
      <c r="AC1" s="6" t="s">
        <v>8</v>
      </c>
      <c r="AD1" s="5"/>
      <c r="AE1" s="8" t="s">
        <v>9</v>
      </c>
      <c r="AF1" s="8" t="s">
        <v>10</v>
      </c>
      <c r="AG1" s="9"/>
      <c r="AH1" s="6" t="s">
        <v>11</v>
      </c>
      <c r="AI1" s="4"/>
      <c r="AJ1" s="4"/>
      <c r="AK1" s="5"/>
      <c r="AL1" s="6" t="s">
        <v>12</v>
      </c>
      <c r="AM1" s="4"/>
      <c r="AN1" s="4"/>
      <c r="AO1" s="5"/>
      <c r="AP1" s="11" t="s">
        <v>10</v>
      </c>
      <c r="AQ1" s="6" t="s">
        <v>13</v>
      </c>
      <c r="AR1" s="12" t="s">
        <v>14</v>
      </c>
    </row>
    <row r="2">
      <c r="B2" s="13">
        <v>43350.0</v>
      </c>
      <c r="C2" s="14">
        <v>43360.0</v>
      </c>
      <c r="D2" s="14">
        <f t="shared" ref="D2:J2" si="1">C2+14</f>
        <v>43374</v>
      </c>
      <c r="E2" s="14">
        <f t="shared" si="1"/>
        <v>43388</v>
      </c>
      <c r="F2" s="14">
        <f t="shared" si="1"/>
        <v>43402</v>
      </c>
      <c r="G2" s="14">
        <f t="shared" si="1"/>
        <v>43416</v>
      </c>
      <c r="H2" s="14">
        <f t="shared" si="1"/>
        <v>43430</v>
      </c>
      <c r="I2" s="14">
        <f t="shared" si="1"/>
        <v>43444</v>
      </c>
      <c r="J2" s="16">
        <f t="shared" si="1"/>
        <v>43458</v>
      </c>
      <c r="K2" s="14">
        <v>43459.0</v>
      </c>
      <c r="L2" s="14">
        <v>43461.0</v>
      </c>
      <c r="M2" s="14">
        <v>43482.0</v>
      </c>
      <c r="N2" s="14">
        <v>43566.0</v>
      </c>
      <c r="O2" s="7" t="s">
        <v>15</v>
      </c>
      <c r="P2" s="7" t="s">
        <v>16</v>
      </c>
      <c r="Q2" s="17" t="s">
        <v>17</v>
      </c>
      <c r="R2" s="19" t="s">
        <v>15</v>
      </c>
      <c r="S2" s="7" t="s">
        <v>18</v>
      </c>
      <c r="T2" s="7" t="s">
        <v>19</v>
      </c>
      <c r="U2" s="7" t="s">
        <v>16</v>
      </c>
      <c r="V2" s="17" t="s">
        <v>17</v>
      </c>
      <c r="W2" s="7">
        <v>1.0</v>
      </c>
      <c r="X2" s="17">
        <v>2.0</v>
      </c>
      <c r="Y2" s="7" t="s">
        <v>20</v>
      </c>
      <c r="Z2" s="17" t="s">
        <v>21</v>
      </c>
      <c r="AA2" s="7" t="s">
        <v>20</v>
      </c>
      <c r="AB2" s="17" t="s">
        <v>21</v>
      </c>
      <c r="AC2" s="7">
        <v>1.0</v>
      </c>
      <c r="AD2" s="17">
        <v>2.0</v>
      </c>
      <c r="AE2" s="17"/>
      <c r="AF2" s="17"/>
      <c r="AG2" s="9"/>
      <c r="AH2" s="7" t="s">
        <v>22</v>
      </c>
      <c r="AI2" s="7" t="s">
        <v>23</v>
      </c>
      <c r="AJ2" s="7" t="s">
        <v>24</v>
      </c>
      <c r="AK2" s="17" t="s">
        <v>25</v>
      </c>
      <c r="AL2" s="7" t="s">
        <v>22</v>
      </c>
      <c r="AM2" s="7" t="s">
        <v>23</v>
      </c>
      <c r="AN2" s="7" t="s">
        <v>24</v>
      </c>
      <c r="AO2" s="17" t="s">
        <v>25</v>
      </c>
      <c r="AP2" s="20"/>
      <c r="AQ2" s="20"/>
      <c r="AR2" s="21"/>
    </row>
    <row r="3">
      <c r="A3" s="38" t="s">
        <v>177</v>
      </c>
      <c r="B3" s="28" t="s">
        <v>30</v>
      </c>
      <c r="C3" s="28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30"/>
      <c r="P3" s="117"/>
      <c r="Q3" s="32"/>
      <c r="R3" s="23"/>
      <c r="S3" s="33"/>
      <c r="T3" s="33"/>
      <c r="U3" s="33"/>
      <c r="V3" s="34"/>
      <c r="W3" s="24"/>
      <c r="X3" s="32"/>
      <c r="Y3" s="33"/>
      <c r="Z3" s="34"/>
      <c r="AA3" s="33"/>
      <c r="AB3" s="32"/>
      <c r="AC3" s="23"/>
      <c r="AD3" s="34"/>
      <c r="AE3" s="35" t="str">
        <f t="shared" ref="AE3:AE28" si="2">IF(AND(Q3&gt;=12,V3&gt;=12,Z3&gt;=6,AB3&gt;=6),"да","нет")</f>
        <v>нет</v>
      </c>
      <c r="AF3" s="34"/>
      <c r="AG3" s="36"/>
      <c r="AH3" s="23">
        <f t="shared" ref="AH3:AH28" si="3">SUM(W3)</f>
        <v>0</v>
      </c>
      <c r="AI3" s="23">
        <f t="shared" ref="AI3:AI28" si="4">Sum(Q3)</f>
        <v>0</v>
      </c>
      <c r="AJ3" s="23">
        <f t="shared" ref="AJ3:AJ28" si="5">SUM(Z3)</f>
        <v>0</v>
      </c>
      <c r="AK3" s="34">
        <f t="shared" ref="AK3:AK28" si="6">SUM(AC3)</f>
        <v>0</v>
      </c>
      <c r="AL3" s="23">
        <f t="shared" ref="AL3:AL28" si="7">SUM(X3)</f>
        <v>0</v>
      </c>
      <c r="AM3" s="23">
        <f t="shared" ref="AM3:AM28" si="8">SUM(V3)</f>
        <v>0</v>
      </c>
      <c r="AN3" s="23">
        <f t="shared" ref="AN3:AN28" si="9">SUM(AB3)</f>
        <v>0</v>
      </c>
      <c r="AO3" s="34">
        <f t="shared" ref="AO3:AO28" si="10">SUM(AD3)</f>
        <v>0</v>
      </c>
      <c r="AP3" s="24">
        <f t="shared" ref="AP3:AP28" si="11">sum(AF3)</f>
        <v>0</v>
      </c>
      <c r="AQ3" s="23">
        <f t="shared" ref="AQ3:AQ28" si="12">SUM(AH3:AP3)</f>
        <v>0</v>
      </c>
      <c r="AR3" s="37" t="str">
        <f t="shared" ref="AR3:AR28" si="13">IF(AND(AI3&gt;=12, AJ3&gt;=6, AM3&gt;=12, AN3&gt;=6,AP3&gt;=12, AQ3&gt;=60), "Да", IF(AQ3&gt;=60, "Fail", "Нет"))</f>
        <v>Нет</v>
      </c>
    </row>
    <row r="4">
      <c r="A4" s="38" t="s">
        <v>180</v>
      </c>
      <c r="B4" s="28" t="s">
        <v>30</v>
      </c>
      <c r="C4" s="28" t="s">
        <v>30</v>
      </c>
      <c r="D4" s="29"/>
      <c r="E4" s="29"/>
      <c r="F4" s="29"/>
      <c r="G4" s="29"/>
      <c r="H4" s="29"/>
      <c r="I4" s="28" t="s">
        <v>30</v>
      </c>
      <c r="J4" s="28" t="s">
        <v>30</v>
      </c>
      <c r="K4" s="28"/>
      <c r="L4" s="28"/>
      <c r="M4" s="28"/>
      <c r="N4" s="28"/>
      <c r="O4" s="30"/>
      <c r="P4" s="129">
        <v>43430.0</v>
      </c>
      <c r="Q4" s="32">
        <v>15.0</v>
      </c>
      <c r="R4" s="24" t="s">
        <v>181</v>
      </c>
      <c r="S4" s="26">
        <v>43444.0</v>
      </c>
      <c r="T4" s="26">
        <v>43458.0</v>
      </c>
      <c r="U4" s="26">
        <v>43458.0</v>
      </c>
      <c r="V4" s="32">
        <v>18.7</v>
      </c>
      <c r="W4" s="24">
        <v>0.0</v>
      </c>
      <c r="X4" s="32">
        <v>0.5</v>
      </c>
      <c r="Y4" s="33"/>
      <c r="Z4" s="32">
        <v>8.5</v>
      </c>
      <c r="AA4" s="26">
        <v>43459.0</v>
      </c>
      <c r="AB4" s="32">
        <v>7.0</v>
      </c>
      <c r="AC4" s="24">
        <v>4.0</v>
      </c>
      <c r="AD4" s="32">
        <v>3.0</v>
      </c>
      <c r="AE4" s="35" t="str">
        <f t="shared" si="2"/>
        <v>да</v>
      </c>
      <c r="AF4" s="32">
        <v>20.0</v>
      </c>
      <c r="AG4" s="36"/>
      <c r="AH4" s="23">
        <f t="shared" si="3"/>
        <v>0</v>
      </c>
      <c r="AI4" s="23">
        <f t="shared" si="4"/>
        <v>15</v>
      </c>
      <c r="AJ4" s="23">
        <f t="shared" si="5"/>
        <v>8.5</v>
      </c>
      <c r="AK4" s="34">
        <f t="shared" si="6"/>
        <v>4</v>
      </c>
      <c r="AL4" s="23">
        <f t="shared" si="7"/>
        <v>0.5</v>
      </c>
      <c r="AM4" s="23">
        <f t="shared" si="8"/>
        <v>18.7</v>
      </c>
      <c r="AN4" s="23">
        <f t="shared" si="9"/>
        <v>7</v>
      </c>
      <c r="AO4" s="34">
        <f t="shared" si="10"/>
        <v>3</v>
      </c>
      <c r="AP4" s="24">
        <f t="shared" si="11"/>
        <v>20</v>
      </c>
      <c r="AQ4" s="23">
        <f t="shared" si="12"/>
        <v>76.7</v>
      </c>
      <c r="AR4" s="37" t="str">
        <f t="shared" si="13"/>
        <v>Да</v>
      </c>
    </row>
    <row r="5">
      <c r="A5" s="38" t="s">
        <v>182</v>
      </c>
      <c r="B5" s="28" t="s">
        <v>30</v>
      </c>
      <c r="C5" s="28"/>
      <c r="D5" s="29"/>
      <c r="E5" s="29"/>
      <c r="F5" s="29"/>
      <c r="G5" s="29"/>
      <c r="H5" s="29"/>
      <c r="I5" s="28" t="s">
        <v>30</v>
      </c>
      <c r="J5" s="29"/>
      <c r="K5" s="28" t="s">
        <v>30</v>
      </c>
      <c r="L5" s="28" t="s">
        <v>30</v>
      </c>
      <c r="M5" s="28"/>
      <c r="N5" s="28"/>
      <c r="O5" s="30">
        <v>3333.0</v>
      </c>
      <c r="P5" s="129">
        <v>43459.0</v>
      </c>
      <c r="Q5" s="32">
        <v>12.5</v>
      </c>
      <c r="R5" s="24">
        <v>7594.0</v>
      </c>
      <c r="S5" s="31">
        <v>43461.0</v>
      </c>
      <c r="T5" s="31">
        <v>43461.0</v>
      </c>
      <c r="U5" s="31">
        <v>43461.0</v>
      </c>
      <c r="V5" s="32">
        <v>12.0</v>
      </c>
      <c r="W5" s="24">
        <v>0.0</v>
      </c>
      <c r="X5" s="32">
        <v>0.5</v>
      </c>
      <c r="Y5" s="26">
        <v>43458.0</v>
      </c>
      <c r="Z5" s="32">
        <v>6.0</v>
      </c>
      <c r="AA5" s="26">
        <v>43459.0</v>
      </c>
      <c r="AB5" s="32">
        <v>10.0</v>
      </c>
      <c r="AC5" s="23"/>
      <c r="AD5" s="32">
        <v>3.0</v>
      </c>
      <c r="AE5" s="35" t="str">
        <f t="shared" si="2"/>
        <v>да</v>
      </c>
      <c r="AF5" s="32">
        <v>20.0</v>
      </c>
      <c r="AG5" s="36"/>
      <c r="AH5" s="23">
        <f t="shared" si="3"/>
        <v>0</v>
      </c>
      <c r="AI5" s="23">
        <f t="shared" si="4"/>
        <v>12.5</v>
      </c>
      <c r="AJ5" s="23">
        <f t="shared" si="5"/>
        <v>6</v>
      </c>
      <c r="AK5" s="34">
        <f t="shared" si="6"/>
        <v>0</v>
      </c>
      <c r="AL5" s="23">
        <f t="shared" si="7"/>
        <v>0.5</v>
      </c>
      <c r="AM5" s="23">
        <f t="shared" si="8"/>
        <v>12</v>
      </c>
      <c r="AN5" s="23">
        <f t="shared" si="9"/>
        <v>10</v>
      </c>
      <c r="AO5" s="34">
        <f t="shared" si="10"/>
        <v>3</v>
      </c>
      <c r="AP5" s="24">
        <f t="shared" si="11"/>
        <v>20</v>
      </c>
      <c r="AQ5" s="23">
        <f t="shared" si="12"/>
        <v>64</v>
      </c>
      <c r="AR5" s="37" t="str">
        <f t="shared" si="13"/>
        <v>Да</v>
      </c>
    </row>
    <row r="6">
      <c r="A6" s="38" t="s">
        <v>185</v>
      </c>
      <c r="B6" s="28" t="s">
        <v>30</v>
      </c>
      <c r="C6" s="28" t="s">
        <v>30</v>
      </c>
      <c r="D6" s="29"/>
      <c r="E6" s="28" t="s">
        <v>30</v>
      </c>
      <c r="F6" s="29"/>
      <c r="G6" s="29"/>
      <c r="H6" s="29"/>
      <c r="I6" s="29"/>
      <c r="J6" s="29"/>
      <c r="K6" s="28" t="s">
        <v>30</v>
      </c>
      <c r="L6" s="28"/>
      <c r="M6" s="28"/>
      <c r="N6" s="28"/>
      <c r="O6" s="30">
        <v>1437.0</v>
      </c>
      <c r="P6" s="129">
        <v>43416.0</v>
      </c>
      <c r="Q6" s="32">
        <v>16.0</v>
      </c>
      <c r="R6" s="24">
        <v>121112.0</v>
      </c>
      <c r="S6" s="31">
        <v>43459.0</v>
      </c>
      <c r="T6" s="31">
        <v>43459.0</v>
      </c>
      <c r="U6" s="31">
        <v>43459.0</v>
      </c>
      <c r="V6" s="32">
        <v>17.0</v>
      </c>
      <c r="W6" s="24">
        <v>0.0</v>
      </c>
      <c r="X6" s="43"/>
      <c r="Y6" s="26">
        <v>43458.0</v>
      </c>
      <c r="Z6" s="32">
        <v>6.0</v>
      </c>
      <c r="AA6" s="31">
        <v>43459.0</v>
      </c>
      <c r="AB6" s="32">
        <v>8.0</v>
      </c>
      <c r="AC6" s="24">
        <v>3.0</v>
      </c>
      <c r="AD6" s="32">
        <v>3.0</v>
      </c>
      <c r="AE6" s="35" t="str">
        <f t="shared" si="2"/>
        <v>да</v>
      </c>
      <c r="AF6" s="32">
        <v>20.0</v>
      </c>
      <c r="AG6" s="36"/>
      <c r="AH6" s="23">
        <f t="shared" si="3"/>
        <v>0</v>
      </c>
      <c r="AI6" s="23">
        <f t="shared" si="4"/>
        <v>16</v>
      </c>
      <c r="AJ6" s="23">
        <f t="shared" si="5"/>
        <v>6</v>
      </c>
      <c r="AK6" s="34">
        <f t="shared" si="6"/>
        <v>3</v>
      </c>
      <c r="AL6" s="23">
        <f t="shared" si="7"/>
        <v>0</v>
      </c>
      <c r="AM6" s="23">
        <f t="shared" si="8"/>
        <v>17</v>
      </c>
      <c r="AN6" s="23">
        <f t="shared" si="9"/>
        <v>8</v>
      </c>
      <c r="AO6" s="34">
        <f t="shared" si="10"/>
        <v>3</v>
      </c>
      <c r="AP6" s="24">
        <f t="shared" si="11"/>
        <v>20</v>
      </c>
      <c r="AQ6" s="23">
        <f t="shared" si="12"/>
        <v>73</v>
      </c>
      <c r="AR6" s="37" t="str">
        <f t="shared" si="13"/>
        <v>Да</v>
      </c>
    </row>
    <row r="7">
      <c r="A7" s="38" t="s">
        <v>188</v>
      </c>
      <c r="B7" s="28" t="s">
        <v>30</v>
      </c>
      <c r="C7" s="28"/>
      <c r="D7" s="29"/>
      <c r="E7" s="28" t="s">
        <v>30</v>
      </c>
      <c r="F7" s="29"/>
      <c r="G7" s="29"/>
      <c r="H7" s="29"/>
      <c r="I7" s="28" t="s">
        <v>30</v>
      </c>
      <c r="J7" s="28" t="s">
        <v>30</v>
      </c>
      <c r="K7" s="28"/>
      <c r="L7" s="28"/>
      <c r="M7" s="28"/>
      <c r="N7" s="28"/>
      <c r="O7" s="30"/>
      <c r="P7" s="129">
        <v>43430.0</v>
      </c>
      <c r="Q7" s="32">
        <v>16.0</v>
      </c>
      <c r="R7" s="24" t="s">
        <v>189</v>
      </c>
      <c r="S7" s="26">
        <v>43444.0</v>
      </c>
      <c r="T7" s="31">
        <v>43458.0</v>
      </c>
      <c r="U7" s="31">
        <v>43458.0</v>
      </c>
      <c r="V7" s="32">
        <v>18.75</v>
      </c>
      <c r="W7" s="24">
        <v>2.5</v>
      </c>
      <c r="X7" s="39">
        <v>0.0</v>
      </c>
      <c r="Y7" s="33"/>
      <c r="Z7" s="32">
        <v>7.5</v>
      </c>
      <c r="AA7" s="31">
        <v>43459.0</v>
      </c>
      <c r="AB7" s="32">
        <v>10.0</v>
      </c>
      <c r="AC7" s="24">
        <v>4.0</v>
      </c>
      <c r="AD7" s="32">
        <v>4.0</v>
      </c>
      <c r="AE7" s="35" t="str">
        <f t="shared" si="2"/>
        <v>да</v>
      </c>
      <c r="AF7" s="32">
        <v>20.0</v>
      </c>
      <c r="AG7" s="36"/>
      <c r="AH7" s="23">
        <f t="shared" si="3"/>
        <v>2.5</v>
      </c>
      <c r="AI7" s="23">
        <f t="shared" si="4"/>
        <v>16</v>
      </c>
      <c r="AJ7" s="23">
        <f t="shared" si="5"/>
        <v>7.5</v>
      </c>
      <c r="AK7" s="34">
        <f t="shared" si="6"/>
        <v>4</v>
      </c>
      <c r="AL7" s="23">
        <f t="shared" si="7"/>
        <v>0</v>
      </c>
      <c r="AM7" s="23">
        <f t="shared" si="8"/>
        <v>18.75</v>
      </c>
      <c r="AN7" s="23">
        <f t="shared" si="9"/>
        <v>10</v>
      </c>
      <c r="AO7" s="34">
        <f t="shared" si="10"/>
        <v>4</v>
      </c>
      <c r="AP7" s="24">
        <f t="shared" si="11"/>
        <v>20</v>
      </c>
      <c r="AQ7" s="23">
        <f t="shared" si="12"/>
        <v>82.75</v>
      </c>
      <c r="AR7" s="37" t="str">
        <f t="shared" si="13"/>
        <v>Да</v>
      </c>
    </row>
    <row r="8">
      <c r="A8" s="38" t="s">
        <v>192</v>
      </c>
      <c r="B8" s="28" t="s">
        <v>30</v>
      </c>
      <c r="C8" s="28"/>
      <c r="D8" s="29"/>
      <c r="E8" s="29"/>
      <c r="F8" s="29"/>
      <c r="G8" s="29"/>
      <c r="H8" s="29"/>
      <c r="I8" s="29"/>
      <c r="J8" s="29"/>
      <c r="K8" s="29"/>
      <c r="L8" s="29"/>
      <c r="M8" s="29"/>
      <c r="N8" s="28" t="s">
        <v>30</v>
      </c>
      <c r="O8" s="30"/>
      <c r="P8" s="129">
        <v>43612.0</v>
      </c>
      <c r="Q8" s="32">
        <v>12.0</v>
      </c>
      <c r="R8" s="24">
        <v>3100.0</v>
      </c>
      <c r="S8" s="31">
        <v>43630.0</v>
      </c>
      <c r="T8" s="31">
        <v>43630.0</v>
      </c>
      <c r="U8" s="31">
        <v>43630.0</v>
      </c>
      <c r="V8" s="32">
        <v>12.0</v>
      </c>
      <c r="W8" s="23"/>
      <c r="X8" s="34"/>
      <c r="Y8" s="31">
        <v>43567.0</v>
      </c>
      <c r="Z8" s="32">
        <v>6.0</v>
      </c>
      <c r="AA8" s="26">
        <v>43566.0</v>
      </c>
      <c r="AB8" s="32">
        <v>6.0</v>
      </c>
      <c r="AC8" s="24">
        <v>4.0</v>
      </c>
      <c r="AD8" s="32">
        <v>4.0</v>
      </c>
      <c r="AE8" s="35" t="str">
        <f t="shared" si="2"/>
        <v>да</v>
      </c>
      <c r="AF8" s="32">
        <v>16.0</v>
      </c>
      <c r="AG8" s="36"/>
      <c r="AH8" s="23">
        <f t="shared" si="3"/>
        <v>0</v>
      </c>
      <c r="AI8" s="23">
        <f t="shared" si="4"/>
        <v>12</v>
      </c>
      <c r="AJ8" s="23">
        <f t="shared" si="5"/>
        <v>6</v>
      </c>
      <c r="AK8" s="34">
        <f t="shared" si="6"/>
        <v>4</v>
      </c>
      <c r="AL8" s="23">
        <f t="shared" si="7"/>
        <v>0</v>
      </c>
      <c r="AM8" s="23">
        <f t="shared" si="8"/>
        <v>12</v>
      </c>
      <c r="AN8" s="23">
        <f t="shared" si="9"/>
        <v>6</v>
      </c>
      <c r="AO8" s="34">
        <f t="shared" si="10"/>
        <v>4</v>
      </c>
      <c r="AP8" s="24">
        <f t="shared" si="11"/>
        <v>16</v>
      </c>
      <c r="AQ8" s="23">
        <f t="shared" si="12"/>
        <v>60</v>
      </c>
      <c r="AR8" s="37" t="str">
        <f t="shared" si="13"/>
        <v>Да</v>
      </c>
    </row>
    <row r="9">
      <c r="A9" s="38" t="s">
        <v>193</v>
      </c>
      <c r="B9" s="28" t="s">
        <v>30</v>
      </c>
      <c r="C9" s="28" t="s">
        <v>30</v>
      </c>
      <c r="D9" s="29"/>
      <c r="E9" s="29"/>
      <c r="F9" s="29"/>
      <c r="G9" s="29"/>
      <c r="H9" s="29"/>
      <c r="I9" s="28" t="s">
        <v>30</v>
      </c>
      <c r="J9" s="29"/>
      <c r="K9" s="29"/>
      <c r="L9" s="28" t="s">
        <v>30</v>
      </c>
      <c r="M9" s="28" t="s">
        <v>30</v>
      </c>
      <c r="N9" s="28"/>
      <c r="O9" s="30">
        <v>5939.0</v>
      </c>
      <c r="P9" s="129">
        <v>43458.0</v>
      </c>
      <c r="Q9" s="32">
        <v>15.0</v>
      </c>
      <c r="R9" s="24">
        <v>5542.0</v>
      </c>
      <c r="S9" s="26">
        <v>43459.0</v>
      </c>
      <c r="T9" s="26">
        <v>43824.0</v>
      </c>
      <c r="U9" s="26">
        <v>43482.0</v>
      </c>
      <c r="V9" s="32">
        <v>13.0</v>
      </c>
      <c r="W9" s="24">
        <v>2.5</v>
      </c>
      <c r="X9" s="32">
        <v>0.5</v>
      </c>
      <c r="Y9" s="26">
        <v>43458.0</v>
      </c>
      <c r="Z9" s="32">
        <v>6.0</v>
      </c>
      <c r="AA9" s="26">
        <v>43459.0</v>
      </c>
      <c r="AB9" s="32">
        <v>10.0</v>
      </c>
      <c r="AC9" s="23"/>
      <c r="AD9" s="32">
        <v>1.0</v>
      </c>
      <c r="AE9" s="35" t="str">
        <f t="shared" si="2"/>
        <v>да</v>
      </c>
      <c r="AF9" s="32">
        <v>12.0</v>
      </c>
      <c r="AG9" s="36"/>
      <c r="AH9" s="23">
        <f t="shared" si="3"/>
        <v>2.5</v>
      </c>
      <c r="AI9" s="23">
        <f t="shared" si="4"/>
        <v>15</v>
      </c>
      <c r="AJ9" s="23">
        <f t="shared" si="5"/>
        <v>6</v>
      </c>
      <c r="AK9" s="34">
        <f t="shared" si="6"/>
        <v>0</v>
      </c>
      <c r="AL9" s="23">
        <f t="shared" si="7"/>
        <v>0.5</v>
      </c>
      <c r="AM9" s="23">
        <f t="shared" si="8"/>
        <v>13</v>
      </c>
      <c r="AN9" s="23">
        <f t="shared" si="9"/>
        <v>10</v>
      </c>
      <c r="AO9" s="34">
        <f t="shared" si="10"/>
        <v>1</v>
      </c>
      <c r="AP9" s="24">
        <f t="shared" si="11"/>
        <v>12</v>
      </c>
      <c r="AQ9" s="23">
        <f t="shared" si="12"/>
        <v>60</v>
      </c>
      <c r="AR9" s="37" t="str">
        <f t="shared" si="13"/>
        <v>Да</v>
      </c>
    </row>
    <row r="10">
      <c r="A10" s="38" t="s">
        <v>196</v>
      </c>
      <c r="B10" s="28" t="s">
        <v>30</v>
      </c>
      <c r="C10" s="28" t="s">
        <v>30</v>
      </c>
      <c r="D10" s="47"/>
      <c r="E10" s="28" t="s">
        <v>30</v>
      </c>
      <c r="F10" s="28" t="s">
        <v>30</v>
      </c>
      <c r="G10" s="47"/>
      <c r="H10" s="47"/>
      <c r="I10" s="28" t="s">
        <v>30</v>
      </c>
      <c r="J10" s="47"/>
      <c r="K10" s="47"/>
      <c r="L10" s="47"/>
      <c r="M10" s="47"/>
      <c r="N10" s="47"/>
      <c r="O10" s="48">
        <v>4449.0</v>
      </c>
      <c r="P10" s="117">
        <v>43388.0</v>
      </c>
      <c r="Q10" s="39">
        <v>20.0</v>
      </c>
      <c r="R10" s="49">
        <v>255.0</v>
      </c>
      <c r="S10" s="45">
        <v>43430.0</v>
      </c>
      <c r="T10" s="14">
        <v>43444.0</v>
      </c>
      <c r="U10" s="14">
        <v>43444.0</v>
      </c>
      <c r="V10" s="39">
        <v>20.0</v>
      </c>
      <c r="W10" s="49">
        <v>2.5</v>
      </c>
      <c r="X10" s="39">
        <v>1.0</v>
      </c>
      <c r="Y10" s="58"/>
      <c r="Z10" s="39">
        <v>9.5</v>
      </c>
      <c r="AA10" s="45">
        <v>43459.0</v>
      </c>
      <c r="AB10" s="39">
        <v>10.0</v>
      </c>
      <c r="AC10" s="24">
        <v>5.0</v>
      </c>
      <c r="AD10" s="32">
        <v>5.0</v>
      </c>
      <c r="AE10" s="35" t="str">
        <f t="shared" si="2"/>
        <v>да</v>
      </c>
      <c r="AF10" s="32">
        <v>20.0</v>
      </c>
      <c r="AG10" s="36"/>
      <c r="AH10" s="23">
        <f t="shared" si="3"/>
        <v>2.5</v>
      </c>
      <c r="AI10" s="23">
        <f t="shared" si="4"/>
        <v>20</v>
      </c>
      <c r="AJ10" s="23">
        <f t="shared" si="5"/>
        <v>9.5</v>
      </c>
      <c r="AK10" s="34">
        <f t="shared" si="6"/>
        <v>5</v>
      </c>
      <c r="AL10" s="23">
        <f t="shared" si="7"/>
        <v>1</v>
      </c>
      <c r="AM10" s="23">
        <f t="shared" si="8"/>
        <v>20</v>
      </c>
      <c r="AN10" s="23">
        <f t="shared" si="9"/>
        <v>10</v>
      </c>
      <c r="AO10" s="34">
        <f t="shared" si="10"/>
        <v>5</v>
      </c>
      <c r="AP10" s="24">
        <f t="shared" si="11"/>
        <v>20</v>
      </c>
      <c r="AQ10" s="23">
        <f t="shared" si="12"/>
        <v>93</v>
      </c>
      <c r="AR10" s="37" t="str">
        <f t="shared" si="13"/>
        <v>Да</v>
      </c>
    </row>
    <row r="11">
      <c r="A11" s="38" t="s">
        <v>199</v>
      </c>
      <c r="B11" s="28" t="s">
        <v>30</v>
      </c>
      <c r="C11" s="28"/>
      <c r="D11" s="29"/>
      <c r="E11" s="28" t="s">
        <v>30</v>
      </c>
      <c r="F11" s="29"/>
      <c r="G11" s="29"/>
      <c r="H11" s="29"/>
      <c r="I11" s="28" t="s">
        <v>30</v>
      </c>
      <c r="J11" s="28" t="s">
        <v>30</v>
      </c>
      <c r="K11" s="28"/>
      <c r="L11" s="28" t="s">
        <v>30</v>
      </c>
      <c r="M11" s="28"/>
      <c r="N11" s="28"/>
      <c r="O11" s="30">
        <v>1111.0</v>
      </c>
      <c r="P11" s="129">
        <v>43461.0</v>
      </c>
      <c r="Q11" s="32">
        <v>13.0</v>
      </c>
      <c r="R11" s="24">
        <v>12345.0</v>
      </c>
      <c r="S11" s="26">
        <v>43514.0</v>
      </c>
      <c r="T11" s="26">
        <v>43542.0</v>
      </c>
      <c r="U11" s="52">
        <v>43542.0</v>
      </c>
      <c r="V11" s="32">
        <v>12.0</v>
      </c>
      <c r="W11" s="23"/>
      <c r="X11" s="32">
        <v>0.5</v>
      </c>
      <c r="Y11" s="31">
        <v>43458.0</v>
      </c>
      <c r="Z11" s="32">
        <v>6.0</v>
      </c>
      <c r="AA11" s="26">
        <v>43489.0</v>
      </c>
      <c r="AB11" s="32">
        <v>6.0</v>
      </c>
      <c r="AC11" s="23"/>
      <c r="AD11" s="32">
        <v>2.5</v>
      </c>
      <c r="AE11" s="35" t="str">
        <f t="shared" si="2"/>
        <v>да</v>
      </c>
      <c r="AF11" s="32">
        <v>20.0</v>
      </c>
      <c r="AG11" s="36"/>
      <c r="AH11" s="23">
        <f t="shared" si="3"/>
        <v>0</v>
      </c>
      <c r="AI11" s="23">
        <f t="shared" si="4"/>
        <v>13</v>
      </c>
      <c r="AJ11" s="23">
        <f t="shared" si="5"/>
        <v>6</v>
      </c>
      <c r="AK11" s="34">
        <f t="shared" si="6"/>
        <v>0</v>
      </c>
      <c r="AL11" s="23">
        <f t="shared" si="7"/>
        <v>0.5</v>
      </c>
      <c r="AM11" s="23">
        <f t="shared" si="8"/>
        <v>12</v>
      </c>
      <c r="AN11" s="23">
        <f t="shared" si="9"/>
        <v>6</v>
      </c>
      <c r="AO11" s="34">
        <f t="shared" si="10"/>
        <v>2.5</v>
      </c>
      <c r="AP11" s="24">
        <f t="shared" si="11"/>
        <v>20</v>
      </c>
      <c r="AQ11" s="23">
        <f t="shared" si="12"/>
        <v>60</v>
      </c>
      <c r="AR11" s="37" t="str">
        <f t="shared" si="13"/>
        <v>Да</v>
      </c>
    </row>
    <row r="12">
      <c r="A12" s="38" t="s">
        <v>202</v>
      </c>
      <c r="B12" s="28" t="s">
        <v>30</v>
      </c>
      <c r="C12" s="28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30"/>
      <c r="P12" s="117"/>
      <c r="Q12" s="34"/>
      <c r="R12" s="23"/>
      <c r="S12" s="40"/>
      <c r="T12" s="40"/>
      <c r="U12" s="40"/>
      <c r="V12" s="34"/>
      <c r="W12" s="23"/>
      <c r="X12" s="43"/>
      <c r="Y12" s="62"/>
      <c r="Z12" s="34"/>
      <c r="AA12" s="40"/>
      <c r="AB12" s="34"/>
      <c r="AC12" s="23"/>
      <c r="AD12" s="34"/>
      <c r="AE12" s="35" t="str">
        <f t="shared" si="2"/>
        <v>нет</v>
      </c>
      <c r="AF12" s="34"/>
      <c r="AG12" s="36"/>
      <c r="AH12" s="23">
        <f t="shared" si="3"/>
        <v>0</v>
      </c>
      <c r="AI12" s="23">
        <f t="shared" si="4"/>
        <v>0</v>
      </c>
      <c r="AJ12" s="23">
        <f t="shared" si="5"/>
        <v>0</v>
      </c>
      <c r="AK12" s="34">
        <f t="shared" si="6"/>
        <v>0</v>
      </c>
      <c r="AL12" s="23">
        <f t="shared" si="7"/>
        <v>0</v>
      </c>
      <c r="AM12" s="23">
        <f t="shared" si="8"/>
        <v>0</v>
      </c>
      <c r="AN12" s="23">
        <f t="shared" si="9"/>
        <v>0</v>
      </c>
      <c r="AO12" s="34">
        <f t="shared" si="10"/>
        <v>0</v>
      </c>
      <c r="AP12" s="24">
        <f t="shared" si="11"/>
        <v>0</v>
      </c>
      <c r="AQ12" s="23">
        <f t="shared" si="12"/>
        <v>0</v>
      </c>
      <c r="AR12" s="37" t="str">
        <f t="shared" si="13"/>
        <v>Нет</v>
      </c>
    </row>
    <row r="13">
      <c r="A13" s="98" t="s">
        <v>205</v>
      </c>
      <c r="B13" s="28" t="s">
        <v>30</v>
      </c>
      <c r="C13" s="28"/>
      <c r="D13" s="29"/>
      <c r="E13" s="28" t="s">
        <v>30</v>
      </c>
      <c r="F13" s="28" t="s">
        <v>30</v>
      </c>
      <c r="G13" s="29"/>
      <c r="H13" s="29"/>
      <c r="I13" s="29"/>
      <c r="J13" s="29"/>
      <c r="K13" s="29"/>
      <c r="L13" s="29"/>
      <c r="M13" s="29"/>
      <c r="N13" s="29"/>
      <c r="O13" s="30">
        <v>4450.0</v>
      </c>
      <c r="P13" s="117">
        <v>43388.0</v>
      </c>
      <c r="Q13" s="32">
        <v>18.5</v>
      </c>
      <c r="R13" s="24">
        <v>6655.0</v>
      </c>
      <c r="S13" s="14">
        <v>43444.0</v>
      </c>
      <c r="T13" s="14">
        <v>43444.0</v>
      </c>
      <c r="U13" s="14">
        <v>43444.0</v>
      </c>
      <c r="V13" s="32">
        <v>20.0</v>
      </c>
      <c r="W13" s="24">
        <v>0.0</v>
      </c>
      <c r="X13" s="32">
        <v>0.5</v>
      </c>
      <c r="Y13" s="33"/>
      <c r="Z13" s="32">
        <v>7.0</v>
      </c>
      <c r="AA13" s="26">
        <v>43459.0</v>
      </c>
      <c r="AB13" s="32">
        <v>10.0</v>
      </c>
      <c r="AC13" s="24">
        <v>4.0</v>
      </c>
      <c r="AD13" s="32">
        <v>5.0</v>
      </c>
      <c r="AE13" s="35" t="str">
        <f t="shared" si="2"/>
        <v>да</v>
      </c>
      <c r="AF13" s="32">
        <v>20.0</v>
      </c>
      <c r="AG13" s="36"/>
      <c r="AH13" s="23">
        <f t="shared" si="3"/>
        <v>0</v>
      </c>
      <c r="AI13" s="23">
        <f t="shared" si="4"/>
        <v>18.5</v>
      </c>
      <c r="AJ13" s="23">
        <f t="shared" si="5"/>
        <v>7</v>
      </c>
      <c r="AK13" s="34">
        <f t="shared" si="6"/>
        <v>4</v>
      </c>
      <c r="AL13" s="23">
        <f t="shared" si="7"/>
        <v>0.5</v>
      </c>
      <c r="AM13" s="23">
        <f t="shared" si="8"/>
        <v>20</v>
      </c>
      <c r="AN13" s="23">
        <f t="shared" si="9"/>
        <v>10</v>
      </c>
      <c r="AO13" s="34">
        <f t="shared" si="10"/>
        <v>5</v>
      </c>
      <c r="AP13" s="24">
        <f t="shared" si="11"/>
        <v>20</v>
      </c>
      <c r="AQ13" s="23">
        <f t="shared" si="12"/>
        <v>85</v>
      </c>
      <c r="AR13" s="37" t="str">
        <f t="shared" si="13"/>
        <v>Да</v>
      </c>
    </row>
    <row r="14">
      <c r="A14" s="132" t="s">
        <v>207</v>
      </c>
      <c r="B14" s="28" t="s">
        <v>30</v>
      </c>
      <c r="C14" s="28" t="s">
        <v>30</v>
      </c>
      <c r="D14" s="29"/>
      <c r="E14" s="29"/>
      <c r="F14" s="29"/>
      <c r="G14" s="29"/>
      <c r="H14" s="29"/>
      <c r="I14" s="28" t="s">
        <v>30</v>
      </c>
      <c r="J14" s="29"/>
      <c r="K14" s="29"/>
      <c r="L14" s="29"/>
      <c r="M14" s="29"/>
      <c r="N14" s="29"/>
      <c r="O14" s="30">
        <v>3879.0</v>
      </c>
      <c r="P14" s="129">
        <v>43563.0</v>
      </c>
      <c r="Q14" s="32">
        <v>14.0</v>
      </c>
      <c r="R14" s="24">
        <v>872.0</v>
      </c>
      <c r="S14" s="26">
        <v>43574.0</v>
      </c>
      <c r="T14" s="26">
        <v>43574.0</v>
      </c>
      <c r="U14" s="26">
        <v>43574.0</v>
      </c>
      <c r="V14" s="32">
        <v>14.0</v>
      </c>
      <c r="W14" s="24">
        <v>0.5</v>
      </c>
      <c r="X14" s="34"/>
      <c r="Y14" s="26">
        <v>43574.0</v>
      </c>
      <c r="Z14" s="32">
        <v>6.0</v>
      </c>
      <c r="AA14" s="26">
        <v>43567.0</v>
      </c>
      <c r="AB14" s="32">
        <v>6.0</v>
      </c>
      <c r="AC14" s="23"/>
      <c r="AD14" s="34"/>
      <c r="AE14" s="35" t="str">
        <f t="shared" si="2"/>
        <v>да</v>
      </c>
      <c r="AF14" s="32">
        <v>20.0</v>
      </c>
      <c r="AG14" s="36"/>
      <c r="AH14" s="23">
        <f t="shared" si="3"/>
        <v>0.5</v>
      </c>
      <c r="AI14" s="23">
        <f t="shared" si="4"/>
        <v>14</v>
      </c>
      <c r="AJ14" s="23">
        <f t="shared" si="5"/>
        <v>6</v>
      </c>
      <c r="AK14" s="34">
        <f t="shared" si="6"/>
        <v>0</v>
      </c>
      <c r="AL14" s="23">
        <f t="shared" si="7"/>
        <v>0</v>
      </c>
      <c r="AM14" s="23">
        <f t="shared" si="8"/>
        <v>14</v>
      </c>
      <c r="AN14" s="23">
        <f t="shared" si="9"/>
        <v>6</v>
      </c>
      <c r="AO14" s="34">
        <f t="shared" si="10"/>
        <v>0</v>
      </c>
      <c r="AP14" s="24">
        <f t="shared" si="11"/>
        <v>20</v>
      </c>
      <c r="AQ14" s="23">
        <f t="shared" si="12"/>
        <v>60.5</v>
      </c>
      <c r="AR14" s="37" t="str">
        <f t="shared" si="13"/>
        <v>Да</v>
      </c>
    </row>
    <row r="15">
      <c r="A15" s="38" t="s">
        <v>211</v>
      </c>
      <c r="B15" s="28" t="s">
        <v>30</v>
      </c>
      <c r="C15" s="28"/>
      <c r="D15" s="29"/>
      <c r="E15" s="29"/>
      <c r="F15" s="29"/>
      <c r="G15" s="29"/>
      <c r="H15" s="29"/>
      <c r="I15" s="28" t="s">
        <v>30</v>
      </c>
      <c r="J15" s="29"/>
      <c r="K15" s="29"/>
      <c r="L15" s="29"/>
      <c r="M15" s="28" t="s">
        <v>30</v>
      </c>
      <c r="N15" s="28"/>
      <c r="O15" s="30">
        <v>2222.0</v>
      </c>
      <c r="P15" s="129">
        <v>43444.0</v>
      </c>
      <c r="Q15" s="32">
        <v>13.0</v>
      </c>
      <c r="R15" s="24">
        <v>8933.0</v>
      </c>
      <c r="S15" s="26">
        <v>43482.0</v>
      </c>
      <c r="T15" s="26">
        <v>43500.0</v>
      </c>
      <c r="U15" s="26">
        <v>43500.0</v>
      </c>
      <c r="V15" s="32">
        <v>12.5</v>
      </c>
      <c r="W15" s="23"/>
      <c r="X15" s="32">
        <v>0.0</v>
      </c>
      <c r="Y15" s="33"/>
      <c r="Z15" s="32">
        <v>7.0</v>
      </c>
      <c r="AA15" s="26">
        <v>43459.0</v>
      </c>
      <c r="AB15" s="32">
        <v>10.0</v>
      </c>
      <c r="AC15" s="23"/>
      <c r="AD15" s="32">
        <v>1.0</v>
      </c>
      <c r="AE15" s="35" t="str">
        <f t="shared" si="2"/>
        <v>да</v>
      </c>
      <c r="AF15" s="32">
        <v>17.0</v>
      </c>
      <c r="AG15" s="36"/>
      <c r="AH15" s="23">
        <f t="shared" si="3"/>
        <v>0</v>
      </c>
      <c r="AI15" s="23">
        <f t="shared" si="4"/>
        <v>13</v>
      </c>
      <c r="AJ15" s="23">
        <f t="shared" si="5"/>
        <v>7</v>
      </c>
      <c r="AK15" s="34">
        <f t="shared" si="6"/>
        <v>0</v>
      </c>
      <c r="AL15" s="23">
        <f t="shared" si="7"/>
        <v>0</v>
      </c>
      <c r="AM15" s="23">
        <f t="shared" si="8"/>
        <v>12.5</v>
      </c>
      <c r="AN15" s="23">
        <f t="shared" si="9"/>
        <v>10</v>
      </c>
      <c r="AO15" s="34">
        <f t="shared" si="10"/>
        <v>1</v>
      </c>
      <c r="AP15" s="24">
        <f t="shared" si="11"/>
        <v>17</v>
      </c>
      <c r="AQ15" s="23">
        <f t="shared" si="12"/>
        <v>60.5</v>
      </c>
      <c r="AR15" s="37" t="str">
        <f t="shared" si="13"/>
        <v>Да</v>
      </c>
    </row>
    <row r="16">
      <c r="A16" s="38" t="s">
        <v>223</v>
      </c>
      <c r="B16" s="28" t="s">
        <v>30</v>
      </c>
      <c r="C16" s="28"/>
      <c r="D16" s="28" t="s">
        <v>30</v>
      </c>
      <c r="E16" s="29"/>
      <c r="F16" s="29"/>
      <c r="G16" s="29"/>
      <c r="H16" s="29"/>
      <c r="I16" s="29"/>
      <c r="J16" s="29"/>
      <c r="K16" s="28" t="s">
        <v>30</v>
      </c>
      <c r="L16" s="28" t="s">
        <v>30</v>
      </c>
      <c r="M16" s="28"/>
      <c r="N16" s="28"/>
      <c r="O16" s="30" t="s">
        <v>224</v>
      </c>
      <c r="P16" s="136">
        <v>43402.0</v>
      </c>
      <c r="Q16" s="32">
        <v>19.0</v>
      </c>
      <c r="R16" s="24" t="s">
        <v>225</v>
      </c>
      <c r="S16" s="26">
        <v>43459.0</v>
      </c>
      <c r="T16" s="26">
        <v>43459.0</v>
      </c>
      <c r="U16" s="26">
        <v>43461.0</v>
      </c>
      <c r="V16" s="32">
        <v>15.0</v>
      </c>
      <c r="W16" s="24">
        <v>1.0</v>
      </c>
      <c r="X16" s="32">
        <v>0.0</v>
      </c>
      <c r="Y16" s="33"/>
      <c r="Z16" s="32">
        <v>9.5</v>
      </c>
      <c r="AA16" s="26">
        <v>43459.0</v>
      </c>
      <c r="AB16" s="32">
        <v>6.0</v>
      </c>
      <c r="AC16" s="24">
        <v>5.0</v>
      </c>
      <c r="AD16" s="32">
        <v>3.0</v>
      </c>
      <c r="AE16" s="35" t="str">
        <f t="shared" si="2"/>
        <v>да</v>
      </c>
      <c r="AF16" s="32">
        <v>20.0</v>
      </c>
      <c r="AG16" s="36"/>
      <c r="AH16" s="23">
        <f t="shared" si="3"/>
        <v>1</v>
      </c>
      <c r="AI16" s="23">
        <f t="shared" si="4"/>
        <v>19</v>
      </c>
      <c r="AJ16" s="23">
        <f t="shared" si="5"/>
        <v>9.5</v>
      </c>
      <c r="AK16" s="34">
        <f t="shared" si="6"/>
        <v>5</v>
      </c>
      <c r="AL16" s="23">
        <f t="shared" si="7"/>
        <v>0</v>
      </c>
      <c r="AM16" s="23">
        <f t="shared" si="8"/>
        <v>15</v>
      </c>
      <c r="AN16" s="23">
        <f t="shared" si="9"/>
        <v>6</v>
      </c>
      <c r="AO16" s="34">
        <f t="shared" si="10"/>
        <v>3</v>
      </c>
      <c r="AP16" s="24">
        <f t="shared" si="11"/>
        <v>20</v>
      </c>
      <c r="AQ16" s="23">
        <f t="shared" si="12"/>
        <v>78.5</v>
      </c>
      <c r="AR16" s="37" t="str">
        <f t="shared" si="13"/>
        <v>Да</v>
      </c>
    </row>
    <row r="17">
      <c r="A17" s="38" t="s">
        <v>228</v>
      </c>
      <c r="B17" s="28" t="s">
        <v>30</v>
      </c>
      <c r="C17" s="28" t="s">
        <v>30</v>
      </c>
      <c r="D17" s="28" t="s">
        <v>30</v>
      </c>
      <c r="E17" s="28" t="s">
        <v>30</v>
      </c>
      <c r="F17" s="29"/>
      <c r="G17" s="29"/>
      <c r="H17" s="29"/>
      <c r="I17" s="29"/>
      <c r="J17" s="28" t="s">
        <v>30</v>
      </c>
      <c r="K17" s="28" t="s">
        <v>30</v>
      </c>
      <c r="L17" s="28"/>
      <c r="M17" s="28"/>
      <c r="N17" s="28"/>
      <c r="O17" s="30">
        <v>5570.0</v>
      </c>
      <c r="P17" s="117">
        <v>43388.0</v>
      </c>
      <c r="Q17" s="32">
        <v>19.5</v>
      </c>
      <c r="R17" s="24">
        <v>57005.0</v>
      </c>
      <c r="S17" s="26">
        <v>43444.0</v>
      </c>
      <c r="T17" s="31">
        <v>43458.0</v>
      </c>
      <c r="U17" s="57">
        <v>43459.0</v>
      </c>
      <c r="V17" s="32">
        <v>18.5</v>
      </c>
      <c r="W17" s="23"/>
      <c r="X17" s="34">
        <f>-1+1</f>
        <v>0</v>
      </c>
      <c r="Y17" s="26">
        <v>43482.0</v>
      </c>
      <c r="Z17" s="32">
        <v>6.0</v>
      </c>
      <c r="AA17" s="31">
        <v>43459.0</v>
      </c>
      <c r="AB17" s="32">
        <v>9.0</v>
      </c>
      <c r="AC17" s="24">
        <v>3.0</v>
      </c>
      <c r="AD17" s="32">
        <v>3.0</v>
      </c>
      <c r="AE17" s="35" t="str">
        <f t="shared" si="2"/>
        <v>да</v>
      </c>
      <c r="AF17" s="32">
        <v>12.0</v>
      </c>
      <c r="AG17" s="36"/>
      <c r="AH17" s="23">
        <f t="shared" si="3"/>
        <v>0</v>
      </c>
      <c r="AI17" s="23">
        <f t="shared" si="4"/>
        <v>19.5</v>
      </c>
      <c r="AJ17" s="23">
        <f t="shared" si="5"/>
        <v>6</v>
      </c>
      <c r="AK17" s="34">
        <f t="shared" si="6"/>
        <v>3</v>
      </c>
      <c r="AL17" s="23">
        <f t="shared" si="7"/>
        <v>0</v>
      </c>
      <c r="AM17" s="23">
        <f t="shared" si="8"/>
        <v>18.5</v>
      </c>
      <c r="AN17" s="23">
        <f t="shared" si="9"/>
        <v>9</v>
      </c>
      <c r="AO17" s="34">
        <f t="shared" si="10"/>
        <v>3</v>
      </c>
      <c r="AP17" s="24">
        <f t="shared" si="11"/>
        <v>12</v>
      </c>
      <c r="AQ17" s="23">
        <f t="shared" si="12"/>
        <v>71</v>
      </c>
      <c r="AR17" s="37" t="str">
        <f t="shared" si="13"/>
        <v>Да</v>
      </c>
    </row>
    <row r="18">
      <c r="A18" s="38" t="s">
        <v>231</v>
      </c>
      <c r="B18" s="28" t="s">
        <v>30</v>
      </c>
      <c r="C18" s="28" t="s">
        <v>30</v>
      </c>
      <c r="D18" s="29"/>
      <c r="F18" s="29"/>
      <c r="G18" s="29"/>
      <c r="H18" s="29"/>
      <c r="I18" s="28" t="s">
        <v>30</v>
      </c>
      <c r="J18" s="28" t="s">
        <v>30</v>
      </c>
      <c r="K18" s="28"/>
      <c r="L18" s="28" t="s">
        <v>30</v>
      </c>
      <c r="M18" s="28"/>
      <c r="N18" s="28"/>
      <c r="O18" s="30"/>
      <c r="P18" s="129">
        <v>43461.0</v>
      </c>
      <c r="Q18" s="32">
        <v>13.666</v>
      </c>
      <c r="R18" s="24">
        <v>36569.0</v>
      </c>
      <c r="S18" s="26">
        <v>43500.0</v>
      </c>
      <c r="T18" s="26">
        <v>43500.0</v>
      </c>
      <c r="U18" s="26">
        <v>43500.0</v>
      </c>
      <c r="V18" s="32">
        <v>12.5</v>
      </c>
      <c r="W18" s="23"/>
      <c r="X18" s="32">
        <v>0.0</v>
      </c>
      <c r="Y18" s="31">
        <v>43458.0</v>
      </c>
      <c r="Z18" s="32">
        <v>6.0</v>
      </c>
      <c r="AA18" s="26">
        <v>43459.0</v>
      </c>
      <c r="AB18" s="32">
        <v>8.0</v>
      </c>
      <c r="AC18" s="24">
        <v>2.0</v>
      </c>
      <c r="AD18" s="32">
        <v>1.0</v>
      </c>
      <c r="AE18" s="35" t="str">
        <f t="shared" si="2"/>
        <v>да</v>
      </c>
      <c r="AF18" s="32">
        <v>17.0</v>
      </c>
      <c r="AG18" s="36"/>
      <c r="AH18" s="23">
        <f t="shared" si="3"/>
        <v>0</v>
      </c>
      <c r="AI18" s="23">
        <f t="shared" si="4"/>
        <v>13.666</v>
      </c>
      <c r="AJ18" s="23">
        <f t="shared" si="5"/>
        <v>6</v>
      </c>
      <c r="AK18" s="34">
        <f t="shared" si="6"/>
        <v>2</v>
      </c>
      <c r="AL18" s="23">
        <f t="shared" si="7"/>
        <v>0</v>
      </c>
      <c r="AM18" s="23">
        <f t="shared" si="8"/>
        <v>12.5</v>
      </c>
      <c r="AN18" s="23">
        <f t="shared" si="9"/>
        <v>8</v>
      </c>
      <c r="AO18" s="34">
        <f t="shared" si="10"/>
        <v>1</v>
      </c>
      <c r="AP18" s="24">
        <f t="shared" si="11"/>
        <v>17</v>
      </c>
      <c r="AQ18" s="23">
        <f t="shared" si="12"/>
        <v>60.166</v>
      </c>
      <c r="AR18" s="37" t="str">
        <f t="shared" si="13"/>
        <v>Да</v>
      </c>
    </row>
    <row r="19">
      <c r="A19" s="38" t="s">
        <v>233</v>
      </c>
      <c r="B19" s="28" t="s">
        <v>30</v>
      </c>
      <c r="C19" s="28"/>
      <c r="D19" s="47"/>
      <c r="E19" s="47"/>
      <c r="F19" s="47"/>
      <c r="G19" s="47"/>
      <c r="H19" s="47"/>
      <c r="I19" s="28" t="s">
        <v>30</v>
      </c>
      <c r="J19" s="28" t="s">
        <v>30</v>
      </c>
      <c r="K19" s="28"/>
      <c r="L19" s="28"/>
      <c r="M19" s="28"/>
      <c r="N19" s="28"/>
      <c r="O19" s="48"/>
      <c r="P19" s="129">
        <v>43458.0</v>
      </c>
      <c r="Q19" s="39">
        <v>12.0</v>
      </c>
      <c r="R19" s="49">
        <v>87654.0</v>
      </c>
      <c r="S19" s="45">
        <v>43500.0</v>
      </c>
      <c r="T19" s="45">
        <v>43514.0</v>
      </c>
      <c r="U19" s="45">
        <v>43500.0</v>
      </c>
      <c r="V19" s="39">
        <v>12.0</v>
      </c>
      <c r="W19" s="49">
        <v>0.0</v>
      </c>
      <c r="X19" s="39">
        <v>0.0</v>
      </c>
      <c r="Y19" s="26">
        <v>43458.0</v>
      </c>
      <c r="Z19" s="32">
        <v>6.02</v>
      </c>
      <c r="AA19" s="45">
        <v>43459.0</v>
      </c>
      <c r="AB19" s="39">
        <v>6.0</v>
      </c>
      <c r="AC19" s="23"/>
      <c r="AD19" s="32">
        <v>4.0</v>
      </c>
      <c r="AE19" s="35" t="str">
        <f t="shared" si="2"/>
        <v>да</v>
      </c>
      <c r="AF19" s="32">
        <v>20.0</v>
      </c>
      <c r="AG19" s="36"/>
      <c r="AH19" s="23">
        <f t="shared" si="3"/>
        <v>0</v>
      </c>
      <c r="AI19" s="23">
        <f t="shared" si="4"/>
        <v>12</v>
      </c>
      <c r="AJ19" s="23">
        <f t="shared" si="5"/>
        <v>6.02</v>
      </c>
      <c r="AK19" s="34">
        <f t="shared" si="6"/>
        <v>0</v>
      </c>
      <c r="AL19" s="23">
        <f t="shared" si="7"/>
        <v>0</v>
      </c>
      <c r="AM19" s="23">
        <f t="shared" si="8"/>
        <v>12</v>
      </c>
      <c r="AN19" s="23">
        <f t="shared" si="9"/>
        <v>6</v>
      </c>
      <c r="AO19" s="34">
        <f t="shared" si="10"/>
        <v>4</v>
      </c>
      <c r="AP19" s="24">
        <f t="shared" si="11"/>
        <v>20</v>
      </c>
      <c r="AQ19" s="23">
        <f t="shared" si="12"/>
        <v>60.02</v>
      </c>
      <c r="AR19" s="37" t="str">
        <f t="shared" si="13"/>
        <v>Да</v>
      </c>
    </row>
    <row r="20">
      <c r="A20" s="38" t="s">
        <v>235</v>
      </c>
      <c r="B20" s="28" t="s">
        <v>30</v>
      </c>
      <c r="C20" s="28"/>
      <c r="D20" s="47"/>
      <c r="E20" s="47"/>
      <c r="F20" s="47"/>
      <c r="G20" s="47"/>
      <c r="H20" s="47"/>
      <c r="I20" s="28" t="s">
        <v>30</v>
      </c>
      <c r="J20" s="47"/>
      <c r="K20" s="28" t="s">
        <v>30</v>
      </c>
      <c r="L20" s="28"/>
      <c r="M20" s="28" t="s">
        <v>30</v>
      </c>
      <c r="N20" s="28"/>
      <c r="O20" s="48">
        <v>4453.0</v>
      </c>
      <c r="P20" s="129">
        <v>43459.0</v>
      </c>
      <c r="Q20" s="39">
        <v>13.5</v>
      </c>
      <c r="R20" s="49">
        <v>775.0</v>
      </c>
      <c r="S20" s="45">
        <v>43528.0</v>
      </c>
      <c r="T20" s="45">
        <v>43528.0</v>
      </c>
      <c r="U20" s="45">
        <v>43528.0</v>
      </c>
      <c r="V20" s="39">
        <v>12.0</v>
      </c>
      <c r="W20" s="49">
        <v>2.0</v>
      </c>
      <c r="X20" s="43"/>
      <c r="Y20" s="45">
        <v>43458.0</v>
      </c>
      <c r="Z20" s="39">
        <v>6.0</v>
      </c>
      <c r="AA20" s="45">
        <v>43459.0</v>
      </c>
      <c r="AB20" s="39">
        <v>9.0</v>
      </c>
      <c r="AC20" s="23"/>
      <c r="AD20" s="32">
        <v>1.0</v>
      </c>
      <c r="AE20" s="35" t="str">
        <f t="shared" si="2"/>
        <v>да</v>
      </c>
      <c r="AF20" s="32">
        <v>17.0</v>
      </c>
      <c r="AG20" s="36"/>
      <c r="AH20" s="23">
        <f t="shared" si="3"/>
        <v>2</v>
      </c>
      <c r="AI20" s="23">
        <f t="shared" si="4"/>
        <v>13.5</v>
      </c>
      <c r="AJ20" s="23">
        <f t="shared" si="5"/>
        <v>6</v>
      </c>
      <c r="AK20" s="34">
        <f t="shared" si="6"/>
        <v>0</v>
      </c>
      <c r="AL20" s="23">
        <f t="shared" si="7"/>
        <v>0</v>
      </c>
      <c r="AM20" s="23">
        <f t="shared" si="8"/>
        <v>12</v>
      </c>
      <c r="AN20" s="23">
        <f t="shared" si="9"/>
        <v>9</v>
      </c>
      <c r="AO20" s="34">
        <f t="shared" si="10"/>
        <v>1</v>
      </c>
      <c r="AP20" s="24">
        <f t="shared" si="11"/>
        <v>17</v>
      </c>
      <c r="AQ20" s="23">
        <f t="shared" si="12"/>
        <v>60.5</v>
      </c>
      <c r="AR20" s="37" t="str">
        <f t="shared" si="13"/>
        <v>Да</v>
      </c>
    </row>
    <row r="21">
      <c r="A21" s="38" t="s">
        <v>237</v>
      </c>
      <c r="B21" s="28" t="s">
        <v>30</v>
      </c>
      <c r="C21" s="28"/>
      <c r="D21" s="28" t="s">
        <v>30</v>
      </c>
      <c r="E21" s="29"/>
      <c r="F21" s="28" t="s">
        <v>30</v>
      </c>
      <c r="G21" s="28" t="s">
        <v>30</v>
      </c>
      <c r="H21" s="29"/>
      <c r="I21" s="28" t="s">
        <v>30</v>
      </c>
      <c r="J21" s="29"/>
      <c r="K21" s="29"/>
      <c r="L21" s="29"/>
      <c r="M21" s="29"/>
      <c r="N21" s="29"/>
      <c r="O21" s="30">
        <v>5093.0</v>
      </c>
      <c r="P21" s="129">
        <v>43416.0</v>
      </c>
      <c r="Q21" s="32">
        <v>19.0</v>
      </c>
      <c r="R21" s="24">
        <v>121114.0</v>
      </c>
      <c r="S21" s="14">
        <v>43444.0</v>
      </c>
      <c r="T21" s="14">
        <v>43444.0</v>
      </c>
      <c r="U21" s="14">
        <v>43444.0</v>
      </c>
      <c r="V21" s="32">
        <v>20.0</v>
      </c>
      <c r="W21" s="24">
        <v>1.5</v>
      </c>
      <c r="X21" s="32">
        <v>1.0</v>
      </c>
      <c r="Y21" s="33"/>
      <c r="Z21" s="32">
        <v>6.0</v>
      </c>
      <c r="AA21" s="26">
        <v>43459.0</v>
      </c>
      <c r="AB21" s="32">
        <v>10.0</v>
      </c>
      <c r="AC21" s="24">
        <v>3.0</v>
      </c>
      <c r="AD21" s="32">
        <v>5.0</v>
      </c>
      <c r="AE21" s="35" t="str">
        <f t="shared" si="2"/>
        <v>да</v>
      </c>
      <c r="AF21" s="32">
        <v>20.0</v>
      </c>
      <c r="AG21" s="36"/>
      <c r="AH21" s="23">
        <f t="shared" si="3"/>
        <v>1.5</v>
      </c>
      <c r="AI21" s="23">
        <f t="shared" si="4"/>
        <v>19</v>
      </c>
      <c r="AJ21" s="23">
        <f t="shared" si="5"/>
        <v>6</v>
      </c>
      <c r="AK21" s="34">
        <f t="shared" si="6"/>
        <v>3</v>
      </c>
      <c r="AL21" s="23">
        <f t="shared" si="7"/>
        <v>1</v>
      </c>
      <c r="AM21" s="23">
        <f t="shared" si="8"/>
        <v>20</v>
      </c>
      <c r="AN21" s="23">
        <f t="shared" si="9"/>
        <v>10</v>
      </c>
      <c r="AO21" s="34">
        <f t="shared" si="10"/>
        <v>5</v>
      </c>
      <c r="AP21" s="24">
        <f t="shared" si="11"/>
        <v>20</v>
      </c>
      <c r="AQ21" s="23">
        <f t="shared" si="12"/>
        <v>85.5</v>
      </c>
      <c r="AR21" s="37" t="str">
        <f t="shared" si="13"/>
        <v>Да</v>
      </c>
    </row>
    <row r="22">
      <c r="A22" s="38" t="s">
        <v>239</v>
      </c>
      <c r="B22" s="28" t="s">
        <v>30</v>
      </c>
      <c r="C22" s="28"/>
      <c r="D22" s="29"/>
      <c r="E22" s="29"/>
      <c r="F22" s="29"/>
      <c r="G22" s="29"/>
      <c r="H22" s="29"/>
      <c r="I22" s="28" t="s">
        <v>30</v>
      </c>
      <c r="J22" s="29"/>
      <c r="K22" s="29"/>
      <c r="L22" s="29"/>
      <c r="M22" s="29"/>
      <c r="N22" s="29"/>
      <c r="O22" s="30"/>
      <c r="P22" s="129">
        <v>43444.0</v>
      </c>
      <c r="Q22" s="32">
        <v>13.0</v>
      </c>
      <c r="R22" s="24">
        <v>5836.0</v>
      </c>
      <c r="S22" s="31">
        <v>43500.0</v>
      </c>
      <c r="T22" s="31">
        <v>43528.0</v>
      </c>
      <c r="U22" s="31">
        <v>43528.0</v>
      </c>
      <c r="V22" s="32">
        <v>12.0</v>
      </c>
      <c r="W22" s="24">
        <v>0.0</v>
      </c>
      <c r="X22" s="34"/>
      <c r="Y22" s="26">
        <v>43482.0</v>
      </c>
      <c r="Z22" s="32">
        <v>6.0</v>
      </c>
      <c r="AA22" s="31">
        <v>43459.0</v>
      </c>
      <c r="AB22" s="32">
        <v>6.0</v>
      </c>
      <c r="AC22" s="24">
        <v>4.0</v>
      </c>
      <c r="AD22" s="32">
        <v>1.0</v>
      </c>
      <c r="AE22" s="35" t="str">
        <f t="shared" si="2"/>
        <v>да</v>
      </c>
      <c r="AF22" s="32">
        <v>18.0</v>
      </c>
      <c r="AG22" s="36"/>
      <c r="AH22" s="23">
        <f t="shared" si="3"/>
        <v>0</v>
      </c>
      <c r="AI22" s="23">
        <f t="shared" si="4"/>
        <v>13</v>
      </c>
      <c r="AJ22" s="23">
        <f t="shared" si="5"/>
        <v>6</v>
      </c>
      <c r="AK22" s="34">
        <f t="shared" si="6"/>
        <v>4</v>
      </c>
      <c r="AL22" s="23">
        <f t="shared" si="7"/>
        <v>0</v>
      </c>
      <c r="AM22" s="23">
        <f t="shared" si="8"/>
        <v>12</v>
      </c>
      <c r="AN22" s="23">
        <f t="shared" si="9"/>
        <v>6</v>
      </c>
      <c r="AO22" s="34">
        <f t="shared" si="10"/>
        <v>1</v>
      </c>
      <c r="AP22" s="24">
        <f t="shared" si="11"/>
        <v>18</v>
      </c>
      <c r="AQ22" s="23">
        <f t="shared" si="12"/>
        <v>60</v>
      </c>
      <c r="AR22" s="37" t="str">
        <f t="shared" si="13"/>
        <v>Да</v>
      </c>
    </row>
    <row r="23">
      <c r="A23" s="38" t="s">
        <v>242</v>
      </c>
      <c r="B23" s="28" t="s">
        <v>30</v>
      </c>
      <c r="C23" s="28"/>
      <c r="D23" s="29"/>
      <c r="E23" s="29"/>
      <c r="F23" s="29"/>
      <c r="G23" s="29"/>
      <c r="H23" s="29"/>
      <c r="I23" s="29"/>
      <c r="J23" s="28" t="s">
        <v>30</v>
      </c>
      <c r="K23" s="28"/>
      <c r="L23" s="28" t="s">
        <v>30</v>
      </c>
      <c r="M23" s="28"/>
      <c r="N23" s="28"/>
      <c r="O23" s="30"/>
      <c r="P23" s="129">
        <v>43500.0</v>
      </c>
      <c r="Q23" s="32">
        <v>12.0</v>
      </c>
      <c r="R23" s="24">
        <v>6753.0</v>
      </c>
      <c r="S23" s="26">
        <v>43500.0</v>
      </c>
      <c r="T23" s="54">
        <v>43514.0</v>
      </c>
      <c r="U23" s="31">
        <v>43514.0</v>
      </c>
      <c r="V23" s="32">
        <v>12.0</v>
      </c>
      <c r="W23" s="24">
        <v>1.5</v>
      </c>
      <c r="X23" s="34"/>
      <c r="Y23" s="26">
        <v>43482.0</v>
      </c>
      <c r="Z23" s="32">
        <v>6.0</v>
      </c>
      <c r="AA23" s="26">
        <v>43459.0</v>
      </c>
      <c r="AB23" s="32">
        <v>9.0</v>
      </c>
      <c r="AC23" s="23"/>
      <c r="AD23" s="32">
        <v>1.0</v>
      </c>
      <c r="AE23" s="35" t="str">
        <f t="shared" si="2"/>
        <v>да</v>
      </c>
      <c r="AF23" s="32">
        <v>19.0</v>
      </c>
      <c r="AG23" s="36"/>
      <c r="AH23" s="23">
        <f t="shared" si="3"/>
        <v>1.5</v>
      </c>
      <c r="AI23" s="23">
        <f t="shared" si="4"/>
        <v>12</v>
      </c>
      <c r="AJ23" s="23">
        <f t="shared" si="5"/>
        <v>6</v>
      </c>
      <c r="AK23" s="34">
        <f t="shared" si="6"/>
        <v>0</v>
      </c>
      <c r="AL23" s="23">
        <f t="shared" si="7"/>
        <v>0</v>
      </c>
      <c r="AM23" s="23">
        <f t="shared" si="8"/>
        <v>12</v>
      </c>
      <c r="AN23" s="23">
        <f t="shared" si="9"/>
        <v>9</v>
      </c>
      <c r="AO23" s="34">
        <f t="shared" si="10"/>
        <v>1</v>
      </c>
      <c r="AP23" s="24">
        <f t="shared" si="11"/>
        <v>19</v>
      </c>
      <c r="AQ23" s="23">
        <f t="shared" si="12"/>
        <v>60.5</v>
      </c>
      <c r="AR23" s="37" t="str">
        <f t="shared" si="13"/>
        <v>Да</v>
      </c>
    </row>
    <row r="24">
      <c r="A24" s="38" t="s">
        <v>243</v>
      </c>
      <c r="B24" s="28" t="s">
        <v>30</v>
      </c>
      <c r="C24" s="28"/>
      <c r="D24" s="28" t="s">
        <v>30</v>
      </c>
      <c r="E24" s="29"/>
      <c r="F24" s="29"/>
      <c r="G24" s="29"/>
      <c r="H24" s="29"/>
      <c r="I24" s="29"/>
      <c r="J24" s="29"/>
      <c r="K24" s="29"/>
      <c r="L24" s="28" t="s">
        <v>30</v>
      </c>
      <c r="M24" s="28"/>
      <c r="N24" s="28"/>
      <c r="O24" s="30"/>
      <c r="P24" s="129">
        <v>43461.0</v>
      </c>
      <c r="Q24" s="32">
        <v>13.0</v>
      </c>
      <c r="R24" s="24">
        <v>6646.0</v>
      </c>
      <c r="S24" s="26">
        <v>43500.0</v>
      </c>
      <c r="T24" s="26">
        <v>43489.0</v>
      </c>
      <c r="U24" s="26">
        <v>43489.0</v>
      </c>
      <c r="V24" s="32">
        <v>12.0</v>
      </c>
      <c r="W24" s="24">
        <v>3.0</v>
      </c>
      <c r="X24" s="32">
        <v>0.5</v>
      </c>
      <c r="Y24" s="33"/>
      <c r="Z24" s="32">
        <v>9.5</v>
      </c>
      <c r="AA24" s="26">
        <v>43459.0</v>
      </c>
      <c r="AB24" s="32">
        <v>9.0</v>
      </c>
      <c r="AC24" s="23"/>
      <c r="AD24" s="32">
        <v>1.0</v>
      </c>
      <c r="AE24" s="35" t="str">
        <f t="shared" si="2"/>
        <v>да</v>
      </c>
      <c r="AF24" s="32">
        <v>12.0</v>
      </c>
      <c r="AG24" s="36"/>
      <c r="AH24" s="23">
        <f t="shared" si="3"/>
        <v>3</v>
      </c>
      <c r="AI24" s="23">
        <f t="shared" si="4"/>
        <v>13</v>
      </c>
      <c r="AJ24" s="23">
        <f t="shared" si="5"/>
        <v>9.5</v>
      </c>
      <c r="AK24" s="34">
        <f t="shared" si="6"/>
        <v>0</v>
      </c>
      <c r="AL24" s="23">
        <f t="shared" si="7"/>
        <v>0.5</v>
      </c>
      <c r="AM24" s="23">
        <f t="shared" si="8"/>
        <v>12</v>
      </c>
      <c r="AN24" s="23">
        <f t="shared" si="9"/>
        <v>9</v>
      </c>
      <c r="AO24" s="34">
        <f t="shared" si="10"/>
        <v>1</v>
      </c>
      <c r="AP24" s="24">
        <f t="shared" si="11"/>
        <v>12</v>
      </c>
      <c r="AQ24" s="23">
        <f t="shared" si="12"/>
        <v>60</v>
      </c>
      <c r="AR24" s="37" t="str">
        <f t="shared" si="13"/>
        <v>Да</v>
      </c>
    </row>
    <row r="25">
      <c r="A25" s="38" t="s">
        <v>246</v>
      </c>
      <c r="B25" s="28" t="s">
        <v>30</v>
      </c>
      <c r="C25" s="28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30"/>
      <c r="P25" s="117"/>
      <c r="Q25" s="34"/>
      <c r="R25" s="23"/>
      <c r="S25" s="40"/>
      <c r="T25" s="40"/>
      <c r="U25" s="40"/>
      <c r="V25" s="34"/>
      <c r="W25" s="23"/>
      <c r="X25" s="34"/>
      <c r="Y25" s="33"/>
      <c r="Z25" s="34"/>
      <c r="AA25" s="33"/>
      <c r="AB25" s="34"/>
      <c r="AC25" s="23"/>
      <c r="AD25" s="34"/>
      <c r="AE25" s="35" t="str">
        <f t="shared" si="2"/>
        <v>нет</v>
      </c>
      <c r="AF25" s="34"/>
      <c r="AG25" s="36"/>
      <c r="AH25" s="23">
        <f t="shared" si="3"/>
        <v>0</v>
      </c>
      <c r="AI25" s="23">
        <f t="shared" si="4"/>
        <v>0</v>
      </c>
      <c r="AJ25" s="23">
        <f t="shared" si="5"/>
        <v>0</v>
      </c>
      <c r="AK25" s="34">
        <f t="shared" si="6"/>
        <v>0</v>
      </c>
      <c r="AL25" s="23">
        <f t="shared" si="7"/>
        <v>0</v>
      </c>
      <c r="AM25" s="23">
        <f t="shared" si="8"/>
        <v>0</v>
      </c>
      <c r="AN25" s="23">
        <f t="shared" si="9"/>
        <v>0</v>
      </c>
      <c r="AO25" s="34">
        <f t="shared" si="10"/>
        <v>0</v>
      </c>
      <c r="AP25" s="24">
        <f t="shared" si="11"/>
        <v>0</v>
      </c>
      <c r="AQ25" s="23">
        <f t="shared" si="12"/>
        <v>0</v>
      </c>
      <c r="AR25" s="37" t="str">
        <f t="shared" si="13"/>
        <v>Нет</v>
      </c>
    </row>
    <row r="26">
      <c r="A26" s="38" t="s">
        <v>247</v>
      </c>
      <c r="B26" s="28" t="s">
        <v>30</v>
      </c>
      <c r="C26" s="28"/>
      <c r="D26" s="29"/>
      <c r="E26" s="29"/>
      <c r="F26" s="29"/>
      <c r="G26" s="29"/>
      <c r="H26" s="29"/>
      <c r="I26" s="29"/>
      <c r="J26" s="28" t="s">
        <v>30</v>
      </c>
      <c r="K26" s="28" t="s">
        <v>30</v>
      </c>
      <c r="L26" s="28"/>
      <c r="M26" s="28"/>
      <c r="N26" s="28"/>
      <c r="O26" s="30"/>
      <c r="P26" s="129">
        <v>43430.0</v>
      </c>
      <c r="Q26" s="32">
        <v>16.0</v>
      </c>
      <c r="R26" s="24">
        <v>8805.0</v>
      </c>
      <c r="S26" s="31">
        <v>43444.0</v>
      </c>
      <c r="T26" s="57">
        <v>43458.0</v>
      </c>
      <c r="U26" s="31">
        <v>43459.0</v>
      </c>
      <c r="V26" s="32">
        <v>18.75</v>
      </c>
      <c r="W26" s="24">
        <v>2.0</v>
      </c>
      <c r="X26" s="34"/>
      <c r="Y26" s="40"/>
      <c r="Z26" s="32">
        <v>9.5</v>
      </c>
      <c r="AA26" s="31">
        <v>43459.0</v>
      </c>
      <c r="AB26" s="32">
        <v>10.0</v>
      </c>
      <c r="AC26" s="24">
        <v>4.0</v>
      </c>
      <c r="AD26" s="32">
        <v>3.0</v>
      </c>
      <c r="AE26" s="35" t="str">
        <f t="shared" si="2"/>
        <v>да</v>
      </c>
      <c r="AF26" s="32">
        <v>20.0</v>
      </c>
      <c r="AG26" s="36"/>
      <c r="AH26" s="23">
        <f t="shared" si="3"/>
        <v>2</v>
      </c>
      <c r="AI26" s="23">
        <f t="shared" si="4"/>
        <v>16</v>
      </c>
      <c r="AJ26" s="23">
        <f t="shared" si="5"/>
        <v>9.5</v>
      </c>
      <c r="AK26" s="34">
        <f t="shared" si="6"/>
        <v>4</v>
      </c>
      <c r="AL26" s="23">
        <f t="shared" si="7"/>
        <v>0</v>
      </c>
      <c r="AM26" s="23">
        <f t="shared" si="8"/>
        <v>18.75</v>
      </c>
      <c r="AN26" s="23">
        <f t="shared" si="9"/>
        <v>10</v>
      </c>
      <c r="AO26" s="34">
        <f t="shared" si="10"/>
        <v>3</v>
      </c>
      <c r="AP26" s="24">
        <f t="shared" si="11"/>
        <v>20</v>
      </c>
      <c r="AQ26" s="23">
        <f t="shared" si="12"/>
        <v>83.25</v>
      </c>
      <c r="AR26" s="37" t="str">
        <f t="shared" si="13"/>
        <v>Да</v>
      </c>
    </row>
    <row r="27">
      <c r="A27" s="38" t="s">
        <v>249</v>
      </c>
      <c r="B27" s="28" t="s">
        <v>30</v>
      </c>
      <c r="C27" s="28"/>
      <c r="D27" s="29"/>
      <c r="E27" s="29"/>
      <c r="F27" s="29"/>
      <c r="G27" s="29"/>
      <c r="H27" s="29"/>
      <c r="I27" s="28" t="s">
        <v>30</v>
      </c>
      <c r="J27" s="29"/>
      <c r="K27" s="29"/>
      <c r="L27" s="29"/>
      <c r="M27" s="29"/>
      <c r="N27" s="29"/>
      <c r="O27" s="30">
        <v>4457.0</v>
      </c>
      <c r="P27" s="129">
        <v>43444.0</v>
      </c>
      <c r="Q27" s="32">
        <v>13.0</v>
      </c>
      <c r="R27" s="24">
        <v>1234.0</v>
      </c>
      <c r="S27" s="31">
        <v>43531.0</v>
      </c>
      <c r="T27" s="57">
        <v>43531.0</v>
      </c>
      <c r="U27" s="31">
        <v>43535.0</v>
      </c>
      <c r="V27" s="32">
        <v>12.0</v>
      </c>
      <c r="W27" s="24">
        <v>2.0</v>
      </c>
      <c r="X27" s="32">
        <v>0.0</v>
      </c>
      <c r="Y27" s="40"/>
      <c r="Z27" s="32">
        <v>6.5</v>
      </c>
      <c r="AA27" s="31">
        <v>43489.0</v>
      </c>
      <c r="AB27" s="32">
        <v>6.0</v>
      </c>
      <c r="AC27" s="23"/>
      <c r="AD27" s="32">
        <v>0.5</v>
      </c>
      <c r="AE27" s="35" t="str">
        <f t="shared" si="2"/>
        <v>да</v>
      </c>
      <c r="AF27" s="32">
        <v>20.0</v>
      </c>
      <c r="AG27" s="43"/>
      <c r="AH27" s="23">
        <f t="shared" si="3"/>
        <v>2</v>
      </c>
      <c r="AI27" s="23">
        <f t="shared" si="4"/>
        <v>13</v>
      </c>
      <c r="AJ27" s="23">
        <f t="shared" si="5"/>
        <v>6.5</v>
      </c>
      <c r="AK27" s="34">
        <f t="shared" si="6"/>
        <v>0</v>
      </c>
      <c r="AL27" s="23">
        <f t="shared" si="7"/>
        <v>0</v>
      </c>
      <c r="AM27" s="23">
        <f t="shared" si="8"/>
        <v>12</v>
      </c>
      <c r="AN27" s="23">
        <f t="shared" si="9"/>
        <v>6</v>
      </c>
      <c r="AO27" s="34">
        <f t="shared" si="10"/>
        <v>0.5</v>
      </c>
      <c r="AP27" s="24">
        <f t="shared" si="11"/>
        <v>20</v>
      </c>
      <c r="AQ27" s="23">
        <f t="shared" si="12"/>
        <v>60</v>
      </c>
      <c r="AR27" s="37" t="str">
        <f t="shared" si="13"/>
        <v>Да</v>
      </c>
    </row>
    <row r="28">
      <c r="A28" s="38" t="s">
        <v>250</v>
      </c>
      <c r="B28" s="28" t="s">
        <v>30</v>
      </c>
      <c r="C28" s="28" t="s">
        <v>30</v>
      </c>
      <c r="D28" s="28" t="s">
        <v>30</v>
      </c>
      <c r="E28" s="28" t="s">
        <v>30</v>
      </c>
      <c r="F28" s="28" t="s">
        <v>30</v>
      </c>
      <c r="G28" s="29"/>
      <c r="H28" s="29"/>
      <c r="I28" s="29"/>
      <c r="J28" s="29"/>
      <c r="K28" s="29"/>
      <c r="L28" s="29"/>
      <c r="M28" s="29"/>
      <c r="N28" s="29"/>
      <c r="O28" s="30">
        <v>4458.0</v>
      </c>
      <c r="P28" s="117"/>
      <c r="Q28" s="32">
        <v>18.0</v>
      </c>
      <c r="R28" s="24">
        <v>666.0</v>
      </c>
      <c r="S28" s="138">
        <v>43416.0</v>
      </c>
      <c r="T28" s="129">
        <v>43430.0</v>
      </c>
      <c r="U28" s="129">
        <v>43430.0</v>
      </c>
      <c r="V28" s="32">
        <v>20.0</v>
      </c>
      <c r="W28" s="24">
        <v>0.0</v>
      </c>
      <c r="X28" s="32">
        <v>0.0</v>
      </c>
      <c r="Y28" s="40"/>
      <c r="Z28" s="32">
        <v>6.0</v>
      </c>
      <c r="AA28" s="139">
        <v>43458.0</v>
      </c>
      <c r="AB28" s="32">
        <v>6.0</v>
      </c>
      <c r="AC28" s="24">
        <v>4.0</v>
      </c>
      <c r="AD28" s="32">
        <v>4.0</v>
      </c>
      <c r="AE28" s="35" t="str">
        <f t="shared" si="2"/>
        <v>да</v>
      </c>
      <c r="AF28" s="32">
        <v>20.0</v>
      </c>
      <c r="AG28" s="36"/>
      <c r="AH28" s="23">
        <f t="shared" si="3"/>
        <v>0</v>
      </c>
      <c r="AI28" s="23">
        <f t="shared" si="4"/>
        <v>18</v>
      </c>
      <c r="AJ28" s="23">
        <f t="shared" si="5"/>
        <v>6</v>
      </c>
      <c r="AK28" s="34">
        <f t="shared" si="6"/>
        <v>4</v>
      </c>
      <c r="AL28" s="23">
        <f t="shared" si="7"/>
        <v>0</v>
      </c>
      <c r="AM28" s="23">
        <f t="shared" si="8"/>
        <v>20</v>
      </c>
      <c r="AN28" s="23">
        <f t="shared" si="9"/>
        <v>6</v>
      </c>
      <c r="AO28" s="34">
        <f t="shared" si="10"/>
        <v>4</v>
      </c>
      <c r="AP28" s="24">
        <f t="shared" si="11"/>
        <v>20</v>
      </c>
      <c r="AQ28" s="23">
        <f t="shared" si="12"/>
        <v>78</v>
      </c>
      <c r="AR28" s="37" t="str">
        <f t="shared" si="13"/>
        <v>Да</v>
      </c>
    </row>
    <row r="29">
      <c r="A29" s="75" t="s">
        <v>125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77">
        <v>12.0</v>
      </c>
      <c r="R29" s="78"/>
      <c r="S29" s="78"/>
      <c r="T29" s="78"/>
      <c r="U29" s="78"/>
      <c r="V29" s="77">
        <v>12.0</v>
      </c>
      <c r="W29" s="77">
        <v>0.0</v>
      </c>
      <c r="X29" s="77">
        <v>0.0</v>
      </c>
      <c r="Y29" s="78"/>
      <c r="Z29" s="77">
        <v>6.0</v>
      </c>
      <c r="AA29" s="78"/>
      <c r="AB29" s="77">
        <v>6.0</v>
      </c>
      <c r="AC29" s="77">
        <v>0.0</v>
      </c>
      <c r="AD29" s="77">
        <v>0.0</v>
      </c>
      <c r="AE29" s="77"/>
      <c r="AF29" s="77">
        <v>12.0</v>
      </c>
      <c r="AG29" s="79">
        <f t="shared" ref="AG29:AG30" si="14">Q29+V29+W29+X29+Z29+AB29+AC29+AD29+AF29</f>
        <v>48</v>
      </c>
      <c r="AH29" s="80" t="s">
        <v>130</v>
      </c>
      <c r="AI29" s="80" t="s">
        <v>131</v>
      </c>
      <c r="AJ29" s="80" t="s">
        <v>132</v>
      </c>
      <c r="AK29" s="80" t="s">
        <v>133</v>
      </c>
      <c r="AL29" s="80" t="s">
        <v>132</v>
      </c>
      <c r="AM29" s="80" t="s">
        <v>132</v>
      </c>
      <c r="AN29" s="80" t="s">
        <v>132</v>
      </c>
      <c r="AO29" s="80" t="s">
        <v>133</v>
      </c>
      <c r="AP29" s="80"/>
      <c r="AQ29" s="80"/>
      <c r="AR29" s="56"/>
    </row>
    <row r="30">
      <c r="A30" s="75" t="s">
        <v>135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81">
        <v>20.0</v>
      </c>
      <c r="R30" s="78"/>
      <c r="S30" s="78"/>
      <c r="T30" s="78"/>
      <c r="U30" s="78"/>
      <c r="V30" s="81">
        <v>20.0</v>
      </c>
      <c r="W30" s="81">
        <v>5.0</v>
      </c>
      <c r="X30" s="81">
        <v>5.0</v>
      </c>
      <c r="Y30" s="78"/>
      <c r="Z30" s="81">
        <v>10.0</v>
      </c>
      <c r="AA30" s="78"/>
      <c r="AB30" s="81">
        <v>10.0</v>
      </c>
      <c r="AC30" s="81">
        <v>5.0</v>
      </c>
      <c r="AD30" s="81">
        <v>5.0</v>
      </c>
      <c r="AE30" s="81"/>
      <c r="AF30" s="81">
        <v>20.0</v>
      </c>
      <c r="AG30" s="79">
        <f t="shared" si="14"/>
        <v>100</v>
      </c>
      <c r="AH30" s="56"/>
      <c r="AI30" s="56"/>
      <c r="AJ30" s="56"/>
      <c r="AK30" s="56"/>
      <c r="AL30" s="56"/>
      <c r="AM30" s="56"/>
      <c r="AN30" s="56"/>
      <c r="AO30" s="56"/>
      <c r="AP30" s="83"/>
      <c r="AQ30" s="83"/>
      <c r="AR30" s="56"/>
    </row>
    <row r="31">
      <c r="A31" s="85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83"/>
      <c r="R31" s="56"/>
      <c r="S31" s="56"/>
      <c r="T31" s="56"/>
      <c r="U31" s="56"/>
      <c r="V31" s="83"/>
      <c r="W31" s="83"/>
      <c r="X31" s="83"/>
      <c r="Y31" s="56"/>
      <c r="Z31" s="83"/>
      <c r="AA31" s="56"/>
      <c r="AB31" s="83"/>
      <c r="AC31" s="56"/>
      <c r="AD31" s="56"/>
      <c r="AE31" s="56"/>
      <c r="AF31" s="56"/>
      <c r="AG31" s="74"/>
      <c r="AH31" s="56"/>
      <c r="AI31" s="56"/>
      <c r="AJ31" s="56"/>
      <c r="AK31" s="56"/>
      <c r="AL31" s="56"/>
      <c r="AM31" s="56"/>
      <c r="AN31" s="56"/>
      <c r="AO31" s="56"/>
      <c r="AP31" s="83"/>
      <c r="AQ31" s="83"/>
      <c r="AR31" s="56"/>
    </row>
    <row r="32">
      <c r="A32" s="85" t="s">
        <v>141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83" t="str">
        <f>COUNTA(Q$3:Q37)/COUNTA($A$3:$A37)</f>
        <v>#REF!</v>
      </c>
      <c r="R32" s="56"/>
      <c r="S32" s="56"/>
      <c r="T32" s="56"/>
      <c r="U32" s="56"/>
      <c r="V32" s="83" t="str">
        <f t="shared" ref="V32:X32" si="15">COUNTA(V$3:V37)/COUNTA($A$3:$A37)</f>
        <v>#REF!</v>
      </c>
      <c r="W32" s="83" t="str">
        <f t="shared" si="15"/>
        <v>#REF!</v>
      </c>
      <c r="X32" s="83" t="str">
        <f t="shared" si="15"/>
        <v>#REF!</v>
      </c>
      <c r="Y32" s="56"/>
      <c r="Z32" s="83" t="str">
        <f>COUNTA(Z$3:Z37)/COUNTA($A$3:$A37)</f>
        <v>#REF!</v>
      </c>
      <c r="AA32" s="56"/>
      <c r="AB32" s="83" t="str">
        <f>COUNTA(AB$3:AB37)/COUNTA($A$3:$A37)</f>
        <v>#REF!</v>
      </c>
      <c r="AC32" s="56"/>
      <c r="AD32" s="56"/>
      <c r="AE32" s="56"/>
      <c r="AF32" s="56"/>
      <c r="AG32" s="74"/>
      <c r="AH32" s="56"/>
      <c r="AI32" s="56"/>
      <c r="AJ32" s="56"/>
      <c r="AK32" s="56"/>
      <c r="AL32" s="56"/>
      <c r="AM32" s="56"/>
      <c r="AN32" s="56"/>
      <c r="AO32" s="56"/>
      <c r="AP32" s="83"/>
      <c r="AQ32" s="83" t="str">
        <f>COUNTIF(AQ$3:AQ37, "&gt;=60")/COUNTA($A$3:$A37)</f>
        <v>#REF!</v>
      </c>
      <c r="AR32" s="56"/>
    </row>
    <row r="33">
      <c r="A33" s="85" t="s">
        <v>145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23" t="str">
        <f t="shared" ref="W33:X33" si="16">COUNTIF(W15:W37, "&gt;=5")</f>
        <v>#REF!</v>
      </c>
      <c r="X33" s="23" t="str">
        <f t="shared" si="16"/>
        <v>#REF!</v>
      </c>
      <c r="Y33" s="56"/>
      <c r="Z33" s="23" t="str">
        <f>COUNTIF(Z3:Z37, "&gt;=6")</f>
        <v>#REF!</v>
      </c>
      <c r="AA33" s="56"/>
      <c r="AB33" s="23" t="str">
        <f>COUNTIF(AB3:AB37, "&gt;=6")</f>
        <v>#REF!</v>
      </c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23" t="str">
        <f>COUNTIF(AR3:AR37, "=Да")</f>
        <v>#REF!</v>
      </c>
    </row>
    <row r="34">
      <c r="A34" s="93" t="s">
        <v>146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83" t="str">
        <f t="shared" ref="W34:X34" si="17">W33/COUNTA($A$3:$A37)</f>
        <v>#REF!</v>
      </c>
      <c r="X34" s="83" t="str">
        <f t="shared" si="17"/>
        <v>#REF!</v>
      </c>
      <c r="Y34" s="56"/>
      <c r="Z34" s="83" t="str">
        <f>Z33/COUNTA($A$3:$A37)</f>
        <v>#REF!</v>
      </c>
      <c r="AA34" s="56"/>
      <c r="AB34" s="83" t="str">
        <f>AB33/COUNTA($A$3:$A37)</f>
        <v>#REF!</v>
      </c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94"/>
    </row>
    <row r="35">
      <c r="A35" s="56"/>
      <c r="B35" s="28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49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8"/>
      <c r="AB35" s="56"/>
      <c r="AC35" s="95"/>
      <c r="AD35" s="95"/>
      <c r="AE35" s="95"/>
      <c r="AF35" s="95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</row>
    <row r="36">
      <c r="A36" s="4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49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</row>
    <row r="37">
      <c r="A37" s="38" t="s">
        <v>252</v>
      </c>
      <c r="B37" s="63" t="s">
        <v>30</v>
      </c>
      <c r="C37" s="63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5"/>
      <c r="P37" s="141"/>
      <c r="Q37" s="71"/>
      <c r="R37" s="70"/>
      <c r="S37" s="89"/>
      <c r="T37" s="91"/>
      <c r="U37" s="89"/>
      <c r="V37" s="71"/>
      <c r="W37" s="70"/>
      <c r="X37" s="71"/>
      <c r="Y37" s="89"/>
      <c r="Z37" s="71"/>
      <c r="AA37" s="89"/>
      <c r="AB37" s="71"/>
      <c r="AC37" s="70"/>
      <c r="AD37" s="71"/>
      <c r="AE37" s="72" t="str">
        <f>IF(AND(Q37&gt;=12,V37&gt;=12,Z37&gt;=6,AB37&gt;=6),"да","нет")</f>
        <v>нет</v>
      </c>
      <c r="AF37" s="71"/>
      <c r="AG37" s="73"/>
      <c r="AH37" s="23">
        <f>SUM(W37)</f>
        <v>0</v>
      </c>
      <c r="AI37" s="23">
        <f>Sum(Q37)</f>
        <v>0</v>
      </c>
      <c r="AJ37" s="23">
        <f>SUM(Z37)</f>
        <v>0</v>
      </c>
      <c r="AK37" s="34">
        <f>SUM(AC37)</f>
        <v>0</v>
      </c>
      <c r="AL37" s="23">
        <f>SUM(X37)</f>
        <v>0</v>
      </c>
      <c r="AM37" s="23">
        <f>SUM(V37)</f>
        <v>0</v>
      </c>
      <c r="AN37" s="23">
        <f>SUM(AB37)</f>
        <v>0</v>
      </c>
      <c r="AO37" s="34">
        <f>SUM(AD37)</f>
        <v>0</v>
      </c>
      <c r="AP37" s="24">
        <f>sum(AF37)</f>
        <v>0</v>
      </c>
      <c r="AQ37" s="23">
        <f>SUM(AH37:AP37)</f>
        <v>0</v>
      </c>
      <c r="AR37" s="37" t="str">
        <f>IF(AND(AI37&gt;=12, AJ37&gt;=6, AM37&gt;=12, AN37&gt;=6,AP37&gt;=12, AQ37&gt;=60), "Да", IF(AQ37&gt;=60, "Fail", "Нет"))</f>
        <v>Нет</v>
      </c>
    </row>
    <row r="38">
      <c r="A38" s="97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6"/>
      <c r="R38" s="56"/>
      <c r="S38" s="58"/>
      <c r="T38" s="58"/>
      <c r="U38" s="58"/>
      <c r="V38" s="56"/>
      <c r="W38" s="56"/>
      <c r="X38" s="56"/>
      <c r="Y38" s="58"/>
      <c r="Z38" s="56"/>
      <c r="AA38" s="58"/>
      <c r="AB38" s="56"/>
      <c r="AC38" s="23"/>
      <c r="AD38" s="23"/>
      <c r="AE38" s="23"/>
      <c r="AF38" s="23"/>
      <c r="AG38" s="56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96"/>
    </row>
    <row r="39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</row>
    <row r="1008">
      <c r="A1008" s="56"/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</row>
  </sheetData>
  <mergeCells count="10">
    <mergeCell ref="R1:V1"/>
    <mergeCell ref="O1:Q1"/>
    <mergeCell ref="AH1:AK1"/>
    <mergeCell ref="AL1:AO1"/>
    <mergeCell ref="AC1:AD1"/>
    <mergeCell ref="AA1:AB1"/>
    <mergeCell ref="B1:J1"/>
    <mergeCell ref="A1:A2"/>
    <mergeCell ref="W1:X1"/>
    <mergeCell ref="Y1:Z1"/>
  </mergeCells>
  <conditionalFormatting sqref="AR3:AR28 AR37">
    <cfRule type="containsText" dxfId="1" priority="1" operator="containsText" text="Да">
      <formula>NOT(ISERROR(SEARCH(("Да"),(AR3))))</formula>
    </cfRule>
  </conditionalFormatting>
  <conditionalFormatting sqref="AR3:AR28 AR37">
    <cfRule type="containsText" dxfId="0" priority="2" operator="containsText" text="Нет">
      <formula>NOT(ISERROR(SEARCH(("Нет"),(AR3))))</formula>
    </cfRule>
  </conditionalFormatting>
  <conditionalFormatting sqref="B3:D28 E3:E17 F3:N28 E19:E28 B37:N37">
    <cfRule type="containsText" dxfId="2" priority="3" operator="containsText" text="N">
      <formula>NOT(ISERROR(SEARCH(("N"),(B3))))</formula>
    </cfRule>
  </conditionalFormatting>
  <conditionalFormatting sqref="P3:P28 T28:U28 P37">
    <cfRule type="expression" dxfId="0" priority="4">
      <formula>P3&gt;43404.0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0" width="6.0"/>
    <col customWidth="1" min="11" max="11" width="5.14"/>
    <col customWidth="1" min="12" max="12" width="6.14"/>
    <col customWidth="1" min="13" max="13" width="5.57"/>
    <col customWidth="1" min="14" max="14" width="5.14"/>
    <col customWidth="1" min="15" max="16" width="6.57"/>
    <col customWidth="1" min="17" max="17" width="5.57"/>
    <col customWidth="1" min="18" max="18" width="6.0"/>
    <col customWidth="1" min="19" max="19" width="6.71"/>
    <col customWidth="1" min="20" max="20" width="5.57"/>
    <col customWidth="1" min="21" max="21" width="6.57"/>
    <col customWidth="1" min="22" max="22" width="6.14"/>
    <col customWidth="1" min="23" max="23" width="7.43"/>
    <col customWidth="1" min="24" max="24" width="6.14"/>
    <col customWidth="1" min="25" max="26" width="6.71"/>
    <col customWidth="1" min="27" max="28" width="8.57"/>
    <col customWidth="1" min="30" max="40" width="6.86"/>
  </cols>
  <sheetData>
    <row r="1">
      <c r="A1" s="1" t="s">
        <v>253</v>
      </c>
      <c r="B1" s="2" t="s">
        <v>1</v>
      </c>
      <c r="K1" s="3" t="s">
        <v>2</v>
      </c>
      <c r="L1" s="4"/>
      <c r="M1" s="5"/>
      <c r="N1" s="6" t="s">
        <v>4</v>
      </c>
      <c r="O1" s="4"/>
      <c r="P1" s="4"/>
      <c r="Q1" s="4"/>
      <c r="R1" s="5"/>
      <c r="S1" s="6" t="s">
        <v>5</v>
      </c>
      <c r="T1" s="5"/>
      <c r="U1" s="6" t="s">
        <v>6</v>
      </c>
      <c r="V1" s="5"/>
      <c r="W1" s="6" t="s">
        <v>7</v>
      </c>
      <c r="X1" s="5"/>
      <c r="Y1" s="6" t="s">
        <v>8</v>
      </c>
      <c r="Z1" s="5"/>
      <c r="AA1" s="8" t="s">
        <v>9</v>
      </c>
      <c r="AB1" s="8" t="s">
        <v>10</v>
      </c>
      <c r="AC1" s="9"/>
      <c r="AD1" s="6" t="s">
        <v>11</v>
      </c>
      <c r="AE1" s="4"/>
      <c r="AF1" s="4"/>
      <c r="AG1" s="5"/>
      <c r="AH1" s="6" t="s">
        <v>12</v>
      </c>
      <c r="AI1" s="4"/>
      <c r="AJ1" s="4"/>
      <c r="AK1" s="5"/>
      <c r="AL1" s="11" t="s">
        <v>10</v>
      </c>
      <c r="AM1" s="6" t="s">
        <v>13</v>
      </c>
      <c r="AN1" s="12" t="s">
        <v>14</v>
      </c>
    </row>
    <row r="2">
      <c r="B2" s="13">
        <v>43357.0</v>
      </c>
      <c r="C2" s="14">
        <f t="shared" ref="C2:I2" si="1">B2+14</f>
        <v>43371</v>
      </c>
      <c r="D2" s="14">
        <f t="shared" si="1"/>
        <v>43385</v>
      </c>
      <c r="E2" s="14">
        <f t="shared" si="1"/>
        <v>43399</v>
      </c>
      <c r="F2" s="14">
        <f t="shared" si="1"/>
        <v>43413</v>
      </c>
      <c r="G2" s="14">
        <f t="shared" si="1"/>
        <v>43427</v>
      </c>
      <c r="H2" s="14">
        <f t="shared" si="1"/>
        <v>43441</v>
      </c>
      <c r="I2" s="14">
        <f t="shared" si="1"/>
        <v>43455</v>
      </c>
      <c r="J2" s="8" t="s">
        <v>148</v>
      </c>
      <c r="K2" s="7" t="s">
        <v>15</v>
      </c>
      <c r="L2" s="7" t="s">
        <v>16</v>
      </c>
      <c r="M2" s="17" t="s">
        <v>17</v>
      </c>
      <c r="N2" s="19" t="s">
        <v>15</v>
      </c>
      <c r="O2" s="7" t="s">
        <v>18</v>
      </c>
      <c r="P2" s="7" t="s">
        <v>19</v>
      </c>
      <c r="Q2" s="7" t="s">
        <v>16</v>
      </c>
      <c r="R2" s="17" t="s">
        <v>17</v>
      </c>
      <c r="S2" s="7">
        <v>1.0</v>
      </c>
      <c r="T2" s="17">
        <v>2.0</v>
      </c>
      <c r="U2" s="7" t="s">
        <v>20</v>
      </c>
      <c r="V2" s="17" t="s">
        <v>21</v>
      </c>
      <c r="W2" s="7" t="s">
        <v>20</v>
      </c>
      <c r="X2" s="17" t="s">
        <v>21</v>
      </c>
      <c r="Y2" s="7">
        <v>1.0</v>
      </c>
      <c r="Z2" s="17">
        <v>2.0</v>
      </c>
      <c r="AA2" s="17"/>
      <c r="AB2" s="17"/>
      <c r="AC2" s="9"/>
      <c r="AD2" s="7" t="s">
        <v>22</v>
      </c>
      <c r="AE2" s="7" t="s">
        <v>23</v>
      </c>
      <c r="AF2" s="7" t="s">
        <v>24</v>
      </c>
      <c r="AG2" s="17" t="s">
        <v>25</v>
      </c>
      <c r="AH2" s="7" t="s">
        <v>22</v>
      </c>
      <c r="AI2" s="7" t="s">
        <v>23</v>
      </c>
      <c r="AJ2" s="7" t="s">
        <v>24</v>
      </c>
      <c r="AK2" s="17" t="s">
        <v>25</v>
      </c>
      <c r="AL2" s="20"/>
      <c r="AM2" s="20"/>
      <c r="AN2" s="21"/>
    </row>
    <row r="3">
      <c r="A3" s="27" t="s">
        <v>254</v>
      </c>
      <c r="B3" s="142"/>
      <c r="K3" s="30">
        <v>2938.0</v>
      </c>
      <c r="L3" s="143">
        <v>43563.0</v>
      </c>
      <c r="M3" s="32">
        <v>14.0</v>
      </c>
      <c r="N3" s="24">
        <v>66613.0</v>
      </c>
      <c r="O3" s="100">
        <v>43574.0</v>
      </c>
      <c r="P3" s="100">
        <v>43598.0</v>
      </c>
      <c r="Q3" s="100">
        <v>43598.0</v>
      </c>
      <c r="R3" s="32">
        <v>12.0</v>
      </c>
      <c r="S3" s="24"/>
      <c r="T3" s="32"/>
      <c r="U3" s="26">
        <v>43574.0</v>
      </c>
      <c r="V3" s="32">
        <v>7.0</v>
      </c>
      <c r="W3" s="26">
        <v>43567.0</v>
      </c>
      <c r="X3" s="32">
        <v>7.0</v>
      </c>
      <c r="Y3" s="28"/>
      <c r="Z3" s="144"/>
      <c r="AA3" s="35"/>
      <c r="AB3" s="32"/>
      <c r="AC3" s="36"/>
      <c r="AD3" s="23"/>
      <c r="AE3" s="23"/>
      <c r="AF3" s="23"/>
      <c r="AG3" s="34"/>
      <c r="AH3" s="23"/>
      <c r="AI3" s="23"/>
      <c r="AJ3" s="23"/>
      <c r="AK3" s="34"/>
      <c r="AL3" s="24"/>
      <c r="AM3" s="23"/>
      <c r="AN3" s="37"/>
    </row>
    <row r="4">
      <c r="A4" s="38" t="s">
        <v>255</v>
      </c>
      <c r="B4" s="28" t="s">
        <v>30</v>
      </c>
      <c r="C4" s="28" t="s">
        <v>30</v>
      </c>
      <c r="D4" s="28" t="s">
        <v>30</v>
      </c>
      <c r="E4" s="28" t="s">
        <v>30</v>
      </c>
      <c r="F4" s="28" t="s">
        <v>30</v>
      </c>
      <c r="G4" s="28" t="s">
        <v>30</v>
      </c>
      <c r="H4" s="28" t="s">
        <v>61</v>
      </c>
      <c r="I4" s="28" t="s">
        <v>30</v>
      </c>
      <c r="J4" s="29"/>
      <c r="K4" s="30">
        <v>301.0</v>
      </c>
      <c r="L4" s="143">
        <v>43371.0</v>
      </c>
      <c r="M4" s="32">
        <v>17.0</v>
      </c>
      <c r="N4" s="24">
        <v>401.0</v>
      </c>
      <c r="O4" s="100">
        <v>43413.0</v>
      </c>
      <c r="P4" s="100">
        <v>43427.0</v>
      </c>
      <c r="Q4" s="100">
        <v>43427.0</v>
      </c>
      <c r="R4" s="32">
        <v>20.0</v>
      </c>
      <c r="S4" s="24"/>
      <c r="T4" s="32">
        <v>0.0</v>
      </c>
      <c r="U4" s="26">
        <v>43427.0</v>
      </c>
      <c r="V4" s="32">
        <v>6.0</v>
      </c>
      <c r="W4" s="26">
        <v>43459.0</v>
      </c>
      <c r="X4" s="32">
        <v>8.0</v>
      </c>
      <c r="Y4" s="28">
        <v>5.0</v>
      </c>
      <c r="Z4" s="144">
        <v>5.0</v>
      </c>
      <c r="AA4" s="35" t="str">
        <f t="shared" ref="AA4:AA26" si="2">IF(AND(M4&gt;=12,R4&gt;=12,V4&gt;=6,X4&gt;=6),"да","нет")</f>
        <v>да</v>
      </c>
      <c r="AB4" s="32">
        <v>20.0</v>
      </c>
      <c r="AC4" s="36"/>
      <c r="AD4" s="23">
        <f t="shared" ref="AD4:AD26" si="3">SUM(S4)</f>
        <v>0</v>
      </c>
      <c r="AE4" s="23">
        <f t="shared" ref="AE4:AE26" si="4">Sum(M4)</f>
        <v>17</v>
      </c>
      <c r="AF4" s="23">
        <f t="shared" ref="AF4:AF26" si="5">SUM(V4)</f>
        <v>6</v>
      </c>
      <c r="AG4" s="34">
        <f t="shared" ref="AG4:AG26" si="6">SUM(Y4)</f>
        <v>5</v>
      </c>
      <c r="AH4" s="23">
        <f t="shared" ref="AH4:AH26" si="7">SUM(T4)</f>
        <v>0</v>
      </c>
      <c r="AI4" s="23">
        <f t="shared" ref="AI4:AI26" si="8">SUM(R4)</f>
        <v>20</v>
      </c>
      <c r="AJ4" s="23">
        <f t="shared" ref="AJ4:AJ26" si="9">SUM(X4)</f>
        <v>8</v>
      </c>
      <c r="AK4" s="34">
        <f t="shared" ref="AK4:AK26" si="10">SUM(Z4)</f>
        <v>5</v>
      </c>
      <c r="AL4" s="24">
        <f t="shared" ref="AL4:AL8" si="11">sum(AB4)</f>
        <v>20</v>
      </c>
      <c r="AM4" s="23">
        <f t="shared" ref="AM4:AM26" si="12">SUM(AD4:AL4)</f>
        <v>81</v>
      </c>
      <c r="AN4" s="37" t="str">
        <f t="shared" ref="AN4:AN26" si="13">IF(AND(AE4&gt;=12, AF4&gt;=6, AI4&gt;=12, AJ4&gt;=6,AL4&gt;=12, AM4&gt;=60), "Да", IF(AM4&gt;=60, "Fail", "Нет"))</f>
        <v>Да</v>
      </c>
    </row>
    <row r="5">
      <c r="A5" s="27" t="s">
        <v>256</v>
      </c>
      <c r="B5" s="28" t="s">
        <v>30</v>
      </c>
      <c r="C5" s="28" t="s">
        <v>30</v>
      </c>
      <c r="D5" s="28" t="s">
        <v>30</v>
      </c>
      <c r="E5" s="28" t="s">
        <v>30</v>
      </c>
      <c r="F5" s="28" t="s">
        <v>30</v>
      </c>
      <c r="G5" s="28" t="s">
        <v>30</v>
      </c>
      <c r="H5" s="28" t="s">
        <v>30</v>
      </c>
      <c r="I5" s="28" t="s">
        <v>30</v>
      </c>
      <c r="J5" s="29"/>
      <c r="K5" s="30">
        <v>303.0</v>
      </c>
      <c r="L5" s="145">
        <v>43427.0</v>
      </c>
      <c r="M5" s="32">
        <v>18.0</v>
      </c>
      <c r="N5" s="24">
        <v>405.0</v>
      </c>
      <c r="O5" s="100">
        <v>43441.0</v>
      </c>
      <c r="P5" s="100">
        <v>43441.0</v>
      </c>
      <c r="Q5" s="100">
        <v>43441.0</v>
      </c>
      <c r="R5" s="32">
        <v>20.0</v>
      </c>
      <c r="S5" s="24">
        <v>3.0</v>
      </c>
      <c r="T5" s="32">
        <v>0.0</v>
      </c>
      <c r="U5" s="26">
        <v>43427.0</v>
      </c>
      <c r="V5" s="32">
        <v>9.5</v>
      </c>
      <c r="W5" s="26">
        <v>43459.0</v>
      </c>
      <c r="X5" s="32">
        <v>10.0</v>
      </c>
      <c r="Y5" s="28">
        <v>3.0</v>
      </c>
      <c r="Z5" s="144">
        <v>5.0</v>
      </c>
      <c r="AA5" s="35" t="str">
        <f t="shared" si="2"/>
        <v>да</v>
      </c>
      <c r="AB5" s="32">
        <v>20.0</v>
      </c>
      <c r="AC5" s="36"/>
      <c r="AD5" s="23">
        <f t="shared" si="3"/>
        <v>3</v>
      </c>
      <c r="AE5" s="23">
        <f t="shared" si="4"/>
        <v>18</v>
      </c>
      <c r="AF5" s="23">
        <f t="shared" si="5"/>
        <v>9.5</v>
      </c>
      <c r="AG5" s="34">
        <f t="shared" si="6"/>
        <v>3</v>
      </c>
      <c r="AH5" s="23">
        <f t="shared" si="7"/>
        <v>0</v>
      </c>
      <c r="AI5" s="23">
        <f t="shared" si="8"/>
        <v>20</v>
      </c>
      <c r="AJ5" s="23">
        <f t="shared" si="9"/>
        <v>10</v>
      </c>
      <c r="AK5" s="34">
        <f t="shared" si="10"/>
        <v>5</v>
      </c>
      <c r="AL5" s="24">
        <f t="shared" si="11"/>
        <v>20</v>
      </c>
      <c r="AM5" s="146">
        <f t="shared" si="12"/>
        <v>88.5</v>
      </c>
      <c r="AN5" s="37" t="str">
        <f t="shared" si="13"/>
        <v>Да</v>
      </c>
    </row>
    <row r="6">
      <c r="A6" s="27" t="s">
        <v>257</v>
      </c>
      <c r="B6" s="28" t="s">
        <v>30</v>
      </c>
      <c r="C6" s="28" t="s">
        <v>30</v>
      </c>
      <c r="D6" s="28" t="s">
        <v>30</v>
      </c>
      <c r="E6" s="28" t="s">
        <v>30</v>
      </c>
      <c r="F6" s="28" t="s">
        <v>30</v>
      </c>
      <c r="G6" s="28" t="s">
        <v>30</v>
      </c>
      <c r="H6" s="28" t="s">
        <v>30</v>
      </c>
      <c r="I6" s="28" t="s">
        <v>30</v>
      </c>
      <c r="J6" s="29"/>
      <c r="K6" s="30">
        <v>304.0</v>
      </c>
      <c r="L6" s="145">
        <v>43413.0</v>
      </c>
      <c r="M6" s="32">
        <v>16.0</v>
      </c>
      <c r="N6" s="24">
        <v>404.0</v>
      </c>
      <c r="O6" s="100">
        <v>43441.0</v>
      </c>
      <c r="P6" s="100">
        <v>43441.0</v>
      </c>
      <c r="Q6" s="100">
        <v>43441.0</v>
      </c>
      <c r="R6" s="32">
        <v>17.5</v>
      </c>
      <c r="S6" s="24">
        <v>2.5</v>
      </c>
      <c r="T6" s="39">
        <v>0.0</v>
      </c>
      <c r="U6" s="26">
        <v>43427.0</v>
      </c>
      <c r="V6" s="32">
        <v>10.0</v>
      </c>
      <c r="W6" s="26">
        <v>43459.0</v>
      </c>
      <c r="X6" s="32">
        <v>10.0</v>
      </c>
      <c r="Y6" s="28">
        <v>3.0</v>
      </c>
      <c r="Z6" s="144">
        <v>4.0</v>
      </c>
      <c r="AA6" s="35" t="str">
        <f t="shared" si="2"/>
        <v>да</v>
      </c>
      <c r="AB6" s="32">
        <v>20.0</v>
      </c>
      <c r="AC6" s="36"/>
      <c r="AD6" s="23">
        <f t="shared" si="3"/>
        <v>2.5</v>
      </c>
      <c r="AE6" s="23">
        <f t="shared" si="4"/>
        <v>16</v>
      </c>
      <c r="AF6" s="23">
        <f t="shared" si="5"/>
        <v>10</v>
      </c>
      <c r="AG6" s="34">
        <f t="shared" si="6"/>
        <v>3</v>
      </c>
      <c r="AH6" s="23">
        <f t="shared" si="7"/>
        <v>0</v>
      </c>
      <c r="AI6" s="23">
        <f t="shared" si="8"/>
        <v>17.5</v>
      </c>
      <c r="AJ6" s="23">
        <f t="shared" si="9"/>
        <v>10</v>
      </c>
      <c r="AK6" s="34">
        <f t="shared" si="10"/>
        <v>4</v>
      </c>
      <c r="AL6" s="24">
        <f t="shared" si="11"/>
        <v>20</v>
      </c>
      <c r="AM6" s="146">
        <f t="shared" si="12"/>
        <v>83</v>
      </c>
      <c r="AN6" s="37" t="str">
        <f t="shared" si="13"/>
        <v>Да</v>
      </c>
    </row>
    <row r="7">
      <c r="A7" s="38" t="s">
        <v>258</v>
      </c>
      <c r="B7" s="28" t="s">
        <v>30</v>
      </c>
      <c r="C7" s="28" t="s">
        <v>30</v>
      </c>
      <c r="D7" s="28" t="s">
        <v>30</v>
      </c>
      <c r="E7" s="28" t="s">
        <v>30</v>
      </c>
      <c r="F7" s="28" t="s">
        <v>30</v>
      </c>
      <c r="G7" s="28" t="s">
        <v>30</v>
      </c>
      <c r="H7" s="28" t="s">
        <v>61</v>
      </c>
      <c r="I7" s="28" t="s">
        <v>30</v>
      </c>
      <c r="J7" s="29"/>
      <c r="K7" s="30">
        <v>305.0</v>
      </c>
      <c r="L7" s="147">
        <v>43371.0</v>
      </c>
      <c r="M7" s="34">
        <v>19.0</v>
      </c>
      <c r="N7" s="23">
        <v>402.0</v>
      </c>
      <c r="O7" s="100">
        <v>43413.0</v>
      </c>
      <c r="P7" s="100">
        <v>43427.0</v>
      </c>
      <c r="Q7" s="100">
        <v>43427.0</v>
      </c>
      <c r="R7" s="32">
        <v>20.0</v>
      </c>
      <c r="S7" s="23"/>
      <c r="T7" s="39">
        <v>0.0</v>
      </c>
      <c r="U7" s="26">
        <v>43427.0</v>
      </c>
      <c r="V7" s="32">
        <v>7.0</v>
      </c>
      <c r="W7" s="26">
        <v>43459.0</v>
      </c>
      <c r="X7" s="32">
        <v>10.0</v>
      </c>
      <c r="Y7" s="28">
        <v>5.0</v>
      </c>
      <c r="Z7" s="144">
        <v>5.0</v>
      </c>
      <c r="AA7" s="35" t="str">
        <f t="shared" si="2"/>
        <v>да</v>
      </c>
      <c r="AB7" s="32">
        <v>20.0</v>
      </c>
      <c r="AC7" s="36"/>
      <c r="AD7" s="23">
        <f t="shared" si="3"/>
        <v>0</v>
      </c>
      <c r="AE7" s="23">
        <f t="shared" si="4"/>
        <v>19</v>
      </c>
      <c r="AF7" s="23">
        <f t="shared" si="5"/>
        <v>7</v>
      </c>
      <c r="AG7" s="34">
        <f t="shared" si="6"/>
        <v>5</v>
      </c>
      <c r="AH7" s="23">
        <f t="shared" si="7"/>
        <v>0</v>
      </c>
      <c r="AI7" s="23">
        <f t="shared" si="8"/>
        <v>20</v>
      </c>
      <c r="AJ7" s="23">
        <f t="shared" si="9"/>
        <v>10</v>
      </c>
      <c r="AK7" s="34">
        <f t="shared" si="10"/>
        <v>5</v>
      </c>
      <c r="AL7" s="24">
        <f t="shared" si="11"/>
        <v>20</v>
      </c>
      <c r="AM7" s="23">
        <f t="shared" si="12"/>
        <v>86</v>
      </c>
      <c r="AN7" s="37" t="str">
        <f t="shared" si="13"/>
        <v>Да</v>
      </c>
    </row>
    <row r="8">
      <c r="A8" s="38" t="s">
        <v>259</v>
      </c>
      <c r="B8" s="28" t="s">
        <v>30</v>
      </c>
      <c r="C8" s="28" t="s">
        <v>30</v>
      </c>
      <c r="D8" s="28" t="s">
        <v>30</v>
      </c>
      <c r="E8" s="28" t="s">
        <v>30</v>
      </c>
      <c r="F8" s="28" t="s">
        <v>30</v>
      </c>
      <c r="G8" s="28" t="s">
        <v>30</v>
      </c>
      <c r="H8" s="28" t="s">
        <v>30</v>
      </c>
      <c r="I8" s="28" t="s">
        <v>61</v>
      </c>
      <c r="J8" s="104" t="s">
        <v>151</v>
      </c>
      <c r="K8" s="30">
        <v>306.0</v>
      </c>
      <c r="L8" s="145">
        <v>43441.0</v>
      </c>
      <c r="M8" s="32">
        <v>16.0</v>
      </c>
      <c r="N8" s="24">
        <v>406.0</v>
      </c>
      <c r="O8" s="100">
        <v>43490.0</v>
      </c>
      <c r="P8" s="100">
        <v>43493.0</v>
      </c>
      <c r="Q8" s="100">
        <v>43493.0</v>
      </c>
      <c r="R8" s="32">
        <v>15.0</v>
      </c>
      <c r="S8" s="24">
        <v>1.0</v>
      </c>
      <c r="T8" s="34"/>
      <c r="U8" s="26">
        <v>43427.0</v>
      </c>
      <c r="V8" s="32">
        <v>9.0</v>
      </c>
      <c r="W8" s="26">
        <v>43482.0</v>
      </c>
      <c r="X8" s="32">
        <v>6.0</v>
      </c>
      <c r="Y8" s="28">
        <v>2.0</v>
      </c>
      <c r="Z8" s="35"/>
      <c r="AA8" s="35" t="str">
        <f t="shared" si="2"/>
        <v>да</v>
      </c>
      <c r="AB8" s="32">
        <v>12.666</v>
      </c>
      <c r="AC8" s="36"/>
      <c r="AD8" s="23">
        <f t="shared" si="3"/>
        <v>1</v>
      </c>
      <c r="AE8" s="23">
        <f t="shared" si="4"/>
        <v>16</v>
      </c>
      <c r="AF8" s="23">
        <f t="shared" si="5"/>
        <v>9</v>
      </c>
      <c r="AG8" s="34">
        <f t="shared" si="6"/>
        <v>2</v>
      </c>
      <c r="AH8" s="23">
        <f t="shared" si="7"/>
        <v>0</v>
      </c>
      <c r="AI8" s="23">
        <f t="shared" si="8"/>
        <v>15</v>
      </c>
      <c r="AJ8" s="23">
        <f t="shared" si="9"/>
        <v>6</v>
      </c>
      <c r="AK8" s="34">
        <f t="shared" si="10"/>
        <v>0</v>
      </c>
      <c r="AL8" s="24">
        <f t="shared" si="11"/>
        <v>12.666</v>
      </c>
      <c r="AM8" s="23">
        <f t="shared" si="12"/>
        <v>61.666</v>
      </c>
      <c r="AN8" s="37" t="str">
        <f t="shared" si="13"/>
        <v>Да</v>
      </c>
    </row>
    <row r="9">
      <c r="A9" s="38" t="s">
        <v>260</v>
      </c>
      <c r="B9" s="28" t="s">
        <v>30</v>
      </c>
      <c r="C9" s="28" t="s">
        <v>30</v>
      </c>
      <c r="D9" s="28" t="s">
        <v>61</v>
      </c>
      <c r="E9" s="28" t="s">
        <v>30</v>
      </c>
      <c r="F9" s="28" t="s">
        <v>30</v>
      </c>
      <c r="G9" s="28" t="s">
        <v>30</v>
      </c>
      <c r="H9" s="28" t="s">
        <v>61</v>
      </c>
      <c r="I9" s="28" t="s">
        <v>61</v>
      </c>
      <c r="J9" s="148"/>
      <c r="K9" s="30">
        <v>307.0</v>
      </c>
      <c r="L9" s="149" t="s">
        <v>261</v>
      </c>
      <c r="M9" s="32">
        <v>15.0</v>
      </c>
      <c r="N9" s="24">
        <v>407.0</v>
      </c>
      <c r="O9" s="100">
        <v>43530.0</v>
      </c>
      <c r="P9" s="100">
        <v>43530.0</v>
      </c>
      <c r="Q9" s="100">
        <v>43537.0</v>
      </c>
      <c r="R9" s="32">
        <v>12.0</v>
      </c>
      <c r="S9" s="23"/>
      <c r="T9" s="32">
        <v>1.5</v>
      </c>
      <c r="U9" s="26">
        <v>43427.0</v>
      </c>
      <c r="V9" s="32">
        <v>6.0</v>
      </c>
      <c r="W9" s="26">
        <v>43537.0</v>
      </c>
      <c r="X9" s="32">
        <v>6.0</v>
      </c>
      <c r="Y9" s="29"/>
      <c r="Z9" s="35"/>
      <c r="AA9" s="35" t="str">
        <f t="shared" si="2"/>
        <v>да</v>
      </c>
      <c r="AB9" s="34"/>
      <c r="AC9" s="36"/>
      <c r="AD9" s="23">
        <f t="shared" si="3"/>
        <v>0</v>
      </c>
      <c r="AE9" s="23">
        <f t="shared" si="4"/>
        <v>15</v>
      </c>
      <c r="AF9" s="23">
        <f t="shared" si="5"/>
        <v>6</v>
      </c>
      <c r="AG9" s="34">
        <f t="shared" si="6"/>
        <v>0</v>
      </c>
      <c r="AH9" s="23">
        <f t="shared" si="7"/>
        <v>1.5</v>
      </c>
      <c r="AI9" s="23">
        <f t="shared" si="8"/>
        <v>12</v>
      </c>
      <c r="AJ9" s="23">
        <f t="shared" si="9"/>
        <v>6</v>
      </c>
      <c r="AK9" s="34">
        <f t="shared" si="10"/>
        <v>0</v>
      </c>
      <c r="AL9" s="24">
        <v>20.0</v>
      </c>
      <c r="AM9" s="23">
        <f t="shared" si="12"/>
        <v>60.5</v>
      </c>
      <c r="AN9" s="37" t="str">
        <f t="shared" si="13"/>
        <v>Да</v>
      </c>
    </row>
    <row r="10">
      <c r="A10" s="38" t="s">
        <v>262</v>
      </c>
      <c r="B10" s="150" t="s">
        <v>30</v>
      </c>
      <c r="C10" s="150" t="s">
        <v>30</v>
      </c>
      <c r="D10" s="150" t="s">
        <v>61</v>
      </c>
      <c r="E10" s="150" t="s">
        <v>61</v>
      </c>
      <c r="F10" s="150" t="s">
        <v>61</v>
      </c>
      <c r="G10" s="150" t="s">
        <v>30</v>
      </c>
      <c r="H10" s="150" t="s">
        <v>61</v>
      </c>
      <c r="I10" s="150" t="s">
        <v>61</v>
      </c>
      <c r="J10" s="151"/>
      <c r="K10" s="152">
        <v>308.0</v>
      </c>
      <c r="L10" s="153">
        <v>43537.0</v>
      </c>
      <c r="M10" s="154">
        <v>12.0</v>
      </c>
      <c r="N10" s="155">
        <v>408.0</v>
      </c>
      <c r="O10" s="156">
        <v>43544.0</v>
      </c>
      <c r="P10" s="156">
        <v>43545.0</v>
      </c>
      <c r="Q10" s="156">
        <v>43551.0</v>
      </c>
      <c r="R10" s="154">
        <v>16.5</v>
      </c>
      <c r="S10" s="157"/>
      <c r="T10" s="158"/>
      <c r="U10" s="159">
        <v>43537.0</v>
      </c>
      <c r="V10" s="154">
        <v>6.0</v>
      </c>
      <c r="W10" s="160">
        <v>43544.0</v>
      </c>
      <c r="X10" s="154">
        <v>6.0</v>
      </c>
      <c r="Y10" s="161"/>
      <c r="Z10" s="162"/>
      <c r="AA10" s="162" t="str">
        <f t="shared" si="2"/>
        <v>да</v>
      </c>
      <c r="AB10" s="163"/>
      <c r="AC10" s="36"/>
      <c r="AD10" s="23">
        <f t="shared" si="3"/>
        <v>0</v>
      </c>
      <c r="AE10" s="23">
        <f t="shared" si="4"/>
        <v>12</v>
      </c>
      <c r="AF10" s="23">
        <f t="shared" si="5"/>
        <v>6</v>
      </c>
      <c r="AG10" s="34">
        <f t="shared" si="6"/>
        <v>0</v>
      </c>
      <c r="AH10" s="23">
        <f t="shared" si="7"/>
        <v>0</v>
      </c>
      <c r="AI10" s="23">
        <f t="shared" si="8"/>
        <v>16.5</v>
      </c>
      <c r="AJ10" s="23">
        <f t="shared" si="9"/>
        <v>6</v>
      </c>
      <c r="AK10" s="34">
        <f t="shared" si="10"/>
        <v>0</v>
      </c>
      <c r="AL10" s="24">
        <f>20</f>
        <v>20</v>
      </c>
      <c r="AM10" s="23">
        <f t="shared" si="12"/>
        <v>60.5</v>
      </c>
      <c r="AN10" s="37" t="str">
        <f t="shared" si="13"/>
        <v>Да</v>
      </c>
    </row>
    <row r="11">
      <c r="A11" s="164" t="s">
        <v>263</v>
      </c>
      <c r="B11" s="150" t="s">
        <v>30</v>
      </c>
      <c r="C11" s="150" t="s">
        <v>30</v>
      </c>
      <c r="D11" s="150" t="s">
        <v>30</v>
      </c>
      <c r="E11" s="150" t="s">
        <v>30</v>
      </c>
      <c r="F11" s="150" t="s">
        <v>61</v>
      </c>
      <c r="G11" s="150" t="s">
        <v>61</v>
      </c>
      <c r="H11" s="150" t="s">
        <v>61</v>
      </c>
      <c r="I11" s="150" t="s">
        <v>61</v>
      </c>
      <c r="J11" s="161"/>
      <c r="K11" s="165">
        <v>309.0</v>
      </c>
      <c r="L11" s="166"/>
      <c r="M11" s="163"/>
      <c r="N11" s="167"/>
      <c r="O11" s="168"/>
      <c r="P11" s="168"/>
      <c r="Q11" s="168"/>
      <c r="R11" s="163"/>
      <c r="S11" s="167"/>
      <c r="T11" s="163"/>
      <c r="U11" s="169"/>
      <c r="V11" s="163"/>
      <c r="W11" s="159">
        <v>43459.0</v>
      </c>
      <c r="X11" s="170">
        <v>0.0</v>
      </c>
      <c r="Y11" s="161"/>
      <c r="Z11" s="162"/>
      <c r="AA11" s="162" t="str">
        <f t="shared" si="2"/>
        <v>нет</v>
      </c>
      <c r="AB11" s="163"/>
      <c r="AC11" s="36"/>
      <c r="AD11" s="23">
        <f t="shared" si="3"/>
        <v>0</v>
      </c>
      <c r="AE11" s="23">
        <f t="shared" si="4"/>
        <v>0</v>
      </c>
      <c r="AF11" s="23">
        <f t="shared" si="5"/>
        <v>0</v>
      </c>
      <c r="AG11" s="34">
        <f t="shared" si="6"/>
        <v>0</v>
      </c>
      <c r="AH11" s="23">
        <f t="shared" si="7"/>
        <v>0</v>
      </c>
      <c r="AI11" s="23">
        <f t="shared" si="8"/>
        <v>0</v>
      </c>
      <c r="AJ11" s="23">
        <f t="shared" si="9"/>
        <v>0</v>
      </c>
      <c r="AK11" s="34">
        <f t="shared" si="10"/>
        <v>0</v>
      </c>
      <c r="AL11" s="24">
        <f>sum(AB11)</f>
        <v>0</v>
      </c>
      <c r="AM11" s="23">
        <f t="shared" si="12"/>
        <v>0</v>
      </c>
      <c r="AN11" s="37" t="str">
        <f t="shared" si="13"/>
        <v>Нет</v>
      </c>
    </row>
    <row r="12">
      <c r="A12" s="38" t="s">
        <v>264</v>
      </c>
      <c r="B12" s="28" t="s">
        <v>30</v>
      </c>
      <c r="C12" s="28" t="s">
        <v>30</v>
      </c>
      <c r="D12" s="28" t="s">
        <v>30</v>
      </c>
      <c r="E12" s="28" t="s">
        <v>30</v>
      </c>
      <c r="F12" s="28" t="s">
        <v>30</v>
      </c>
      <c r="G12" s="28" t="s">
        <v>30</v>
      </c>
      <c r="H12" s="28" t="s">
        <v>30</v>
      </c>
      <c r="I12" s="28" t="s">
        <v>30</v>
      </c>
      <c r="J12" s="104" t="s">
        <v>174</v>
      </c>
      <c r="K12" s="30">
        <v>310.0</v>
      </c>
      <c r="L12" s="145">
        <v>43441.0</v>
      </c>
      <c r="M12" s="32">
        <v>16.0</v>
      </c>
      <c r="N12" s="24">
        <v>664.0</v>
      </c>
      <c r="O12" s="100">
        <v>43455.0</v>
      </c>
      <c r="P12" s="100">
        <v>43455.0</v>
      </c>
      <c r="Q12" s="100">
        <v>43476.0</v>
      </c>
      <c r="R12" s="32">
        <v>16.5</v>
      </c>
      <c r="S12" s="23"/>
      <c r="T12" s="39">
        <v>0.0</v>
      </c>
      <c r="U12" s="26">
        <v>43427.0</v>
      </c>
      <c r="V12" s="32">
        <v>9.0</v>
      </c>
      <c r="W12" s="26">
        <v>43475.0</v>
      </c>
      <c r="X12" s="32">
        <v>6.0</v>
      </c>
      <c r="Y12" s="28">
        <v>1.0</v>
      </c>
      <c r="Z12" s="35"/>
      <c r="AA12" s="35" t="str">
        <f t="shared" si="2"/>
        <v>да</v>
      </c>
      <c r="AB12" s="24">
        <v>12.0</v>
      </c>
      <c r="AC12" s="36"/>
      <c r="AD12" s="23">
        <f t="shared" si="3"/>
        <v>0</v>
      </c>
      <c r="AE12" s="23">
        <f t="shared" si="4"/>
        <v>16</v>
      </c>
      <c r="AF12" s="23">
        <f t="shared" si="5"/>
        <v>9</v>
      </c>
      <c r="AG12" s="34">
        <f t="shared" si="6"/>
        <v>1</v>
      </c>
      <c r="AH12" s="23">
        <f t="shared" si="7"/>
        <v>0</v>
      </c>
      <c r="AI12" s="23">
        <f t="shared" si="8"/>
        <v>16.5</v>
      </c>
      <c r="AJ12" s="23">
        <f t="shared" si="9"/>
        <v>6</v>
      </c>
      <c r="AK12" s="34">
        <f t="shared" si="10"/>
        <v>0</v>
      </c>
      <c r="AL12" s="24">
        <v>12.0</v>
      </c>
      <c r="AM12" s="106">
        <f t="shared" si="12"/>
        <v>60.5</v>
      </c>
      <c r="AN12" s="37" t="str">
        <f t="shared" si="13"/>
        <v>Да</v>
      </c>
    </row>
    <row r="13">
      <c r="A13" s="38" t="s">
        <v>265</v>
      </c>
      <c r="B13" s="28" t="s">
        <v>30</v>
      </c>
      <c r="C13" s="28" t="s">
        <v>30</v>
      </c>
      <c r="D13" s="28" t="s">
        <v>30</v>
      </c>
      <c r="E13" s="28" t="s">
        <v>61</v>
      </c>
      <c r="F13" s="28" t="s">
        <v>30</v>
      </c>
      <c r="G13" s="28" t="s">
        <v>30</v>
      </c>
      <c r="H13" s="28" t="s">
        <v>61</v>
      </c>
      <c r="I13" s="28" t="s">
        <v>30</v>
      </c>
      <c r="J13" s="104" t="s">
        <v>174</v>
      </c>
      <c r="K13" s="30">
        <v>311.0</v>
      </c>
      <c r="L13" s="171">
        <v>43476.0</v>
      </c>
      <c r="M13" s="32">
        <v>17.0</v>
      </c>
      <c r="N13" s="24">
        <v>665.0</v>
      </c>
      <c r="O13" s="100">
        <v>43479.0</v>
      </c>
      <c r="P13" s="100">
        <v>43479.0</v>
      </c>
      <c r="Q13" s="100">
        <v>43479.0</v>
      </c>
      <c r="R13" s="32">
        <v>19.0</v>
      </c>
      <c r="S13" s="24">
        <v>1.5</v>
      </c>
      <c r="T13" s="32">
        <v>0.0</v>
      </c>
      <c r="U13" s="26">
        <v>43427.0</v>
      </c>
      <c r="V13" s="32">
        <v>9.5</v>
      </c>
      <c r="W13" s="26">
        <v>43459.0</v>
      </c>
      <c r="X13" s="32">
        <v>10.0</v>
      </c>
      <c r="Y13" s="28">
        <v>1.0</v>
      </c>
      <c r="Z13" s="144">
        <v>1.0</v>
      </c>
      <c r="AA13" s="35" t="str">
        <f t="shared" si="2"/>
        <v>да</v>
      </c>
      <c r="AB13" s="24">
        <v>17.0</v>
      </c>
      <c r="AC13" s="36"/>
      <c r="AD13" s="23">
        <f t="shared" si="3"/>
        <v>1.5</v>
      </c>
      <c r="AE13" s="23">
        <f t="shared" si="4"/>
        <v>17</v>
      </c>
      <c r="AF13" s="23">
        <f t="shared" si="5"/>
        <v>9.5</v>
      </c>
      <c r="AG13" s="34">
        <f t="shared" si="6"/>
        <v>1</v>
      </c>
      <c r="AH13" s="23">
        <f t="shared" si="7"/>
        <v>0</v>
      </c>
      <c r="AI13" s="23">
        <f t="shared" si="8"/>
        <v>19</v>
      </c>
      <c r="AJ13" s="23">
        <f t="shared" si="9"/>
        <v>10</v>
      </c>
      <c r="AK13" s="34">
        <f t="shared" si="10"/>
        <v>1</v>
      </c>
      <c r="AL13" s="24">
        <v>17.0</v>
      </c>
      <c r="AM13" s="106">
        <f t="shared" si="12"/>
        <v>76</v>
      </c>
      <c r="AN13" s="37" t="str">
        <f t="shared" si="13"/>
        <v>Да</v>
      </c>
    </row>
    <row r="14">
      <c r="A14" s="27" t="s">
        <v>266</v>
      </c>
      <c r="B14" s="28" t="s">
        <v>30</v>
      </c>
      <c r="C14" s="28" t="s">
        <v>30</v>
      </c>
      <c r="D14" s="28" t="s">
        <v>30</v>
      </c>
      <c r="E14" s="28" t="s">
        <v>30</v>
      </c>
      <c r="F14" s="28" t="s">
        <v>30</v>
      </c>
      <c r="G14" s="28" t="s">
        <v>30</v>
      </c>
      <c r="H14" s="28" t="s">
        <v>30</v>
      </c>
      <c r="I14" s="28" t="s">
        <v>30</v>
      </c>
      <c r="J14" s="104" t="s">
        <v>174</v>
      </c>
      <c r="K14" s="30">
        <v>312.0</v>
      </c>
      <c r="L14" s="145">
        <v>43427.0</v>
      </c>
      <c r="M14" s="32">
        <v>17.0</v>
      </c>
      <c r="N14" s="24">
        <v>666.0</v>
      </c>
      <c r="O14" s="105">
        <v>43441.0</v>
      </c>
      <c r="P14" s="100">
        <v>43441.0</v>
      </c>
      <c r="Q14" s="105">
        <v>43455.0</v>
      </c>
      <c r="R14" s="32">
        <v>17.0</v>
      </c>
      <c r="S14" s="24">
        <v>1.5</v>
      </c>
      <c r="T14" s="32">
        <v>0.0</v>
      </c>
      <c r="U14" s="26">
        <v>43427.0</v>
      </c>
      <c r="V14" s="32">
        <v>6.0</v>
      </c>
      <c r="W14" s="26">
        <v>43475.0</v>
      </c>
      <c r="X14" s="32">
        <v>6.0</v>
      </c>
      <c r="Y14" s="28">
        <v>2.0</v>
      </c>
      <c r="Z14" s="144">
        <v>5.0</v>
      </c>
      <c r="AA14" s="35" t="str">
        <f t="shared" si="2"/>
        <v>да</v>
      </c>
      <c r="AB14" s="24">
        <v>12.0</v>
      </c>
      <c r="AC14" s="36"/>
      <c r="AD14" s="23">
        <f t="shared" si="3"/>
        <v>1.5</v>
      </c>
      <c r="AE14" s="23">
        <f t="shared" si="4"/>
        <v>17</v>
      </c>
      <c r="AF14" s="23">
        <f t="shared" si="5"/>
        <v>6</v>
      </c>
      <c r="AG14" s="34">
        <f t="shared" si="6"/>
        <v>2</v>
      </c>
      <c r="AH14" s="23">
        <f t="shared" si="7"/>
        <v>0</v>
      </c>
      <c r="AI14" s="23">
        <f t="shared" si="8"/>
        <v>17</v>
      </c>
      <c r="AJ14" s="23">
        <f t="shared" si="9"/>
        <v>6</v>
      </c>
      <c r="AK14" s="34">
        <f t="shared" si="10"/>
        <v>5</v>
      </c>
      <c r="AL14" s="24">
        <v>12.0</v>
      </c>
      <c r="AM14" s="106">
        <f t="shared" si="12"/>
        <v>66.5</v>
      </c>
      <c r="AN14" s="37" t="str">
        <f t="shared" si="13"/>
        <v>Да</v>
      </c>
    </row>
    <row r="15">
      <c r="A15" s="38" t="s">
        <v>267</v>
      </c>
      <c r="B15" s="28" t="s">
        <v>30</v>
      </c>
      <c r="C15" s="28" t="s">
        <v>30</v>
      </c>
      <c r="D15" s="28" t="s">
        <v>30</v>
      </c>
      <c r="E15" s="28" t="s">
        <v>30</v>
      </c>
      <c r="F15" s="28" t="s">
        <v>30</v>
      </c>
      <c r="G15" s="28" t="s">
        <v>30</v>
      </c>
      <c r="H15" s="28" t="s">
        <v>61</v>
      </c>
      <c r="I15" s="28" t="s">
        <v>30</v>
      </c>
      <c r="J15" s="29"/>
      <c r="K15" s="30">
        <v>313.0</v>
      </c>
      <c r="L15" s="171">
        <v>43385.0</v>
      </c>
      <c r="M15" s="32">
        <v>17.0</v>
      </c>
      <c r="N15" s="24">
        <v>655.0</v>
      </c>
      <c r="O15" s="100">
        <v>43413.0</v>
      </c>
      <c r="P15" s="100">
        <v>43427.0</v>
      </c>
      <c r="Q15" s="100">
        <v>43427.0</v>
      </c>
      <c r="R15" s="32">
        <v>20.0</v>
      </c>
      <c r="S15" s="24">
        <v>2.0</v>
      </c>
      <c r="T15" s="32">
        <v>0.0</v>
      </c>
      <c r="U15" s="26">
        <v>43427.0</v>
      </c>
      <c r="V15" s="32">
        <v>8.5</v>
      </c>
      <c r="W15" s="26">
        <v>43459.0</v>
      </c>
      <c r="X15" s="32">
        <v>10.0</v>
      </c>
      <c r="Y15" s="28">
        <v>5.0</v>
      </c>
      <c r="Z15" s="144">
        <v>5.0</v>
      </c>
      <c r="AA15" s="35" t="str">
        <f t="shared" si="2"/>
        <v>да</v>
      </c>
      <c r="AB15" s="32">
        <v>20.0</v>
      </c>
      <c r="AC15" s="36"/>
      <c r="AD15" s="23">
        <f t="shared" si="3"/>
        <v>2</v>
      </c>
      <c r="AE15" s="23">
        <f t="shared" si="4"/>
        <v>17</v>
      </c>
      <c r="AF15" s="23">
        <f t="shared" si="5"/>
        <v>8.5</v>
      </c>
      <c r="AG15" s="34">
        <f t="shared" si="6"/>
        <v>5</v>
      </c>
      <c r="AH15" s="23">
        <f t="shared" si="7"/>
        <v>0</v>
      </c>
      <c r="AI15" s="23">
        <f t="shared" si="8"/>
        <v>20</v>
      </c>
      <c r="AJ15" s="23">
        <f t="shared" si="9"/>
        <v>10</v>
      </c>
      <c r="AK15" s="34">
        <f t="shared" si="10"/>
        <v>5</v>
      </c>
      <c r="AL15" s="24">
        <f t="shared" ref="AL15:AL17" si="14">sum(AB15)</f>
        <v>20</v>
      </c>
      <c r="AM15" s="23">
        <f t="shared" si="12"/>
        <v>87.5</v>
      </c>
      <c r="AN15" s="37" t="str">
        <f t="shared" si="13"/>
        <v>Да</v>
      </c>
    </row>
    <row r="16">
      <c r="A16" s="38" t="s">
        <v>268</v>
      </c>
      <c r="B16" s="28" t="s">
        <v>30</v>
      </c>
      <c r="C16" s="28" t="s">
        <v>30</v>
      </c>
      <c r="D16" s="28" t="s">
        <v>30</v>
      </c>
      <c r="E16" s="28" t="s">
        <v>61</v>
      </c>
      <c r="F16" s="28" t="s">
        <v>30</v>
      </c>
      <c r="G16" s="28" t="s">
        <v>30</v>
      </c>
      <c r="H16" s="28" t="s">
        <v>30</v>
      </c>
      <c r="I16" s="28" t="s">
        <v>30</v>
      </c>
      <c r="J16" s="29"/>
      <c r="K16" s="30">
        <v>314.0</v>
      </c>
      <c r="L16" s="171">
        <v>43441.0</v>
      </c>
      <c r="M16" s="32">
        <v>16.0</v>
      </c>
      <c r="N16" s="24">
        <v>667.0</v>
      </c>
      <c r="O16" s="100">
        <v>43455.0</v>
      </c>
      <c r="P16" s="100">
        <v>43455.0</v>
      </c>
      <c r="Q16" s="100">
        <v>43455.0</v>
      </c>
      <c r="R16" s="32">
        <v>18.0</v>
      </c>
      <c r="S16" s="24">
        <v>2.5</v>
      </c>
      <c r="T16" s="32">
        <v>0.0</v>
      </c>
      <c r="U16" s="26">
        <v>43427.0</v>
      </c>
      <c r="V16" s="32">
        <v>9.9</v>
      </c>
      <c r="W16" s="26">
        <v>43459.0</v>
      </c>
      <c r="X16" s="32">
        <v>10.0</v>
      </c>
      <c r="Y16" s="28">
        <v>1.0</v>
      </c>
      <c r="Z16" s="144">
        <v>4.0</v>
      </c>
      <c r="AA16" s="35" t="str">
        <f t="shared" si="2"/>
        <v>да</v>
      </c>
      <c r="AB16" s="32">
        <v>20.0</v>
      </c>
      <c r="AC16" s="36"/>
      <c r="AD16" s="23">
        <f t="shared" si="3"/>
        <v>2.5</v>
      </c>
      <c r="AE16" s="23">
        <f t="shared" si="4"/>
        <v>16</v>
      </c>
      <c r="AF16" s="23">
        <f t="shared" si="5"/>
        <v>9.9</v>
      </c>
      <c r="AG16" s="34">
        <f t="shared" si="6"/>
        <v>1</v>
      </c>
      <c r="AH16" s="23">
        <f t="shared" si="7"/>
        <v>0</v>
      </c>
      <c r="AI16" s="23">
        <f t="shared" si="8"/>
        <v>18</v>
      </c>
      <c r="AJ16" s="23">
        <f t="shared" si="9"/>
        <v>10</v>
      </c>
      <c r="AK16" s="34">
        <f t="shared" si="10"/>
        <v>4</v>
      </c>
      <c r="AL16" s="24">
        <f t="shared" si="14"/>
        <v>20</v>
      </c>
      <c r="AM16" s="23">
        <f t="shared" si="12"/>
        <v>81.4</v>
      </c>
      <c r="AN16" s="37" t="str">
        <f t="shared" si="13"/>
        <v>Да</v>
      </c>
    </row>
    <row r="17">
      <c r="A17" s="38" t="s">
        <v>269</v>
      </c>
      <c r="B17" s="28" t="s">
        <v>30</v>
      </c>
      <c r="C17" s="28" t="s">
        <v>30</v>
      </c>
      <c r="D17" s="28" t="s">
        <v>30</v>
      </c>
      <c r="E17" s="28" t="s">
        <v>30</v>
      </c>
      <c r="F17" s="28" t="s">
        <v>30</v>
      </c>
      <c r="G17" s="28" t="s">
        <v>30</v>
      </c>
      <c r="H17" s="28" t="s">
        <v>30</v>
      </c>
      <c r="I17" s="28" t="s">
        <v>30</v>
      </c>
      <c r="J17" s="29"/>
      <c r="K17" s="30">
        <v>315.0</v>
      </c>
      <c r="L17" s="171">
        <v>43371.0</v>
      </c>
      <c r="M17" s="32">
        <v>19.0</v>
      </c>
      <c r="N17" s="24">
        <v>403.0</v>
      </c>
      <c r="O17" s="100">
        <v>43441.0</v>
      </c>
      <c r="P17" s="100">
        <v>43441.0</v>
      </c>
      <c r="Q17" s="100">
        <v>43441.0</v>
      </c>
      <c r="R17" s="32">
        <v>19.0</v>
      </c>
      <c r="S17" s="23"/>
      <c r="T17" s="32">
        <v>0.0</v>
      </c>
      <c r="U17" s="26">
        <v>43427.0</v>
      </c>
      <c r="V17" s="32">
        <v>9.0</v>
      </c>
      <c r="W17" s="26">
        <v>43459.0</v>
      </c>
      <c r="X17" s="32">
        <v>10.0</v>
      </c>
      <c r="Y17" s="28">
        <v>5.0</v>
      </c>
      <c r="Z17" s="144">
        <v>5.0</v>
      </c>
      <c r="AA17" s="35" t="str">
        <f t="shared" si="2"/>
        <v>да</v>
      </c>
      <c r="AB17" s="32">
        <v>20.0</v>
      </c>
      <c r="AC17" s="36"/>
      <c r="AD17" s="23">
        <f t="shared" si="3"/>
        <v>0</v>
      </c>
      <c r="AE17" s="23">
        <f t="shared" si="4"/>
        <v>19</v>
      </c>
      <c r="AF17" s="23">
        <f t="shared" si="5"/>
        <v>9</v>
      </c>
      <c r="AG17" s="34">
        <f t="shared" si="6"/>
        <v>5</v>
      </c>
      <c r="AH17" s="23">
        <f t="shared" si="7"/>
        <v>0</v>
      </c>
      <c r="AI17" s="23">
        <f t="shared" si="8"/>
        <v>19</v>
      </c>
      <c r="AJ17" s="23">
        <f t="shared" si="9"/>
        <v>10</v>
      </c>
      <c r="AK17" s="34">
        <f t="shared" si="10"/>
        <v>5</v>
      </c>
      <c r="AL17" s="24">
        <f t="shared" si="14"/>
        <v>20</v>
      </c>
      <c r="AM17" s="23">
        <f t="shared" si="12"/>
        <v>87</v>
      </c>
      <c r="AN17" s="37" t="str">
        <f t="shared" si="13"/>
        <v>Да</v>
      </c>
    </row>
    <row r="18">
      <c r="A18" s="38" t="s">
        <v>270</v>
      </c>
      <c r="B18" s="28" t="s">
        <v>30</v>
      </c>
      <c r="C18" s="28" t="s">
        <v>61</v>
      </c>
      <c r="D18" s="28" t="s">
        <v>30</v>
      </c>
      <c r="E18" s="28" t="s">
        <v>30</v>
      </c>
      <c r="F18" s="28" t="s">
        <v>61</v>
      </c>
      <c r="G18" s="28" t="s">
        <v>61</v>
      </c>
      <c r="H18" s="28" t="s">
        <v>30</v>
      </c>
      <c r="I18" s="28" t="s">
        <v>30</v>
      </c>
      <c r="J18" s="148"/>
      <c r="K18" s="30">
        <v>316.0</v>
      </c>
      <c r="L18" s="171">
        <v>43121.0</v>
      </c>
      <c r="M18" s="32">
        <v>12.0</v>
      </c>
      <c r="N18" s="24">
        <v>644.0</v>
      </c>
      <c r="O18" s="100">
        <v>43530.0</v>
      </c>
      <c r="P18" s="100">
        <v>43537.0</v>
      </c>
      <c r="Q18" s="100">
        <v>43537.0</v>
      </c>
      <c r="R18" s="32">
        <v>12.0</v>
      </c>
      <c r="S18" s="23"/>
      <c r="T18" s="172">
        <v>4.5</v>
      </c>
      <c r="U18" s="31">
        <v>43455.0</v>
      </c>
      <c r="V18" s="32">
        <v>6.0</v>
      </c>
      <c r="W18" s="26">
        <v>43459.0</v>
      </c>
      <c r="X18" s="32">
        <v>6.0</v>
      </c>
      <c r="Y18" s="29"/>
      <c r="Z18" s="35"/>
      <c r="AA18" s="35" t="str">
        <f t="shared" si="2"/>
        <v>да</v>
      </c>
      <c r="AB18" s="32">
        <v>20.0</v>
      </c>
      <c r="AC18" s="36"/>
      <c r="AD18" s="23">
        <f t="shared" si="3"/>
        <v>0</v>
      </c>
      <c r="AE18" s="23">
        <f t="shared" si="4"/>
        <v>12</v>
      </c>
      <c r="AF18" s="23">
        <f t="shared" si="5"/>
        <v>6</v>
      </c>
      <c r="AG18" s="34">
        <f t="shared" si="6"/>
        <v>0</v>
      </c>
      <c r="AH18" s="23">
        <f t="shared" si="7"/>
        <v>4.5</v>
      </c>
      <c r="AI18" s="23">
        <f t="shared" si="8"/>
        <v>12</v>
      </c>
      <c r="AJ18" s="23">
        <f t="shared" si="9"/>
        <v>6</v>
      </c>
      <c r="AK18" s="34">
        <f t="shared" si="10"/>
        <v>0</v>
      </c>
      <c r="AL18" s="24">
        <v>20.0</v>
      </c>
      <c r="AM18" s="23">
        <f t="shared" si="12"/>
        <v>60.5</v>
      </c>
      <c r="AN18" s="37" t="str">
        <f t="shared" si="13"/>
        <v>Да</v>
      </c>
    </row>
    <row r="19">
      <c r="A19" s="38" t="s">
        <v>271</v>
      </c>
      <c r="B19" s="28" t="s">
        <v>30</v>
      </c>
      <c r="C19" s="28" t="s">
        <v>30</v>
      </c>
      <c r="D19" s="28" t="s">
        <v>30</v>
      </c>
      <c r="E19" s="28" t="s">
        <v>30</v>
      </c>
      <c r="F19" s="28" t="s">
        <v>30</v>
      </c>
      <c r="G19" s="28" t="s">
        <v>30</v>
      </c>
      <c r="H19" s="28" t="s">
        <v>30</v>
      </c>
      <c r="I19" s="28" t="s">
        <v>30</v>
      </c>
      <c r="J19" s="47"/>
      <c r="K19" s="48">
        <v>317.0</v>
      </c>
      <c r="L19" s="171">
        <v>43385.0</v>
      </c>
      <c r="M19" s="39">
        <v>18.0</v>
      </c>
      <c r="N19" s="49">
        <v>645.0</v>
      </c>
      <c r="O19" s="100">
        <v>43427.0</v>
      </c>
      <c r="P19" s="105">
        <v>43441.0</v>
      </c>
      <c r="Q19" s="100">
        <v>43441.0</v>
      </c>
      <c r="R19" s="39">
        <v>20.0</v>
      </c>
      <c r="S19" s="49">
        <v>1.5</v>
      </c>
      <c r="T19" s="39">
        <v>0.0</v>
      </c>
      <c r="U19" s="26">
        <v>43427.0</v>
      </c>
      <c r="V19" s="39">
        <v>9.0</v>
      </c>
      <c r="W19" s="26">
        <v>43459.0</v>
      </c>
      <c r="X19" s="39">
        <v>6.0</v>
      </c>
      <c r="Y19" s="28">
        <v>5.0</v>
      </c>
      <c r="Z19" s="144">
        <v>5.0</v>
      </c>
      <c r="AA19" s="35" t="str">
        <f t="shared" si="2"/>
        <v>да</v>
      </c>
      <c r="AB19" s="32">
        <v>20.0</v>
      </c>
      <c r="AC19" s="36"/>
      <c r="AD19" s="23">
        <f t="shared" si="3"/>
        <v>1.5</v>
      </c>
      <c r="AE19" s="23">
        <f t="shared" si="4"/>
        <v>18</v>
      </c>
      <c r="AF19" s="23">
        <f t="shared" si="5"/>
        <v>9</v>
      </c>
      <c r="AG19" s="34">
        <f t="shared" si="6"/>
        <v>5</v>
      </c>
      <c r="AH19" s="23">
        <f t="shared" si="7"/>
        <v>0</v>
      </c>
      <c r="AI19" s="23">
        <f t="shared" si="8"/>
        <v>20</v>
      </c>
      <c r="AJ19" s="23">
        <f t="shared" si="9"/>
        <v>6</v>
      </c>
      <c r="AK19" s="34">
        <f t="shared" si="10"/>
        <v>5</v>
      </c>
      <c r="AL19" s="24">
        <f>sum(AB19)</f>
        <v>20</v>
      </c>
      <c r="AM19" s="146">
        <f t="shared" si="12"/>
        <v>84.5</v>
      </c>
      <c r="AN19" s="37" t="str">
        <f t="shared" si="13"/>
        <v>Да</v>
      </c>
    </row>
    <row r="20">
      <c r="A20" s="38" t="s">
        <v>272</v>
      </c>
      <c r="B20" s="28" t="s">
        <v>30</v>
      </c>
      <c r="C20" s="28" t="s">
        <v>30</v>
      </c>
      <c r="D20" s="28" t="s">
        <v>30</v>
      </c>
      <c r="E20" s="28" t="s">
        <v>30</v>
      </c>
      <c r="F20" s="28" t="s">
        <v>30</v>
      </c>
      <c r="G20" s="28" t="s">
        <v>30</v>
      </c>
      <c r="H20" s="28" t="s">
        <v>30</v>
      </c>
      <c r="I20" s="28" t="s">
        <v>30</v>
      </c>
      <c r="J20" s="104" t="s">
        <v>151</v>
      </c>
      <c r="K20" s="48">
        <v>318.0</v>
      </c>
      <c r="L20" s="145">
        <v>43427.0</v>
      </c>
      <c r="M20" s="39">
        <v>16.0</v>
      </c>
      <c r="N20" s="49">
        <v>646.0</v>
      </c>
      <c r="O20" s="100">
        <v>43441.0</v>
      </c>
      <c r="P20" s="100">
        <v>43441.0</v>
      </c>
      <c r="Q20" s="100">
        <v>43441.0</v>
      </c>
      <c r="R20" s="39">
        <v>18.0</v>
      </c>
      <c r="S20" s="49">
        <v>1.0</v>
      </c>
      <c r="T20" s="39">
        <v>0.5</v>
      </c>
      <c r="U20" s="26">
        <v>43427.0</v>
      </c>
      <c r="V20" s="39">
        <v>9.9</v>
      </c>
      <c r="W20" s="26">
        <v>43475.0</v>
      </c>
      <c r="X20" s="39">
        <v>6.0</v>
      </c>
      <c r="Y20" s="28">
        <v>5.0</v>
      </c>
      <c r="Z20" s="144">
        <v>5.0</v>
      </c>
      <c r="AA20" s="35" t="str">
        <f t="shared" si="2"/>
        <v>да</v>
      </c>
      <c r="AB20" s="32">
        <v>18.0</v>
      </c>
      <c r="AC20" s="36"/>
      <c r="AD20" s="23">
        <f t="shared" si="3"/>
        <v>1</v>
      </c>
      <c r="AE20" s="23">
        <f t="shared" si="4"/>
        <v>16</v>
      </c>
      <c r="AF20" s="23">
        <f t="shared" si="5"/>
        <v>9.9</v>
      </c>
      <c r="AG20" s="34">
        <f t="shared" si="6"/>
        <v>5</v>
      </c>
      <c r="AH20" s="23">
        <f t="shared" si="7"/>
        <v>0.5</v>
      </c>
      <c r="AI20" s="23">
        <f t="shared" si="8"/>
        <v>18</v>
      </c>
      <c r="AJ20" s="23">
        <f t="shared" si="9"/>
        <v>6</v>
      </c>
      <c r="AK20" s="34">
        <f t="shared" si="10"/>
        <v>5</v>
      </c>
      <c r="AL20" s="24">
        <v>18.0</v>
      </c>
      <c r="AM20" s="106">
        <f t="shared" si="12"/>
        <v>79.4</v>
      </c>
      <c r="AN20" s="37" t="str">
        <f t="shared" si="13"/>
        <v>Да</v>
      </c>
    </row>
    <row r="21">
      <c r="A21" s="38" t="s">
        <v>273</v>
      </c>
      <c r="B21" s="28" t="s">
        <v>30</v>
      </c>
      <c r="C21" s="28" t="s">
        <v>30</v>
      </c>
      <c r="D21" s="28" t="s">
        <v>61</v>
      </c>
      <c r="E21" s="28" t="s">
        <v>30</v>
      </c>
      <c r="F21" s="28" t="s">
        <v>61</v>
      </c>
      <c r="G21" s="28" t="s">
        <v>30</v>
      </c>
      <c r="H21" s="28" t="s">
        <v>61</v>
      </c>
      <c r="I21" s="28" t="s">
        <v>61</v>
      </c>
      <c r="J21" s="104" t="s">
        <v>151</v>
      </c>
      <c r="K21" s="30">
        <v>319.0</v>
      </c>
      <c r="L21" s="171">
        <v>43441.0</v>
      </c>
      <c r="M21" s="32">
        <v>15.0</v>
      </c>
      <c r="N21" s="24">
        <v>647.0</v>
      </c>
      <c r="O21" s="100">
        <v>43476.0</v>
      </c>
      <c r="P21" s="100">
        <v>43479.0</v>
      </c>
      <c r="Q21" s="100">
        <v>43479.0</v>
      </c>
      <c r="R21" s="32">
        <v>18.0</v>
      </c>
      <c r="S21" s="23"/>
      <c r="T21" s="34"/>
      <c r="U21" s="26">
        <v>43427.0</v>
      </c>
      <c r="V21" s="32">
        <v>8.0</v>
      </c>
      <c r="W21" s="26">
        <v>43481.0</v>
      </c>
      <c r="X21" s="32">
        <v>6.0</v>
      </c>
      <c r="Y21" s="29"/>
      <c r="Z21" s="35"/>
      <c r="AA21" s="35" t="str">
        <f t="shared" si="2"/>
        <v>да</v>
      </c>
      <c r="AB21" s="32">
        <v>13.666</v>
      </c>
      <c r="AC21" s="36"/>
      <c r="AD21" s="23">
        <f t="shared" si="3"/>
        <v>0</v>
      </c>
      <c r="AE21" s="23">
        <f t="shared" si="4"/>
        <v>15</v>
      </c>
      <c r="AF21" s="23">
        <f t="shared" si="5"/>
        <v>8</v>
      </c>
      <c r="AG21" s="34">
        <f t="shared" si="6"/>
        <v>0</v>
      </c>
      <c r="AH21" s="23">
        <f t="shared" si="7"/>
        <v>0</v>
      </c>
      <c r="AI21" s="23">
        <f t="shared" si="8"/>
        <v>18</v>
      </c>
      <c r="AJ21" s="23">
        <f t="shared" si="9"/>
        <v>6</v>
      </c>
      <c r="AK21" s="34">
        <f t="shared" si="10"/>
        <v>0</v>
      </c>
      <c r="AL21" s="24">
        <f t="shared" ref="AL21:AL22" si="15">sum(AB21)</f>
        <v>13.666</v>
      </c>
      <c r="AM21" s="23">
        <f t="shared" si="12"/>
        <v>60.666</v>
      </c>
      <c r="AN21" s="37" t="str">
        <f t="shared" si="13"/>
        <v>Да</v>
      </c>
    </row>
    <row r="22">
      <c r="A22" s="38" t="s">
        <v>274</v>
      </c>
      <c r="B22" s="28" t="s">
        <v>30</v>
      </c>
      <c r="C22" s="28" t="s">
        <v>30</v>
      </c>
      <c r="D22" s="28" t="s">
        <v>30</v>
      </c>
      <c r="E22" s="28" t="s">
        <v>30</v>
      </c>
      <c r="F22" s="28" t="s">
        <v>30</v>
      </c>
      <c r="G22" s="28" t="s">
        <v>30</v>
      </c>
      <c r="H22" s="28" t="s">
        <v>30</v>
      </c>
      <c r="I22" s="28" t="s">
        <v>30</v>
      </c>
      <c r="J22" s="29"/>
      <c r="K22" s="30">
        <v>320.0</v>
      </c>
      <c r="L22" s="145">
        <v>43427.0</v>
      </c>
      <c r="M22" s="32">
        <v>17.0</v>
      </c>
      <c r="N22" s="24">
        <v>648.0</v>
      </c>
      <c r="O22" s="100">
        <v>43441.0</v>
      </c>
      <c r="P22" s="100">
        <v>43455.0</v>
      </c>
      <c r="Q22" s="100">
        <v>43455.0</v>
      </c>
      <c r="R22" s="32">
        <v>18.0</v>
      </c>
      <c r="S22" s="24">
        <v>1.5</v>
      </c>
      <c r="T22" s="34"/>
      <c r="U22" s="26">
        <v>43427.0</v>
      </c>
      <c r="V22" s="32">
        <v>6.0</v>
      </c>
      <c r="W22" s="26">
        <v>43459.0</v>
      </c>
      <c r="X22" s="32">
        <v>10.0</v>
      </c>
      <c r="Y22" s="28">
        <v>2.0</v>
      </c>
      <c r="Z22" s="144">
        <v>5.0</v>
      </c>
      <c r="AA22" s="35" t="str">
        <f t="shared" si="2"/>
        <v>да</v>
      </c>
      <c r="AB22" s="32">
        <v>20.0</v>
      </c>
      <c r="AC22" s="36"/>
      <c r="AD22" s="23">
        <f t="shared" si="3"/>
        <v>1.5</v>
      </c>
      <c r="AE22" s="23">
        <f t="shared" si="4"/>
        <v>17</v>
      </c>
      <c r="AF22" s="23">
        <f t="shared" si="5"/>
        <v>6</v>
      </c>
      <c r="AG22" s="34">
        <f t="shared" si="6"/>
        <v>2</v>
      </c>
      <c r="AH22" s="23">
        <f t="shared" si="7"/>
        <v>0</v>
      </c>
      <c r="AI22" s="23">
        <f t="shared" si="8"/>
        <v>18</v>
      </c>
      <c r="AJ22" s="23">
        <f t="shared" si="9"/>
        <v>10</v>
      </c>
      <c r="AK22" s="34">
        <f t="shared" si="10"/>
        <v>5</v>
      </c>
      <c r="AL22" s="24">
        <f t="shared" si="15"/>
        <v>20</v>
      </c>
      <c r="AM22" s="23">
        <f t="shared" si="12"/>
        <v>79.5</v>
      </c>
      <c r="AN22" s="37" t="str">
        <f t="shared" si="13"/>
        <v>Да</v>
      </c>
    </row>
    <row r="23">
      <c r="A23" s="38" t="s">
        <v>275</v>
      </c>
      <c r="B23" s="28" t="s">
        <v>30</v>
      </c>
      <c r="C23" s="28" t="s">
        <v>30</v>
      </c>
      <c r="D23" s="28" t="s">
        <v>30</v>
      </c>
      <c r="E23" s="28" t="s">
        <v>30</v>
      </c>
      <c r="F23" s="28" t="s">
        <v>30</v>
      </c>
      <c r="G23" s="28" t="s">
        <v>30</v>
      </c>
      <c r="H23" s="28" t="s">
        <v>30</v>
      </c>
      <c r="I23" s="28" t="s">
        <v>30</v>
      </c>
      <c r="J23" s="173" t="s">
        <v>174</v>
      </c>
      <c r="K23" s="30">
        <v>321.0</v>
      </c>
      <c r="L23" s="145">
        <v>43441.0</v>
      </c>
      <c r="M23" s="32">
        <v>15.0</v>
      </c>
      <c r="N23" s="24">
        <v>674.0</v>
      </c>
      <c r="O23" s="99">
        <v>43479.0</v>
      </c>
      <c r="P23" s="100">
        <v>43481.0</v>
      </c>
      <c r="Q23" s="100">
        <v>43493.0</v>
      </c>
      <c r="R23" s="32">
        <v>12.0</v>
      </c>
      <c r="S23" s="23">
        <f>1.5-1</f>
        <v>0.5</v>
      </c>
      <c r="T23" s="32">
        <v>0.0</v>
      </c>
      <c r="U23" s="26">
        <v>43476.0</v>
      </c>
      <c r="V23" s="32">
        <v>6.0</v>
      </c>
      <c r="W23" s="26">
        <v>43487.0</v>
      </c>
      <c r="X23" s="32">
        <v>6.0</v>
      </c>
      <c r="Y23" s="28">
        <v>2.5</v>
      </c>
      <c r="Z23" s="35"/>
      <c r="AA23" s="35" t="str">
        <f t="shared" si="2"/>
        <v>да</v>
      </c>
      <c r="AB23" s="32">
        <v>18.5</v>
      </c>
      <c r="AC23" s="36"/>
      <c r="AD23" s="23">
        <f t="shared" si="3"/>
        <v>0.5</v>
      </c>
      <c r="AE23" s="23">
        <f t="shared" si="4"/>
        <v>15</v>
      </c>
      <c r="AF23" s="23">
        <f t="shared" si="5"/>
        <v>6</v>
      </c>
      <c r="AG23" s="34">
        <f t="shared" si="6"/>
        <v>2.5</v>
      </c>
      <c r="AH23" s="23">
        <f t="shared" si="7"/>
        <v>0</v>
      </c>
      <c r="AI23" s="23">
        <f t="shared" si="8"/>
        <v>12</v>
      </c>
      <c r="AJ23" s="23">
        <f t="shared" si="9"/>
        <v>6</v>
      </c>
      <c r="AK23" s="34">
        <f t="shared" si="10"/>
        <v>0</v>
      </c>
      <c r="AL23" s="24">
        <v>18.5</v>
      </c>
      <c r="AM23" s="23">
        <f t="shared" si="12"/>
        <v>60.5</v>
      </c>
      <c r="AN23" s="37" t="str">
        <f t="shared" si="13"/>
        <v>Да</v>
      </c>
    </row>
    <row r="24">
      <c r="A24" s="27" t="s">
        <v>276</v>
      </c>
      <c r="B24" s="28" t="s">
        <v>30</v>
      </c>
      <c r="C24" s="28" t="s">
        <v>30</v>
      </c>
      <c r="D24" s="28" t="s">
        <v>30</v>
      </c>
      <c r="E24" s="28" t="s">
        <v>61</v>
      </c>
      <c r="F24" s="28" t="s">
        <v>61</v>
      </c>
      <c r="G24" s="28" t="s">
        <v>30</v>
      </c>
      <c r="H24" s="28" t="s">
        <v>30</v>
      </c>
      <c r="I24" s="28" t="s">
        <v>30</v>
      </c>
      <c r="J24" s="29"/>
      <c r="K24" s="30">
        <v>322.0</v>
      </c>
      <c r="L24" s="145">
        <v>43385.0</v>
      </c>
      <c r="M24" s="32">
        <v>18.0</v>
      </c>
      <c r="N24" s="24">
        <v>665.0</v>
      </c>
      <c r="O24" s="100">
        <v>43441.0</v>
      </c>
      <c r="P24" s="100">
        <v>43455.0</v>
      </c>
      <c r="Q24" s="100">
        <v>43455.0</v>
      </c>
      <c r="R24" s="32">
        <v>20.0</v>
      </c>
      <c r="S24" s="24">
        <v>2.0</v>
      </c>
      <c r="T24" s="32">
        <v>0.5</v>
      </c>
      <c r="U24" s="26">
        <v>43427.0</v>
      </c>
      <c r="V24" s="32">
        <v>9.9</v>
      </c>
      <c r="W24" s="26">
        <v>43459.0</v>
      </c>
      <c r="X24" s="32">
        <v>9.0</v>
      </c>
      <c r="Y24" s="28">
        <v>5.0</v>
      </c>
      <c r="Z24" s="144">
        <v>5.0</v>
      </c>
      <c r="AA24" s="35" t="str">
        <f t="shared" si="2"/>
        <v>да</v>
      </c>
      <c r="AB24" s="32">
        <v>20.0</v>
      </c>
      <c r="AC24" s="36"/>
      <c r="AD24" s="23">
        <f t="shared" si="3"/>
        <v>2</v>
      </c>
      <c r="AE24" s="23">
        <f t="shared" si="4"/>
        <v>18</v>
      </c>
      <c r="AF24" s="23">
        <f t="shared" si="5"/>
        <v>9.9</v>
      </c>
      <c r="AG24" s="34">
        <f t="shared" si="6"/>
        <v>5</v>
      </c>
      <c r="AH24" s="23">
        <f t="shared" si="7"/>
        <v>0.5</v>
      </c>
      <c r="AI24" s="23">
        <f t="shared" si="8"/>
        <v>20</v>
      </c>
      <c r="AJ24" s="23">
        <f t="shared" si="9"/>
        <v>9</v>
      </c>
      <c r="AK24" s="34">
        <f t="shared" si="10"/>
        <v>5</v>
      </c>
      <c r="AL24" s="24">
        <f>sum(AB24)</f>
        <v>20</v>
      </c>
      <c r="AM24" s="146">
        <f t="shared" si="12"/>
        <v>89.4</v>
      </c>
      <c r="AN24" s="37" t="str">
        <f t="shared" si="13"/>
        <v>Да</v>
      </c>
    </row>
    <row r="25">
      <c r="A25" s="38" t="s">
        <v>277</v>
      </c>
      <c r="B25" s="28" t="s">
        <v>30</v>
      </c>
      <c r="C25" s="28" t="s">
        <v>30</v>
      </c>
      <c r="D25" s="28" t="s">
        <v>30</v>
      </c>
      <c r="E25" s="28" t="s">
        <v>30</v>
      </c>
      <c r="F25" s="28" t="s">
        <v>30</v>
      </c>
      <c r="G25" s="28" t="s">
        <v>30</v>
      </c>
      <c r="H25" s="28" t="s">
        <v>30</v>
      </c>
      <c r="I25" s="28" t="s">
        <v>61</v>
      </c>
      <c r="J25" s="174"/>
      <c r="K25" s="30">
        <v>323.0</v>
      </c>
      <c r="L25" s="145">
        <v>43413.0</v>
      </c>
      <c r="M25" s="32">
        <v>20.0</v>
      </c>
      <c r="N25" s="24">
        <v>675.0</v>
      </c>
      <c r="O25" s="100">
        <v>43530.0</v>
      </c>
      <c r="P25" s="100">
        <v>43530.0</v>
      </c>
      <c r="Q25" s="100">
        <v>43537.0</v>
      </c>
      <c r="R25" s="32">
        <v>12.0</v>
      </c>
      <c r="S25" s="24">
        <v>1.5</v>
      </c>
      <c r="T25" s="32">
        <v>0.0</v>
      </c>
      <c r="U25" s="26">
        <v>43427.0</v>
      </c>
      <c r="V25" s="32">
        <v>9.5</v>
      </c>
      <c r="W25" s="26">
        <v>43459.0</v>
      </c>
      <c r="X25" s="32">
        <v>10.0</v>
      </c>
      <c r="Y25" s="28">
        <v>3.0</v>
      </c>
      <c r="Z25" s="144">
        <v>1.0</v>
      </c>
      <c r="AA25" s="35" t="str">
        <f t="shared" si="2"/>
        <v>да</v>
      </c>
      <c r="AB25" s="32">
        <v>12.0</v>
      </c>
      <c r="AC25" s="36"/>
      <c r="AD25" s="23">
        <f t="shared" si="3"/>
        <v>1.5</v>
      </c>
      <c r="AE25" s="23">
        <f t="shared" si="4"/>
        <v>20</v>
      </c>
      <c r="AF25" s="23">
        <f t="shared" si="5"/>
        <v>9.5</v>
      </c>
      <c r="AG25" s="34">
        <f t="shared" si="6"/>
        <v>3</v>
      </c>
      <c r="AH25" s="23">
        <f t="shared" si="7"/>
        <v>0</v>
      </c>
      <c r="AI25" s="23">
        <f t="shared" si="8"/>
        <v>12</v>
      </c>
      <c r="AJ25" s="23">
        <f t="shared" si="9"/>
        <v>10</v>
      </c>
      <c r="AK25" s="34">
        <f t="shared" si="10"/>
        <v>1</v>
      </c>
      <c r="AL25" s="24">
        <v>12.0</v>
      </c>
      <c r="AM25" s="23">
        <f t="shared" si="12"/>
        <v>69</v>
      </c>
      <c r="AN25" s="37" t="str">
        <f t="shared" si="13"/>
        <v>Да</v>
      </c>
    </row>
    <row r="26">
      <c r="A26" s="38" t="s">
        <v>278</v>
      </c>
      <c r="B26" s="63" t="s">
        <v>30</v>
      </c>
      <c r="C26" s="63" t="s">
        <v>30</v>
      </c>
      <c r="D26" s="63" t="s">
        <v>30</v>
      </c>
      <c r="E26" s="63" t="s">
        <v>30</v>
      </c>
      <c r="F26" s="63" t="s">
        <v>61</v>
      </c>
      <c r="G26" s="63" t="s">
        <v>30</v>
      </c>
      <c r="H26" s="63" t="s">
        <v>30</v>
      </c>
      <c r="I26" s="63" t="s">
        <v>30</v>
      </c>
      <c r="J26" s="123" t="s">
        <v>151</v>
      </c>
      <c r="K26" s="65">
        <v>325.0</v>
      </c>
      <c r="L26" s="175">
        <v>43441.0</v>
      </c>
      <c r="M26" s="67">
        <v>15.0</v>
      </c>
      <c r="N26" s="68">
        <v>676.0</v>
      </c>
      <c r="O26" s="124">
        <v>43455.0</v>
      </c>
      <c r="P26" s="124">
        <v>43455.0</v>
      </c>
      <c r="Q26" s="124">
        <v>43455.0</v>
      </c>
      <c r="R26" s="67">
        <v>18.0</v>
      </c>
      <c r="S26" s="68">
        <v>2.5</v>
      </c>
      <c r="T26" s="71"/>
      <c r="U26" s="176">
        <v>43427.0</v>
      </c>
      <c r="V26" s="67">
        <v>7.5</v>
      </c>
      <c r="W26" s="176">
        <v>43475.0</v>
      </c>
      <c r="X26" s="67">
        <v>6.0</v>
      </c>
      <c r="Y26" s="63">
        <v>2.0</v>
      </c>
      <c r="Z26" s="177">
        <v>5.0</v>
      </c>
      <c r="AA26" s="72" t="str">
        <f t="shared" si="2"/>
        <v>да</v>
      </c>
      <c r="AB26" s="67">
        <v>14.0</v>
      </c>
      <c r="AC26" s="73"/>
      <c r="AD26" s="23">
        <f t="shared" si="3"/>
        <v>2.5</v>
      </c>
      <c r="AE26" s="23">
        <f t="shared" si="4"/>
        <v>15</v>
      </c>
      <c r="AF26" s="23">
        <f t="shared" si="5"/>
        <v>7.5</v>
      </c>
      <c r="AG26" s="34">
        <f t="shared" si="6"/>
        <v>2</v>
      </c>
      <c r="AH26" s="23">
        <f t="shared" si="7"/>
        <v>0</v>
      </c>
      <c r="AI26" s="23">
        <f t="shared" si="8"/>
        <v>18</v>
      </c>
      <c r="AJ26" s="23">
        <f t="shared" si="9"/>
        <v>6</v>
      </c>
      <c r="AK26" s="34">
        <f t="shared" si="10"/>
        <v>5</v>
      </c>
      <c r="AL26" s="24">
        <v>14.0</v>
      </c>
      <c r="AM26" s="106">
        <f t="shared" si="12"/>
        <v>70</v>
      </c>
      <c r="AN26" s="37" t="str">
        <f t="shared" si="13"/>
        <v>Да</v>
      </c>
    </row>
    <row r="27">
      <c r="A27" s="75" t="s">
        <v>125</v>
      </c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77">
        <v>12.0</v>
      </c>
      <c r="N27" s="78"/>
      <c r="O27" s="78"/>
      <c r="P27" s="78"/>
      <c r="Q27" s="78"/>
      <c r="R27" s="77">
        <v>12.0</v>
      </c>
      <c r="S27" s="77">
        <v>0.0</v>
      </c>
      <c r="T27" s="77">
        <v>0.0</v>
      </c>
      <c r="U27" s="78"/>
      <c r="V27" s="77">
        <v>6.0</v>
      </c>
      <c r="W27" s="78"/>
      <c r="X27" s="77">
        <v>6.0</v>
      </c>
      <c r="Y27" s="77">
        <v>0.0</v>
      </c>
      <c r="Z27" s="77">
        <v>0.0</v>
      </c>
      <c r="AA27" s="77"/>
      <c r="AB27" s="77">
        <v>12.0</v>
      </c>
      <c r="AC27" s="79">
        <f t="shared" ref="AC27:AC28" si="16">M27+R27+S27+T27+V27+X27+Y27+Z27+AB27</f>
        <v>48</v>
      </c>
      <c r="AD27" s="80" t="s">
        <v>130</v>
      </c>
      <c r="AE27" s="80" t="s">
        <v>131</v>
      </c>
      <c r="AF27" s="80" t="s">
        <v>132</v>
      </c>
      <c r="AG27" s="80" t="s">
        <v>133</v>
      </c>
      <c r="AH27" s="80" t="s">
        <v>132</v>
      </c>
      <c r="AI27" s="80" t="s">
        <v>132</v>
      </c>
      <c r="AJ27" s="80" t="s">
        <v>132</v>
      </c>
      <c r="AK27" s="80" t="s">
        <v>133</v>
      </c>
      <c r="AL27" s="80"/>
      <c r="AM27" s="80"/>
      <c r="AN27" s="56"/>
    </row>
    <row r="28">
      <c r="A28" s="75" t="s">
        <v>135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81">
        <v>20.0</v>
      </c>
      <c r="N28" s="78"/>
      <c r="O28" s="78"/>
      <c r="P28" s="78"/>
      <c r="Q28" s="78"/>
      <c r="R28" s="81">
        <v>20.0</v>
      </c>
      <c r="S28" s="81">
        <v>5.0</v>
      </c>
      <c r="T28" s="81">
        <v>5.0</v>
      </c>
      <c r="U28" s="78"/>
      <c r="V28" s="81">
        <v>10.0</v>
      </c>
      <c r="W28" s="78"/>
      <c r="X28" s="81">
        <v>10.0</v>
      </c>
      <c r="Y28" s="81">
        <v>5.0</v>
      </c>
      <c r="Z28" s="81">
        <v>5.0</v>
      </c>
      <c r="AA28" s="81"/>
      <c r="AB28" s="81">
        <v>20.0</v>
      </c>
      <c r="AC28" s="79">
        <f t="shared" si="16"/>
        <v>100</v>
      </c>
      <c r="AD28" s="56"/>
      <c r="AE28" s="56"/>
      <c r="AF28" s="56"/>
      <c r="AG28" s="56"/>
      <c r="AH28" s="56"/>
      <c r="AI28" s="56"/>
      <c r="AJ28" s="56"/>
      <c r="AK28" s="56"/>
      <c r="AL28" s="83"/>
      <c r="AM28" s="83"/>
      <c r="AN28" s="56"/>
    </row>
    <row r="29">
      <c r="A29" s="85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83"/>
      <c r="N29" s="56"/>
      <c r="O29" s="56"/>
      <c r="P29" s="56"/>
      <c r="Q29" s="56"/>
      <c r="R29" s="83"/>
      <c r="S29" s="83"/>
      <c r="T29" s="83"/>
      <c r="U29" s="56"/>
      <c r="V29" s="83"/>
      <c r="W29" s="56"/>
      <c r="X29" s="83"/>
      <c r="Y29" s="56"/>
      <c r="Z29" s="56"/>
      <c r="AA29" s="56"/>
      <c r="AB29" s="56"/>
      <c r="AC29" s="74"/>
      <c r="AD29" s="56"/>
      <c r="AE29" s="56"/>
      <c r="AF29" s="56"/>
      <c r="AG29" s="56"/>
      <c r="AH29" s="56"/>
      <c r="AI29" s="56"/>
      <c r="AJ29" s="56"/>
      <c r="AK29" s="56"/>
      <c r="AL29" s="83"/>
      <c r="AM29" s="83"/>
      <c r="AN29" s="56"/>
    </row>
    <row r="30">
      <c r="A30" s="85" t="s">
        <v>141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83">
        <f>COUNTA(M$4:M26)/COUNTA($A$4:$A26)</f>
        <v>0.9565217391</v>
      </c>
      <c r="N30" s="56"/>
      <c r="O30" s="56"/>
      <c r="P30" s="56"/>
      <c r="Q30" s="56"/>
      <c r="R30" s="83">
        <f t="shared" ref="R30:T30" si="17">COUNTA(R$4:R26)/COUNTA($A$4:$A26)</f>
        <v>0.9565217391</v>
      </c>
      <c r="S30" s="83">
        <f t="shared" si="17"/>
        <v>0.6086956522</v>
      </c>
      <c r="T30" s="83">
        <f t="shared" si="17"/>
        <v>0.7391304348</v>
      </c>
      <c r="U30" s="56"/>
      <c r="V30" s="83">
        <f>COUNTA(V$4:V26)/COUNTA($A$4:$A26)</f>
        <v>0.9565217391</v>
      </c>
      <c r="W30" s="56"/>
      <c r="X30" s="83">
        <f>COUNTA(X$4:X26)/COUNTA($A$4:$A26)</f>
        <v>1</v>
      </c>
      <c r="Y30" s="56"/>
      <c r="Z30" s="56"/>
      <c r="AA30" s="56"/>
      <c r="AB30" s="56"/>
      <c r="AC30" s="74"/>
      <c r="AD30" s="56"/>
      <c r="AE30" s="56"/>
      <c r="AF30" s="56"/>
      <c r="AG30" s="56"/>
      <c r="AH30" s="56"/>
      <c r="AI30" s="56"/>
      <c r="AJ30" s="56"/>
      <c r="AK30" s="56"/>
      <c r="AL30" s="83"/>
      <c r="AM30" s="83">
        <f>COUNTIF(AM$4:AM26, "&gt;=60")/COUNTA($A$4:$A26)</f>
        <v>0.9565217391</v>
      </c>
      <c r="AN30" s="56"/>
    </row>
    <row r="31">
      <c r="A31" s="85" t="s">
        <v>145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23">
        <f t="shared" ref="S31:T31" si="18">COUNTIF(S13:S26, "&gt;=5")</f>
        <v>0</v>
      </c>
      <c r="T31" s="23">
        <f t="shared" si="18"/>
        <v>0</v>
      </c>
      <c r="U31" s="56"/>
      <c r="V31" s="23">
        <f>COUNTIF(V4:V26, "&gt;=6")</f>
        <v>22</v>
      </c>
      <c r="W31" s="56"/>
      <c r="X31" s="23">
        <f>COUNTIF(X4:X26, "&gt;=6")</f>
        <v>22</v>
      </c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23">
        <f>COUNTIF(AN4:AN26, "=Да")</f>
        <v>22</v>
      </c>
    </row>
    <row r="32">
      <c r="A32" s="93" t="s">
        <v>146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83">
        <f t="shared" ref="S32:T32" si="19">S31/COUNTA($A$4:$A26)</f>
        <v>0</v>
      </c>
      <c r="T32" s="83">
        <f t="shared" si="19"/>
        <v>0</v>
      </c>
      <c r="U32" s="56"/>
      <c r="V32" s="83">
        <f>V31/COUNTA($A$4:$A26)</f>
        <v>0.9565217391</v>
      </c>
      <c r="W32" s="56"/>
      <c r="X32" s="83">
        <f>X31/COUNTA($A$4:$A26)</f>
        <v>0.9565217391</v>
      </c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94"/>
    </row>
    <row r="33">
      <c r="A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49"/>
      <c r="O33" s="56"/>
      <c r="P33" s="56"/>
      <c r="Q33" s="56"/>
      <c r="R33" s="56"/>
      <c r="S33" s="56"/>
      <c r="T33" s="56"/>
      <c r="U33" s="56"/>
      <c r="V33" s="56"/>
      <c r="W33" s="58"/>
      <c r="X33" s="56"/>
      <c r="Y33" s="95"/>
      <c r="Z33" s="95"/>
      <c r="AA33" s="95"/>
      <c r="AB33" s="95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</row>
    <row r="34">
      <c r="A34" s="49" t="s">
        <v>280</v>
      </c>
      <c r="B34" s="28"/>
      <c r="C34" s="56"/>
      <c r="D34" s="56"/>
      <c r="E34" s="56"/>
      <c r="F34" s="56"/>
      <c r="G34" s="56"/>
      <c r="H34" s="56"/>
      <c r="I34" s="56"/>
      <c r="J34" s="104" t="s">
        <v>174</v>
      </c>
      <c r="K34" s="48">
        <v>689.0</v>
      </c>
      <c r="L34" s="60">
        <v>43455.0</v>
      </c>
      <c r="M34" s="39">
        <v>14.0</v>
      </c>
      <c r="N34" s="49">
        <v>689.0</v>
      </c>
      <c r="O34" s="100">
        <v>43479.0</v>
      </c>
      <c r="P34" s="99">
        <v>43481.0</v>
      </c>
      <c r="Q34" s="99">
        <v>43482.0</v>
      </c>
      <c r="R34" s="39">
        <v>15.0</v>
      </c>
      <c r="S34" s="56"/>
      <c r="T34" s="56"/>
      <c r="U34" s="178"/>
      <c r="V34" s="43"/>
      <c r="W34" s="56"/>
      <c r="X34" s="43"/>
      <c r="Y34" s="56"/>
      <c r="Z34" s="56"/>
      <c r="AA34" s="56"/>
      <c r="AB34" s="56"/>
      <c r="AC34" s="56"/>
      <c r="AD34" s="23">
        <f>SUM(S34)</f>
        <v>0</v>
      </c>
      <c r="AE34" s="23">
        <f>Sum(M34)</f>
        <v>14</v>
      </c>
      <c r="AF34" s="23">
        <f>SUM(V34)</f>
        <v>0</v>
      </c>
      <c r="AG34" s="34">
        <f>SUM(Y34)</f>
        <v>0</v>
      </c>
      <c r="AH34" s="23">
        <f>SUM(T34)</f>
        <v>0</v>
      </c>
      <c r="AI34" s="23">
        <f>SUM(R34)</f>
        <v>15</v>
      </c>
      <c r="AJ34" s="23">
        <f>SUM(X34)</f>
        <v>0</v>
      </c>
      <c r="AK34" s="34">
        <f>SUM(Z34)</f>
        <v>0</v>
      </c>
      <c r="AL34" s="24">
        <v>14.0</v>
      </c>
      <c r="AM34" s="23">
        <f>SUM(AD34:AL34)</f>
        <v>43</v>
      </c>
      <c r="AN34" s="37" t="str">
        <f>IF(AND(AE34&gt;=12, AF34&gt;=6, AI34&gt;=12, AJ34&gt;=6,AL34&gt;=12, AM34&gt;=60), "Да", IF(AM34&gt;=60, "Fail", "Нет"))</f>
        <v>Нет</v>
      </c>
    </row>
    <row r="35">
      <c r="A35" s="98"/>
      <c r="B35" s="2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6"/>
      <c r="N35" s="56"/>
      <c r="O35" s="58"/>
      <c r="P35" s="58"/>
      <c r="Q35" s="58"/>
      <c r="R35" s="56"/>
      <c r="S35" s="23"/>
      <c r="T35" s="56"/>
      <c r="U35" s="58"/>
      <c r="V35" s="56"/>
      <c r="W35" s="58"/>
      <c r="X35" s="56"/>
      <c r="Y35" s="56"/>
      <c r="Z35" s="56"/>
      <c r="AA35" s="56"/>
      <c r="AB35" s="56"/>
      <c r="AC35" s="56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96"/>
    </row>
    <row r="36">
      <c r="A36" s="164" t="s">
        <v>284</v>
      </c>
      <c r="B36" s="150" t="s">
        <v>30</v>
      </c>
      <c r="C36" s="150" t="s">
        <v>61</v>
      </c>
      <c r="D36" s="150" t="s">
        <v>61</v>
      </c>
      <c r="E36" s="150" t="s">
        <v>30</v>
      </c>
      <c r="F36" s="150" t="s">
        <v>61</v>
      </c>
      <c r="G36" s="150" t="s">
        <v>30</v>
      </c>
      <c r="H36" s="150" t="s">
        <v>61</v>
      </c>
      <c r="I36" s="150" t="s">
        <v>61</v>
      </c>
      <c r="J36" s="161"/>
      <c r="K36" s="165">
        <v>302.0</v>
      </c>
      <c r="L36" s="181"/>
      <c r="M36" s="170"/>
      <c r="N36" s="182"/>
      <c r="O36" s="168"/>
      <c r="P36" s="168"/>
      <c r="Q36" s="168"/>
      <c r="R36" s="163"/>
      <c r="S36" s="167"/>
      <c r="T36" s="163"/>
      <c r="U36" s="159">
        <v>43455.0</v>
      </c>
      <c r="V36" s="170">
        <v>0.0</v>
      </c>
      <c r="W36" s="183"/>
      <c r="X36" s="163"/>
      <c r="Y36" s="161"/>
      <c r="Z36" s="162"/>
      <c r="AA36" s="162" t="str">
        <f>IF(AND(M36&gt;=12,R36&gt;=12,V36&gt;=6,X36&gt;=6),"да","нет")</f>
        <v>нет</v>
      </c>
      <c r="AB36" s="163"/>
      <c r="AC36" s="36"/>
      <c r="AD36" s="23">
        <f>SUM(S36)</f>
        <v>0</v>
      </c>
      <c r="AE36" s="23">
        <f>Sum(M36)</f>
        <v>0</v>
      </c>
      <c r="AF36" s="23">
        <f>SUM(V36)</f>
        <v>0</v>
      </c>
      <c r="AG36" s="34">
        <f>SUM(Y36)</f>
        <v>0</v>
      </c>
      <c r="AH36" s="23">
        <f>SUM(T36)</f>
        <v>0</v>
      </c>
      <c r="AI36" s="23">
        <f>SUM(R36)</f>
        <v>0</v>
      </c>
      <c r="AJ36" s="23">
        <f>SUM(X36)</f>
        <v>0</v>
      </c>
      <c r="AK36" s="34">
        <f>SUM(Z36)</f>
        <v>0</v>
      </c>
      <c r="AL36" s="24">
        <f>sum(AB36)</f>
        <v>0</v>
      </c>
      <c r="AM36" s="23">
        <f>SUM(AD36:AL36)</f>
        <v>0</v>
      </c>
      <c r="AN36" s="37" t="str">
        <f>IF(AND(AE36&gt;=12, AF36&gt;=6, AI36&gt;=12, AJ36&gt;=6,AL36&gt;=12, AM36&gt;=60), "Да", IF(AM36&gt;=60, "Fail", "Нет"))</f>
        <v>Нет</v>
      </c>
    </row>
    <row r="37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</row>
    <row r="38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</row>
    <row r="39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</row>
  </sheetData>
  <mergeCells count="11">
    <mergeCell ref="W1:X1"/>
    <mergeCell ref="AD1:AG1"/>
    <mergeCell ref="AH1:AK1"/>
    <mergeCell ref="Y1:Z1"/>
    <mergeCell ref="S1:T1"/>
    <mergeCell ref="B1:J1"/>
    <mergeCell ref="K1:M1"/>
    <mergeCell ref="N1:R1"/>
    <mergeCell ref="U1:V1"/>
    <mergeCell ref="B3:J3"/>
    <mergeCell ref="A1:A2"/>
  </mergeCells>
  <conditionalFormatting sqref="AN3:AN26 AN34 AN36">
    <cfRule type="containsText" dxfId="1" priority="1" operator="containsText" text="Да">
      <formula>NOT(ISERROR(SEARCH(("Да"),(AN3))))</formula>
    </cfRule>
  </conditionalFormatting>
  <conditionalFormatting sqref="AN3:AN26 AN34 AN36">
    <cfRule type="containsText" dxfId="0" priority="2" operator="containsText" text="Нет">
      <formula>NOT(ISERROR(SEARCH(("Нет"),(AN3))))</formula>
    </cfRule>
  </conditionalFormatting>
  <conditionalFormatting sqref="C4:J26 C36:J36">
    <cfRule type="containsText" dxfId="2" priority="3" operator="containsText" text="N">
      <formula>NOT(ISERROR(SEARCH(("N"),(C4))))</formula>
    </cfRule>
  </conditionalFormatting>
  <conditionalFormatting sqref="L3:L26 L36">
    <cfRule type="expression" dxfId="0" priority="4">
      <formula>L3&gt;43404.0</formula>
    </cfRule>
  </conditionalFormatting>
  <conditionalFormatting sqref="O3:Q26 O36:Q36">
    <cfRule type="expression" dxfId="0" priority="5">
      <formula>O3&gt;43465.0</formula>
    </cfRule>
  </conditionalFormatting>
  <conditionalFormatting sqref="V3:V26 X3:X26 V36 X36">
    <cfRule type="cellIs" dxfId="0" priority="6" operator="equal">
      <formula>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0" width="6.0"/>
    <col customWidth="1" min="11" max="11" width="5.14"/>
    <col customWidth="1" min="12" max="12" width="6.14"/>
    <col customWidth="1" min="13" max="13" width="5.57"/>
    <col customWidth="1" min="14" max="14" width="5.14"/>
    <col customWidth="1" min="15" max="16" width="6.57"/>
    <col customWidth="1" min="17" max="17" width="5.57"/>
    <col customWidth="1" min="18" max="18" width="6.0"/>
    <col customWidth="1" min="19" max="19" width="6.71"/>
    <col customWidth="1" min="20" max="20" width="5.57"/>
    <col customWidth="1" min="21" max="21" width="6.57"/>
    <col customWidth="1" min="22" max="22" width="6.14"/>
    <col customWidth="1" min="23" max="23" width="7.43"/>
    <col customWidth="1" min="24" max="24" width="6.14"/>
    <col customWidth="1" min="25" max="26" width="6.71"/>
    <col customWidth="1" min="27" max="28" width="8.57"/>
    <col customWidth="1" min="30" max="40" width="6.86"/>
  </cols>
  <sheetData>
    <row r="1">
      <c r="A1" s="7" t="s">
        <v>3</v>
      </c>
      <c r="B1" s="2" t="s">
        <v>1</v>
      </c>
      <c r="K1" s="3" t="s">
        <v>2</v>
      </c>
      <c r="L1" s="4"/>
      <c r="M1" s="5"/>
      <c r="N1" s="6" t="s">
        <v>4</v>
      </c>
      <c r="O1" s="4"/>
      <c r="P1" s="4"/>
      <c r="Q1" s="4"/>
      <c r="R1" s="5"/>
      <c r="S1" s="6" t="s">
        <v>5</v>
      </c>
      <c r="T1" s="5"/>
      <c r="U1" s="6" t="s">
        <v>6</v>
      </c>
      <c r="V1" s="5"/>
      <c r="W1" s="6" t="s">
        <v>7</v>
      </c>
      <c r="X1" s="5"/>
      <c r="Y1" s="6" t="s">
        <v>8</v>
      </c>
      <c r="Z1" s="5"/>
      <c r="AA1" s="8" t="s">
        <v>9</v>
      </c>
      <c r="AB1" s="8" t="s">
        <v>10</v>
      </c>
      <c r="AC1" s="9"/>
      <c r="AD1" s="6" t="s">
        <v>11</v>
      </c>
      <c r="AE1" s="4"/>
      <c r="AF1" s="4"/>
      <c r="AG1" s="5"/>
      <c r="AH1" s="6" t="s">
        <v>12</v>
      </c>
      <c r="AI1" s="4"/>
      <c r="AJ1" s="4"/>
      <c r="AK1" s="5"/>
      <c r="AL1" s="11" t="s">
        <v>10</v>
      </c>
      <c r="AM1" s="6" t="s">
        <v>13</v>
      </c>
      <c r="AN1" s="12" t="s">
        <v>14</v>
      </c>
    </row>
    <row r="2">
      <c r="B2" s="13">
        <v>43350.0</v>
      </c>
      <c r="C2" s="14">
        <f t="shared" ref="C2:J2" si="1">B2+14</f>
        <v>43364</v>
      </c>
      <c r="D2" s="14">
        <f t="shared" si="1"/>
        <v>43378</v>
      </c>
      <c r="E2" s="14">
        <f t="shared" si="1"/>
        <v>43392</v>
      </c>
      <c r="F2" s="14">
        <f t="shared" si="1"/>
        <v>43406</v>
      </c>
      <c r="G2" s="14">
        <f t="shared" si="1"/>
        <v>43420</v>
      </c>
      <c r="H2" s="14">
        <f t="shared" si="1"/>
        <v>43434</v>
      </c>
      <c r="I2" s="14">
        <f t="shared" si="1"/>
        <v>43448</v>
      </c>
      <c r="J2" s="16">
        <f t="shared" si="1"/>
        <v>43462</v>
      </c>
      <c r="K2" s="7" t="s">
        <v>15</v>
      </c>
      <c r="L2" s="7" t="s">
        <v>16</v>
      </c>
      <c r="M2" s="17" t="s">
        <v>17</v>
      </c>
      <c r="N2" s="19" t="s">
        <v>15</v>
      </c>
      <c r="O2" s="7" t="s">
        <v>18</v>
      </c>
      <c r="P2" s="7" t="s">
        <v>19</v>
      </c>
      <c r="Q2" s="7" t="s">
        <v>16</v>
      </c>
      <c r="R2" s="17" t="s">
        <v>17</v>
      </c>
      <c r="S2" s="7">
        <v>1.0</v>
      </c>
      <c r="T2" s="17">
        <v>2.0</v>
      </c>
      <c r="U2" s="7" t="s">
        <v>20</v>
      </c>
      <c r="V2" s="17" t="s">
        <v>21</v>
      </c>
      <c r="W2" s="7" t="s">
        <v>20</v>
      </c>
      <c r="X2" s="17" t="s">
        <v>21</v>
      </c>
      <c r="Y2" s="7">
        <v>1.0</v>
      </c>
      <c r="Z2" s="17">
        <v>2.0</v>
      </c>
      <c r="AA2" s="17"/>
      <c r="AB2" s="17"/>
      <c r="AC2" s="9"/>
      <c r="AD2" s="7" t="s">
        <v>22</v>
      </c>
      <c r="AE2" s="7" t="s">
        <v>23</v>
      </c>
      <c r="AF2" s="7" t="s">
        <v>24</v>
      </c>
      <c r="AG2" s="17" t="s">
        <v>25</v>
      </c>
      <c r="AH2" s="7" t="s">
        <v>22</v>
      </c>
      <c r="AI2" s="7" t="s">
        <v>23</v>
      </c>
      <c r="AJ2" s="7" t="s">
        <v>24</v>
      </c>
      <c r="AK2" s="17" t="s">
        <v>25</v>
      </c>
      <c r="AL2" s="20"/>
      <c r="AM2" s="20"/>
      <c r="AN2" s="21"/>
    </row>
    <row r="3">
      <c r="A3" s="38" t="s">
        <v>279</v>
      </c>
      <c r="B3" s="28" t="s">
        <v>30</v>
      </c>
      <c r="C3" s="28" t="s">
        <v>61</v>
      </c>
      <c r="D3" s="28" t="s">
        <v>61</v>
      </c>
      <c r="E3" s="28" t="s">
        <v>61</v>
      </c>
      <c r="F3" s="28" t="s">
        <v>61</v>
      </c>
      <c r="G3" s="28" t="s">
        <v>61</v>
      </c>
      <c r="H3" s="28" t="s">
        <v>61</v>
      </c>
      <c r="I3" s="28" t="s">
        <v>61</v>
      </c>
      <c r="J3" s="28" t="s">
        <v>61</v>
      </c>
      <c r="K3" s="30">
        <v>201.0</v>
      </c>
      <c r="L3" s="33"/>
      <c r="M3" s="32"/>
      <c r="N3" s="23"/>
      <c r="O3" s="33"/>
      <c r="P3" s="33"/>
      <c r="Q3" s="33"/>
      <c r="R3" s="34"/>
      <c r="S3" s="24"/>
      <c r="T3" s="32"/>
      <c r="U3" s="33"/>
      <c r="V3" s="34"/>
      <c r="W3" s="33"/>
      <c r="X3" s="32"/>
      <c r="Y3" s="23"/>
      <c r="Z3" s="34"/>
      <c r="AA3" s="35" t="str">
        <f t="shared" ref="AA3:AA27" si="2">IF(AND(M3&gt;=12,R3&gt;=12,V3&gt;=6,X3&gt;=6),"да","нет")</f>
        <v>нет</v>
      </c>
      <c r="AB3" s="34"/>
      <c r="AC3" s="36"/>
      <c r="AD3" s="23">
        <f t="shared" ref="AD3:AD27" si="3">SUM(S3)</f>
        <v>0</v>
      </c>
      <c r="AE3" s="23">
        <f t="shared" ref="AE3:AE27" si="4">Sum(M3)</f>
        <v>0</v>
      </c>
      <c r="AF3" s="23">
        <f t="shared" ref="AF3:AF27" si="5">SUM(V3)</f>
        <v>0</v>
      </c>
      <c r="AG3" s="34">
        <f t="shared" ref="AG3:AG27" si="6">SUM(Y3)</f>
        <v>0</v>
      </c>
      <c r="AH3" s="23">
        <f t="shared" ref="AH3:AH27" si="7">SUM(T3)</f>
        <v>0</v>
      </c>
      <c r="AI3" s="23">
        <f t="shared" ref="AI3:AI27" si="8">SUM(R3)</f>
        <v>0</v>
      </c>
      <c r="AJ3" s="23">
        <f t="shared" ref="AJ3:AJ27" si="9">SUM(X3)</f>
        <v>0</v>
      </c>
      <c r="AK3" s="34">
        <f t="shared" ref="AK3:AK27" si="10">SUM(Z3)</f>
        <v>0</v>
      </c>
      <c r="AL3" s="24">
        <f t="shared" ref="AL3:AL27" si="11">sum(AB3)</f>
        <v>0</v>
      </c>
      <c r="AM3" s="23">
        <f t="shared" ref="AM3:AM27" si="12">SUM(AD3:AL3)</f>
        <v>0</v>
      </c>
      <c r="AN3" s="37" t="str">
        <f t="shared" ref="AN3:AN27" si="13">IF(AND(AE3&gt;=12, AF3&gt;=6, AI3&gt;=12, AJ3&gt;=6,AL3&gt;=12, AM3&gt;=60), "Да", IF(AM3&gt;=60, "Fail", "Нет"))</f>
        <v>Нет</v>
      </c>
    </row>
    <row r="4">
      <c r="A4" s="38" t="s">
        <v>282</v>
      </c>
      <c r="B4" s="28" t="s">
        <v>30</v>
      </c>
      <c r="C4" s="29"/>
      <c r="D4" s="29"/>
      <c r="E4" s="28" t="s">
        <v>61</v>
      </c>
      <c r="F4" s="29"/>
      <c r="G4" s="29"/>
      <c r="H4" s="29"/>
      <c r="I4" s="29"/>
      <c r="J4" s="29"/>
      <c r="K4" s="30">
        <v>202.0</v>
      </c>
      <c r="L4" s="26">
        <v>43448.0</v>
      </c>
      <c r="M4" s="32">
        <v>17.5</v>
      </c>
      <c r="N4" s="24">
        <v>393.0</v>
      </c>
      <c r="O4" s="26">
        <v>43448.0</v>
      </c>
      <c r="P4" s="26">
        <v>43458.0</v>
      </c>
      <c r="Q4" s="26">
        <v>43462.0</v>
      </c>
      <c r="R4" s="32">
        <v>18.0</v>
      </c>
      <c r="S4" s="24">
        <v>3.0</v>
      </c>
      <c r="T4" s="32">
        <v>0.0</v>
      </c>
      <c r="U4" s="26">
        <v>43461.0</v>
      </c>
      <c r="V4" s="32">
        <v>10.0</v>
      </c>
      <c r="W4" s="26">
        <v>43461.0</v>
      </c>
      <c r="X4" s="32">
        <v>9.0</v>
      </c>
      <c r="Y4" s="24">
        <v>3.5</v>
      </c>
      <c r="Z4" s="32">
        <v>5.0</v>
      </c>
      <c r="AA4" s="35" t="str">
        <f t="shared" si="2"/>
        <v>да</v>
      </c>
      <c r="AB4" s="32">
        <v>20.0</v>
      </c>
      <c r="AC4" s="36"/>
      <c r="AD4" s="23">
        <f t="shared" si="3"/>
        <v>3</v>
      </c>
      <c r="AE4" s="23">
        <f t="shared" si="4"/>
        <v>17.5</v>
      </c>
      <c r="AF4" s="23">
        <f t="shared" si="5"/>
        <v>10</v>
      </c>
      <c r="AG4" s="34">
        <f t="shared" si="6"/>
        <v>3.5</v>
      </c>
      <c r="AH4" s="23">
        <f t="shared" si="7"/>
        <v>0</v>
      </c>
      <c r="AI4" s="23">
        <f t="shared" si="8"/>
        <v>18</v>
      </c>
      <c r="AJ4" s="23">
        <f t="shared" si="9"/>
        <v>9</v>
      </c>
      <c r="AK4" s="34">
        <f t="shared" si="10"/>
        <v>5</v>
      </c>
      <c r="AL4" s="24">
        <f t="shared" si="11"/>
        <v>20</v>
      </c>
      <c r="AM4" s="23">
        <f t="shared" si="12"/>
        <v>86</v>
      </c>
      <c r="AN4" s="37" t="str">
        <f t="shared" si="13"/>
        <v>Да</v>
      </c>
    </row>
    <row r="5">
      <c r="A5" s="38" t="s">
        <v>283</v>
      </c>
      <c r="B5" s="28" t="s">
        <v>30</v>
      </c>
      <c r="C5" s="29"/>
      <c r="D5" s="29"/>
      <c r="E5" s="29"/>
      <c r="F5" s="29"/>
      <c r="G5" s="29"/>
      <c r="H5" s="29"/>
      <c r="I5" s="29"/>
      <c r="J5" s="29"/>
      <c r="K5" s="30">
        <v>203.0</v>
      </c>
      <c r="L5" s="26">
        <v>43420.0</v>
      </c>
      <c r="M5" s="32">
        <v>19.0</v>
      </c>
      <c r="N5" s="24">
        <v>333.0</v>
      </c>
      <c r="O5" s="31">
        <v>43448.0</v>
      </c>
      <c r="P5" s="31">
        <v>43458.0</v>
      </c>
      <c r="Q5" s="31">
        <v>43462.0</v>
      </c>
      <c r="R5" s="32">
        <v>20.0</v>
      </c>
      <c r="S5" s="24">
        <f>3-1</f>
        <v>2</v>
      </c>
      <c r="T5" s="32">
        <v>0.0</v>
      </c>
      <c r="U5" s="26">
        <v>43461.0</v>
      </c>
      <c r="V5" s="32">
        <v>8.0</v>
      </c>
      <c r="W5" s="26">
        <v>43461.0</v>
      </c>
      <c r="X5" s="32">
        <v>9.5</v>
      </c>
      <c r="Y5" s="24">
        <v>5.0</v>
      </c>
      <c r="Z5" s="32">
        <v>5.0</v>
      </c>
      <c r="AA5" s="35" t="str">
        <f t="shared" si="2"/>
        <v>да</v>
      </c>
      <c r="AB5" s="32">
        <v>20.0</v>
      </c>
      <c r="AC5" s="36"/>
      <c r="AD5" s="23">
        <f t="shared" si="3"/>
        <v>2</v>
      </c>
      <c r="AE5" s="23">
        <f t="shared" si="4"/>
        <v>19</v>
      </c>
      <c r="AF5" s="23">
        <f t="shared" si="5"/>
        <v>8</v>
      </c>
      <c r="AG5" s="34">
        <f t="shared" si="6"/>
        <v>5</v>
      </c>
      <c r="AH5" s="23">
        <f t="shared" si="7"/>
        <v>0</v>
      </c>
      <c r="AI5" s="23">
        <f t="shared" si="8"/>
        <v>20</v>
      </c>
      <c r="AJ5" s="23">
        <f t="shared" si="9"/>
        <v>9.5</v>
      </c>
      <c r="AK5" s="34">
        <f t="shared" si="10"/>
        <v>5</v>
      </c>
      <c r="AL5" s="24">
        <f t="shared" si="11"/>
        <v>20</v>
      </c>
      <c r="AM5" s="23">
        <f t="shared" si="12"/>
        <v>88.5</v>
      </c>
      <c r="AN5" s="37" t="str">
        <f t="shared" si="13"/>
        <v>Да</v>
      </c>
    </row>
    <row r="6">
      <c r="A6" s="38" t="s">
        <v>285</v>
      </c>
      <c r="B6" s="28" t="s">
        <v>30</v>
      </c>
      <c r="C6" s="28" t="s">
        <v>61</v>
      </c>
      <c r="D6" s="29"/>
      <c r="E6" s="29"/>
      <c r="F6" s="29"/>
      <c r="G6" s="29"/>
      <c r="H6" s="29"/>
      <c r="I6" s="29"/>
      <c r="J6" s="29"/>
      <c r="K6" s="30">
        <v>204.0</v>
      </c>
      <c r="L6" s="26">
        <v>43462.0</v>
      </c>
      <c r="M6" s="32">
        <v>18.0</v>
      </c>
      <c r="N6" s="24">
        <v>390.0</v>
      </c>
      <c r="O6" s="31">
        <v>43480.0</v>
      </c>
      <c r="P6" s="31">
        <v>43483.0</v>
      </c>
      <c r="Q6" s="31">
        <v>43483.0</v>
      </c>
      <c r="R6" s="32">
        <v>18.0</v>
      </c>
      <c r="S6" s="24">
        <v>0.0</v>
      </c>
      <c r="T6" s="39">
        <v>0.0</v>
      </c>
      <c r="U6" s="26">
        <v>43461.0</v>
      </c>
      <c r="V6" s="32">
        <v>6.0</v>
      </c>
      <c r="W6" s="31">
        <v>43461.0</v>
      </c>
      <c r="X6" s="32">
        <v>6.0</v>
      </c>
      <c r="Y6" s="24">
        <v>3.0</v>
      </c>
      <c r="Z6" s="32">
        <v>4.0</v>
      </c>
      <c r="AA6" s="35" t="str">
        <f t="shared" si="2"/>
        <v>да</v>
      </c>
      <c r="AB6" s="32">
        <v>20.0</v>
      </c>
      <c r="AC6" s="36"/>
      <c r="AD6" s="23">
        <f t="shared" si="3"/>
        <v>0</v>
      </c>
      <c r="AE6" s="23">
        <f t="shared" si="4"/>
        <v>18</v>
      </c>
      <c r="AF6" s="23">
        <f t="shared" si="5"/>
        <v>6</v>
      </c>
      <c r="AG6" s="34">
        <f t="shared" si="6"/>
        <v>3</v>
      </c>
      <c r="AH6" s="23">
        <f t="shared" si="7"/>
        <v>0</v>
      </c>
      <c r="AI6" s="23">
        <f t="shared" si="8"/>
        <v>18</v>
      </c>
      <c r="AJ6" s="23">
        <f t="shared" si="9"/>
        <v>6</v>
      </c>
      <c r="AK6" s="34">
        <f t="shared" si="10"/>
        <v>4</v>
      </c>
      <c r="AL6" s="24">
        <f t="shared" si="11"/>
        <v>20</v>
      </c>
      <c r="AM6" s="23">
        <f t="shared" si="12"/>
        <v>75</v>
      </c>
      <c r="AN6" s="37" t="str">
        <f t="shared" si="13"/>
        <v>Да</v>
      </c>
    </row>
    <row r="7">
      <c r="A7" s="38" t="s">
        <v>287</v>
      </c>
      <c r="B7" s="28" t="s">
        <v>30</v>
      </c>
      <c r="C7" s="29"/>
      <c r="D7" s="29"/>
      <c r="E7" s="29"/>
      <c r="F7" s="29"/>
      <c r="G7" s="28" t="s">
        <v>61</v>
      </c>
      <c r="H7" s="29"/>
      <c r="I7" s="28" t="s">
        <v>61</v>
      </c>
      <c r="J7" s="29"/>
      <c r="K7" s="30">
        <v>205.0</v>
      </c>
      <c r="L7" s="26">
        <v>43462.0</v>
      </c>
      <c r="M7" s="32">
        <v>16.0</v>
      </c>
      <c r="N7" s="24">
        <v>399.0</v>
      </c>
      <c r="O7" s="33"/>
      <c r="P7" s="40"/>
      <c r="Q7" s="40"/>
      <c r="R7" s="34"/>
      <c r="S7" s="23"/>
      <c r="T7" s="43"/>
      <c r="U7" s="33"/>
      <c r="V7" s="34"/>
      <c r="W7" s="40"/>
      <c r="X7" s="34"/>
      <c r="Y7" s="24">
        <v>3.0</v>
      </c>
      <c r="Z7" s="34"/>
      <c r="AA7" s="35" t="str">
        <f t="shared" si="2"/>
        <v>нет</v>
      </c>
      <c r="AB7" s="34"/>
      <c r="AC7" s="36"/>
      <c r="AD7" s="23">
        <f t="shared" si="3"/>
        <v>0</v>
      </c>
      <c r="AE7" s="23">
        <f t="shared" si="4"/>
        <v>16</v>
      </c>
      <c r="AF7" s="23">
        <f t="shared" si="5"/>
        <v>0</v>
      </c>
      <c r="AG7" s="34">
        <f t="shared" si="6"/>
        <v>3</v>
      </c>
      <c r="AH7" s="23">
        <f t="shared" si="7"/>
        <v>0</v>
      </c>
      <c r="AI7" s="23">
        <f t="shared" si="8"/>
        <v>0</v>
      </c>
      <c r="AJ7" s="23">
        <f t="shared" si="9"/>
        <v>0</v>
      </c>
      <c r="AK7" s="34">
        <f t="shared" si="10"/>
        <v>0</v>
      </c>
      <c r="AL7" s="24">
        <f t="shared" si="11"/>
        <v>0</v>
      </c>
      <c r="AM7" s="23">
        <f t="shared" si="12"/>
        <v>19</v>
      </c>
      <c r="AN7" s="37" t="str">
        <f t="shared" si="13"/>
        <v>Нет</v>
      </c>
    </row>
    <row r="8">
      <c r="A8" s="38" t="s">
        <v>289</v>
      </c>
      <c r="B8" s="28" t="s">
        <v>30</v>
      </c>
      <c r="C8" s="29"/>
      <c r="D8" s="29"/>
      <c r="E8" s="29"/>
      <c r="F8" s="29"/>
      <c r="G8" s="29"/>
      <c r="H8" s="29"/>
      <c r="I8" s="29"/>
      <c r="J8" s="29"/>
      <c r="K8" s="30">
        <v>206.0</v>
      </c>
      <c r="L8" s="26">
        <v>43462.0</v>
      </c>
      <c r="M8" s="32">
        <v>14.0</v>
      </c>
      <c r="N8" s="24">
        <v>397.0</v>
      </c>
      <c r="O8" s="31">
        <v>43507.0</v>
      </c>
      <c r="P8" s="31">
        <v>43507.0</v>
      </c>
      <c r="Q8" s="31">
        <v>43521.0</v>
      </c>
      <c r="R8" s="32">
        <v>14.0</v>
      </c>
      <c r="S8" s="24">
        <v>0.5</v>
      </c>
      <c r="T8" s="32">
        <v>0.5</v>
      </c>
      <c r="U8" s="31">
        <v>43497.0</v>
      </c>
      <c r="V8" s="32">
        <v>8.0</v>
      </c>
      <c r="W8" s="26">
        <v>43507.0</v>
      </c>
      <c r="X8" s="32">
        <v>6.0</v>
      </c>
      <c r="Y8" s="24">
        <v>3.0</v>
      </c>
      <c r="Z8" s="32">
        <v>0.0</v>
      </c>
      <c r="AA8" s="35" t="str">
        <f t="shared" si="2"/>
        <v>да</v>
      </c>
      <c r="AB8" s="32">
        <v>14.0</v>
      </c>
      <c r="AC8" s="36"/>
      <c r="AD8" s="23">
        <f t="shared" si="3"/>
        <v>0.5</v>
      </c>
      <c r="AE8" s="23">
        <f t="shared" si="4"/>
        <v>14</v>
      </c>
      <c r="AF8" s="23">
        <f t="shared" si="5"/>
        <v>8</v>
      </c>
      <c r="AG8" s="34">
        <f t="shared" si="6"/>
        <v>3</v>
      </c>
      <c r="AH8" s="23">
        <f t="shared" si="7"/>
        <v>0.5</v>
      </c>
      <c r="AI8" s="23">
        <f t="shared" si="8"/>
        <v>14</v>
      </c>
      <c r="AJ8" s="23">
        <f t="shared" si="9"/>
        <v>6</v>
      </c>
      <c r="AK8" s="34">
        <f t="shared" si="10"/>
        <v>0</v>
      </c>
      <c r="AL8" s="24">
        <f t="shared" si="11"/>
        <v>14</v>
      </c>
      <c r="AM8" s="23">
        <f t="shared" si="12"/>
        <v>60</v>
      </c>
      <c r="AN8" s="37" t="str">
        <f t="shared" si="13"/>
        <v>Да</v>
      </c>
    </row>
    <row r="9">
      <c r="A9" s="38" t="s">
        <v>291</v>
      </c>
      <c r="B9" s="28" t="s">
        <v>30</v>
      </c>
      <c r="C9" s="29"/>
      <c r="D9" s="29"/>
      <c r="E9" s="29"/>
      <c r="F9" s="29"/>
      <c r="G9" s="29"/>
      <c r="H9" s="29"/>
      <c r="I9" s="29"/>
      <c r="J9" s="29"/>
      <c r="K9" s="30">
        <v>207.0</v>
      </c>
      <c r="L9" s="26">
        <v>43434.0</v>
      </c>
      <c r="M9" s="32">
        <v>18.5</v>
      </c>
      <c r="N9" s="24">
        <v>347.0</v>
      </c>
      <c r="O9" s="26">
        <v>43483.0</v>
      </c>
      <c r="P9" s="26">
        <v>43490.0</v>
      </c>
      <c r="Q9" s="26">
        <v>43490.0</v>
      </c>
      <c r="R9" s="32">
        <v>19.0</v>
      </c>
      <c r="S9" s="24">
        <v>0.0</v>
      </c>
      <c r="T9" s="32">
        <v>0.0</v>
      </c>
      <c r="U9" s="26">
        <v>43461.0</v>
      </c>
      <c r="V9" s="32">
        <v>10.0</v>
      </c>
      <c r="W9" s="26">
        <v>43461.0</v>
      </c>
      <c r="X9" s="32">
        <v>10.0</v>
      </c>
      <c r="Y9" s="24">
        <v>4.0</v>
      </c>
      <c r="Z9" s="32">
        <v>4.0</v>
      </c>
      <c r="AA9" s="35" t="str">
        <f t="shared" si="2"/>
        <v>да</v>
      </c>
      <c r="AB9" s="32">
        <v>17.0</v>
      </c>
      <c r="AC9" s="36"/>
      <c r="AD9" s="23">
        <f t="shared" si="3"/>
        <v>0</v>
      </c>
      <c r="AE9" s="23">
        <f t="shared" si="4"/>
        <v>18.5</v>
      </c>
      <c r="AF9" s="23">
        <f t="shared" si="5"/>
        <v>10</v>
      </c>
      <c r="AG9" s="34">
        <f t="shared" si="6"/>
        <v>4</v>
      </c>
      <c r="AH9" s="23">
        <f t="shared" si="7"/>
        <v>0</v>
      </c>
      <c r="AI9" s="23">
        <f t="shared" si="8"/>
        <v>19</v>
      </c>
      <c r="AJ9" s="23">
        <f t="shared" si="9"/>
        <v>10</v>
      </c>
      <c r="AK9" s="34">
        <f t="shared" si="10"/>
        <v>4</v>
      </c>
      <c r="AL9" s="24">
        <f t="shared" si="11"/>
        <v>17</v>
      </c>
      <c r="AM9" s="23">
        <f t="shared" si="12"/>
        <v>82.5</v>
      </c>
      <c r="AN9" s="37" t="str">
        <f t="shared" si="13"/>
        <v>Да</v>
      </c>
    </row>
    <row r="10">
      <c r="A10" s="38" t="s">
        <v>294</v>
      </c>
      <c r="B10" s="28" t="s">
        <v>30</v>
      </c>
      <c r="C10" s="47"/>
      <c r="D10" s="47"/>
      <c r="E10" s="47"/>
      <c r="F10" s="47"/>
      <c r="G10" s="47"/>
      <c r="H10" s="47"/>
      <c r="I10" s="47"/>
      <c r="J10" s="47"/>
      <c r="K10" s="48">
        <v>208.0</v>
      </c>
      <c r="L10" s="45">
        <v>43448.0</v>
      </c>
      <c r="M10" s="39">
        <v>17.5</v>
      </c>
      <c r="N10" s="49">
        <v>385.0</v>
      </c>
      <c r="O10" s="45">
        <v>43483.0</v>
      </c>
      <c r="P10" s="45">
        <v>43490.0</v>
      </c>
      <c r="Q10" s="45">
        <v>43493.0</v>
      </c>
      <c r="R10" s="39">
        <v>15.0</v>
      </c>
      <c r="S10" s="49">
        <v>2.5</v>
      </c>
      <c r="T10" s="43"/>
      <c r="U10" s="26">
        <v>43461.0</v>
      </c>
      <c r="V10" s="39">
        <v>10.0</v>
      </c>
      <c r="W10" s="45">
        <v>43461.0</v>
      </c>
      <c r="X10" s="39">
        <v>10.0</v>
      </c>
      <c r="Y10" s="24">
        <v>3.5</v>
      </c>
      <c r="Z10" s="32">
        <v>3.0</v>
      </c>
      <c r="AA10" s="35" t="str">
        <f t="shared" si="2"/>
        <v>да</v>
      </c>
      <c r="AB10" s="32">
        <v>15.0</v>
      </c>
      <c r="AC10" s="36"/>
      <c r="AD10" s="23">
        <f t="shared" si="3"/>
        <v>2.5</v>
      </c>
      <c r="AE10" s="23">
        <f t="shared" si="4"/>
        <v>17.5</v>
      </c>
      <c r="AF10" s="23">
        <f t="shared" si="5"/>
        <v>10</v>
      </c>
      <c r="AG10" s="34">
        <f t="shared" si="6"/>
        <v>3.5</v>
      </c>
      <c r="AH10" s="23">
        <f t="shared" si="7"/>
        <v>0</v>
      </c>
      <c r="AI10" s="23">
        <f t="shared" si="8"/>
        <v>15</v>
      </c>
      <c r="AJ10" s="23">
        <f t="shared" si="9"/>
        <v>10</v>
      </c>
      <c r="AK10" s="34">
        <f t="shared" si="10"/>
        <v>3</v>
      </c>
      <c r="AL10" s="24">
        <f t="shared" si="11"/>
        <v>15</v>
      </c>
      <c r="AM10" s="23">
        <f t="shared" si="12"/>
        <v>76.5</v>
      </c>
      <c r="AN10" s="37" t="str">
        <f t="shared" si="13"/>
        <v>Да</v>
      </c>
    </row>
    <row r="11">
      <c r="A11" s="38" t="s">
        <v>296</v>
      </c>
      <c r="B11" s="28" t="s">
        <v>30</v>
      </c>
      <c r="C11" s="29"/>
      <c r="D11" s="29"/>
      <c r="E11" s="29"/>
      <c r="F11" s="28">
        <v>1.0</v>
      </c>
      <c r="G11" s="29"/>
      <c r="H11" s="29"/>
      <c r="I11" s="29"/>
      <c r="J11" s="29"/>
      <c r="K11" s="30">
        <v>209.0</v>
      </c>
      <c r="L11" s="26">
        <v>43434.0</v>
      </c>
      <c r="M11" s="32">
        <v>18.5</v>
      </c>
      <c r="N11" s="24">
        <v>350.0</v>
      </c>
      <c r="O11" s="26">
        <v>43483.0</v>
      </c>
      <c r="P11" s="26">
        <v>43490.0</v>
      </c>
      <c r="Q11" s="52">
        <v>43493.0</v>
      </c>
      <c r="R11" s="32">
        <v>15.0</v>
      </c>
      <c r="S11" s="24">
        <v>1.5</v>
      </c>
      <c r="T11" s="32">
        <v>0.5</v>
      </c>
      <c r="U11" s="26">
        <v>43461.0</v>
      </c>
      <c r="V11" s="32">
        <v>8.0</v>
      </c>
      <c r="W11" s="26">
        <v>43461.0</v>
      </c>
      <c r="X11" s="32">
        <v>9.0</v>
      </c>
      <c r="Y11" s="24">
        <v>4.0</v>
      </c>
      <c r="Z11" s="32">
        <v>3.0</v>
      </c>
      <c r="AA11" s="35" t="str">
        <f t="shared" si="2"/>
        <v>да</v>
      </c>
      <c r="AB11" s="32">
        <v>15.0</v>
      </c>
      <c r="AC11" s="36"/>
      <c r="AD11" s="23">
        <f t="shared" si="3"/>
        <v>1.5</v>
      </c>
      <c r="AE11" s="23">
        <f t="shared" si="4"/>
        <v>18.5</v>
      </c>
      <c r="AF11" s="23">
        <f t="shared" si="5"/>
        <v>8</v>
      </c>
      <c r="AG11" s="34">
        <f t="shared" si="6"/>
        <v>4</v>
      </c>
      <c r="AH11" s="23">
        <f t="shared" si="7"/>
        <v>0.5</v>
      </c>
      <c r="AI11" s="23">
        <f t="shared" si="8"/>
        <v>15</v>
      </c>
      <c r="AJ11" s="23">
        <f t="shared" si="9"/>
        <v>9</v>
      </c>
      <c r="AK11" s="34">
        <f t="shared" si="10"/>
        <v>3</v>
      </c>
      <c r="AL11" s="24">
        <f t="shared" si="11"/>
        <v>15</v>
      </c>
      <c r="AM11" s="23">
        <f t="shared" si="12"/>
        <v>74.5</v>
      </c>
      <c r="AN11" s="37" t="str">
        <f t="shared" si="13"/>
        <v>Да</v>
      </c>
    </row>
    <row r="12">
      <c r="A12" s="38" t="s">
        <v>298</v>
      </c>
      <c r="B12" s="28" t="s">
        <v>30</v>
      </c>
      <c r="C12" s="29"/>
      <c r="D12" s="29"/>
      <c r="E12" s="29"/>
      <c r="F12" s="29"/>
      <c r="G12" s="29"/>
      <c r="H12" s="29"/>
      <c r="I12" s="29"/>
      <c r="J12" s="29"/>
      <c r="K12" s="30">
        <v>210.0</v>
      </c>
      <c r="L12" s="26">
        <v>43434.0</v>
      </c>
      <c r="M12" s="32">
        <v>18.5</v>
      </c>
      <c r="N12" s="24">
        <v>352.0</v>
      </c>
      <c r="O12" s="31">
        <v>43448.0</v>
      </c>
      <c r="P12" s="31">
        <v>43458.0</v>
      </c>
      <c r="Q12" s="31">
        <v>43462.0</v>
      </c>
      <c r="R12" s="32">
        <v>20.0</v>
      </c>
      <c r="S12" s="24">
        <v>2.5</v>
      </c>
      <c r="T12" s="43">
        <f>1-1</f>
        <v>0</v>
      </c>
      <c r="U12" s="26">
        <v>43461.0</v>
      </c>
      <c r="V12" s="32">
        <v>8.0</v>
      </c>
      <c r="W12" s="31">
        <v>43461.0</v>
      </c>
      <c r="X12" s="32">
        <v>10.0</v>
      </c>
      <c r="Y12" s="24">
        <v>4.0</v>
      </c>
      <c r="Z12" s="32">
        <v>5.0</v>
      </c>
      <c r="AA12" s="35" t="str">
        <f t="shared" si="2"/>
        <v>да</v>
      </c>
      <c r="AB12" s="32">
        <v>20.0</v>
      </c>
      <c r="AC12" s="36"/>
      <c r="AD12" s="23">
        <f t="shared" si="3"/>
        <v>2.5</v>
      </c>
      <c r="AE12" s="23">
        <f t="shared" si="4"/>
        <v>18.5</v>
      </c>
      <c r="AF12" s="23">
        <f t="shared" si="5"/>
        <v>8</v>
      </c>
      <c r="AG12" s="34">
        <f t="shared" si="6"/>
        <v>4</v>
      </c>
      <c r="AH12" s="23">
        <f t="shared" si="7"/>
        <v>0</v>
      </c>
      <c r="AI12" s="23">
        <f t="shared" si="8"/>
        <v>20</v>
      </c>
      <c r="AJ12" s="23">
        <f t="shared" si="9"/>
        <v>10</v>
      </c>
      <c r="AK12" s="34">
        <f t="shared" si="10"/>
        <v>5</v>
      </c>
      <c r="AL12" s="24">
        <f t="shared" si="11"/>
        <v>20</v>
      </c>
      <c r="AM12" s="23">
        <f t="shared" si="12"/>
        <v>88</v>
      </c>
      <c r="AN12" s="37" t="str">
        <f t="shared" si="13"/>
        <v>Да</v>
      </c>
    </row>
    <row r="13">
      <c r="A13" s="38" t="s">
        <v>301</v>
      </c>
      <c r="B13" s="28" t="s">
        <v>30</v>
      </c>
      <c r="C13" s="29"/>
      <c r="D13" s="29"/>
      <c r="E13" s="29"/>
      <c r="F13" s="29"/>
      <c r="G13" s="29"/>
      <c r="H13" s="29"/>
      <c r="I13" s="29"/>
      <c r="J13" s="29"/>
      <c r="K13" s="30">
        <v>211.0</v>
      </c>
      <c r="L13" s="26">
        <v>43448.0</v>
      </c>
      <c r="M13" s="32">
        <v>17.5</v>
      </c>
      <c r="N13" s="24">
        <v>389.0</v>
      </c>
      <c r="O13" s="26">
        <v>43458.0</v>
      </c>
      <c r="P13" s="26">
        <v>43458.0</v>
      </c>
      <c r="Q13" s="26">
        <v>43480.0</v>
      </c>
      <c r="R13" s="32">
        <v>17.0</v>
      </c>
      <c r="S13" s="24">
        <v>0.0</v>
      </c>
      <c r="T13" s="32">
        <v>0.0</v>
      </c>
      <c r="U13" s="26">
        <v>43461.0</v>
      </c>
      <c r="V13" s="32">
        <v>9.5</v>
      </c>
      <c r="W13" s="26">
        <v>43461.0</v>
      </c>
      <c r="X13" s="32">
        <v>10.0</v>
      </c>
      <c r="Y13" s="24">
        <v>3.5</v>
      </c>
      <c r="Z13" s="32">
        <v>4.0</v>
      </c>
      <c r="AA13" s="35" t="str">
        <f t="shared" si="2"/>
        <v>да</v>
      </c>
      <c r="AB13" s="32">
        <v>15.0</v>
      </c>
      <c r="AC13" s="36"/>
      <c r="AD13" s="23">
        <f t="shared" si="3"/>
        <v>0</v>
      </c>
      <c r="AE13" s="23">
        <f t="shared" si="4"/>
        <v>17.5</v>
      </c>
      <c r="AF13" s="23">
        <f t="shared" si="5"/>
        <v>9.5</v>
      </c>
      <c r="AG13" s="34">
        <f t="shared" si="6"/>
        <v>3.5</v>
      </c>
      <c r="AH13" s="23">
        <f t="shared" si="7"/>
        <v>0</v>
      </c>
      <c r="AI13" s="23">
        <f t="shared" si="8"/>
        <v>17</v>
      </c>
      <c r="AJ13" s="23">
        <f t="shared" si="9"/>
        <v>10</v>
      </c>
      <c r="AK13" s="34">
        <f t="shared" si="10"/>
        <v>4</v>
      </c>
      <c r="AL13" s="24">
        <f t="shared" si="11"/>
        <v>15</v>
      </c>
      <c r="AM13" s="23">
        <f t="shared" si="12"/>
        <v>76.5</v>
      </c>
      <c r="AN13" s="37" t="str">
        <f t="shared" si="13"/>
        <v>Да</v>
      </c>
    </row>
    <row r="14">
      <c r="A14" s="38" t="s">
        <v>303</v>
      </c>
      <c r="B14" s="28" t="s">
        <v>30</v>
      </c>
      <c r="C14" s="29"/>
      <c r="D14" s="29"/>
      <c r="E14" s="29"/>
      <c r="F14" s="29"/>
      <c r="G14" s="29"/>
      <c r="H14" s="29"/>
      <c r="I14" s="29"/>
      <c r="J14" s="29"/>
      <c r="K14" s="30">
        <v>212.0</v>
      </c>
      <c r="L14" s="26">
        <v>43448.0</v>
      </c>
      <c r="M14" s="32">
        <v>16.5</v>
      </c>
      <c r="N14" s="24">
        <v>359.0</v>
      </c>
      <c r="O14" s="26">
        <v>43507.0</v>
      </c>
      <c r="P14" s="26">
        <v>43507.0</v>
      </c>
      <c r="Q14" s="26">
        <v>43521.0</v>
      </c>
      <c r="R14" s="32">
        <v>12.0</v>
      </c>
      <c r="S14" s="24">
        <v>0.0</v>
      </c>
      <c r="T14" s="34"/>
      <c r="U14" s="26">
        <v>43461.0</v>
      </c>
      <c r="V14" s="32">
        <v>8.0</v>
      </c>
      <c r="W14" s="26">
        <v>43461.0</v>
      </c>
      <c r="X14" s="32">
        <v>10.0</v>
      </c>
      <c r="Y14" s="24">
        <v>3.5</v>
      </c>
      <c r="Z14" s="32">
        <v>0.0</v>
      </c>
      <c r="AA14" s="35" t="str">
        <f t="shared" si="2"/>
        <v>да</v>
      </c>
      <c r="AB14" s="32">
        <v>12.0</v>
      </c>
      <c r="AC14" s="36"/>
      <c r="AD14" s="23">
        <f t="shared" si="3"/>
        <v>0</v>
      </c>
      <c r="AE14" s="23">
        <f t="shared" si="4"/>
        <v>16.5</v>
      </c>
      <c r="AF14" s="23">
        <f t="shared" si="5"/>
        <v>8</v>
      </c>
      <c r="AG14" s="34">
        <f t="shared" si="6"/>
        <v>3.5</v>
      </c>
      <c r="AH14" s="23">
        <f t="shared" si="7"/>
        <v>0</v>
      </c>
      <c r="AI14" s="23">
        <f t="shared" si="8"/>
        <v>12</v>
      </c>
      <c r="AJ14" s="23">
        <f t="shared" si="9"/>
        <v>10</v>
      </c>
      <c r="AK14" s="34">
        <f t="shared" si="10"/>
        <v>0</v>
      </c>
      <c r="AL14" s="24">
        <f t="shared" si="11"/>
        <v>12</v>
      </c>
      <c r="AM14" s="23">
        <f t="shared" si="12"/>
        <v>62</v>
      </c>
      <c r="AN14" s="37" t="str">
        <f t="shared" si="13"/>
        <v>Да</v>
      </c>
    </row>
    <row r="15">
      <c r="A15" s="38" t="s">
        <v>306</v>
      </c>
      <c r="B15" s="28" t="s">
        <v>30</v>
      </c>
      <c r="C15" s="29"/>
      <c r="D15" s="29"/>
      <c r="E15" s="29"/>
      <c r="F15" s="29"/>
      <c r="G15" s="29"/>
      <c r="H15" s="29"/>
      <c r="I15" s="29"/>
      <c r="J15" s="29"/>
      <c r="K15" s="30">
        <v>213.0</v>
      </c>
      <c r="L15" s="26">
        <v>43434.0</v>
      </c>
      <c r="M15" s="32">
        <v>18.5</v>
      </c>
      <c r="N15" s="24">
        <v>355.0</v>
      </c>
      <c r="O15" s="26">
        <v>43448.0</v>
      </c>
      <c r="P15" s="31">
        <v>43458.0</v>
      </c>
      <c r="Q15" s="57">
        <v>43462.0</v>
      </c>
      <c r="R15" s="32">
        <v>20.0</v>
      </c>
      <c r="S15" s="24">
        <v>2.5</v>
      </c>
      <c r="T15" s="32">
        <v>0.0</v>
      </c>
      <c r="U15" s="26">
        <v>43461.0</v>
      </c>
      <c r="V15" s="32">
        <v>9.5</v>
      </c>
      <c r="W15" s="31">
        <v>43461.0</v>
      </c>
      <c r="X15" s="32">
        <v>9.5</v>
      </c>
      <c r="Y15" s="24">
        <v>4.0</v>
      </c>
      <c r="Z15" s="32">
        <v>5.0</v>
      </c>
      <c r="AA15" s="35" t="str">
        <f t="shared" si="2"/>
        <v>да</v>
      </c>
      <c r="AB15" s="32">
        <v>20.0</v>
      </c>
      <c r="AC15" s="36"/>
      <c r="AD15" s="23">
        <f t="shared" si="3"/>
        <v>2.5</v>
      </c>
      <c r="AE15" s="23">
        <f t="shared" si="4"/>
        <v>18.5</v>
      </c>
      <c r="AF15" s="23">
        <f t="shared" si="5"/>
        <v>9.5</v>
      </c>
      <c r="AG15" s="34">
        <f t="shared" si="6"/>
        <v>4</v>
      </c>
      <c r="AH15" s="23">
        <f t="shared" si="7"/>
        <v>0</v>
      </c>
      <c r="AI15" s="23">
        <f t="shared" si="8"/>
        <v>20</v>
      </c>
      <c r="AJ15" s="23">
        <f t="shared" si="9"/>
        <v>9.5</v>
      </c>
      <c r="AK15" s="34">
        <f t="shared" si="10"/>
        <v>5</v>
      </c>
      <c r="AL15" s="24">
        <f t="shared" si="11"/>
        <v>20</v>
      </c>
      <c r="AM15" s="23">
        <f t="shared" si="12"/>
        <v>89</v>
      </c>
      <c r="AN15" s="37" t="str">
        <f t="shared" si="13"/>
        <v>Да</v>
      </c>
    </row>
    <row r="16">
      <c r="A16" s="27" t="s">
        <v>308</v>
      </c>
      <c r="B16" s="28" t="s">
        <v>30</v>
      </c>
      <c r="C16" s="29"/>
      <c r="D16" s="29"/>
      <c r="E16" s="29"/>
      <c r="F16" s="29"/>
      <c r="G16" s="29"/>
      <c r="H16" s="29"/>
      <c r="I16" s="29"/>
      <c r="J16" s="29"/>
      <c r="K16" s="30">
        <v>225.0</v>
      </c>
      <c r="L16" s="26">
        <v>43448.0</v>
      </c>
      <c r="M16" s="32">
        <v>17.5</v>
      </c>
      <c r="N16" s="24">
        <v>371.0</v>
      </c>
      <c r="O16" s="26">
        <v>43480.0</v>
      </c>
      <c r="P16" s="31">
        <v>43490.0</v>
      </c>
      <c r="Q16" s="57">
        <v>43493.0</v>
      </c>
      <c r="R16" s="32">
        <v>14.0</v>
      </c>
      <c r="S16" s="24">
        <v>1.0</v>
      </c>
      <c r="T16" s="34"/>
      <c r="U16" s="26">
        <v>43461.0</v>
      </c>
      <c r="V16" s="32">
        <v>7.0</v>
      </c>
      <c r="W16" s="31">
        <v>43461.0</v>
      </c>
      <c r="X16" s="32">
        <v>10.0</v>
      </c>
      <c r="Y16" s="24">
        <v>3.5</v>
      </c>
      <c r="Z16" s="32">
        <v>3.0</v>
      </c>
      <c r="AA16" s="35" t="str">
        <f t="shared" si="2"/>
        <v>да</v>
      </c>
      <c r="AB16" s="32">
        <v>14.0</v>
      </c>
      <c r="AC16" s="36"/>
      <c r="AD16" s="23">
        <f t="shared" si="3"/>
        <v>1</v>
      </c>
      <c r="AE16" s="23">
        <f t="shared" si="4"/>
        <v>17.5</v>
      </c>
      <c r="AF16" s="23">
        <f t="shared" si="5"/>
        <v>7</v>
      </c>
      <c r="AG16" s="34">
        <f t="shared" si="6"/>
        <v>3.5</v>
      </c>
      <c r="AH16" s="23">
        <f t="shared" si="7"/>
        <v>0</v>
      </c>
      <c r="AI16" s="23">
        <f t="shared" si="8"/>
        <v>14</v>
      </c>
      <c r="AJ16" s="23">
        <f t="shared" si="9"/>
        <v>10</v>
      </c>
      <c r="AK16" s="34">
        <f t="shared" si="10"/>
        <v>3</v>
      </c>
      <c r="AL16" s="24">
        <f t="shared" si="11"/>
        <v>14</v>
      </c>
      <c r="AM16" s="23">
        <f t="shared" si="12"/>
        <v>70</v>
      </c>
      <c r="AN16" s="37" t="str">
        <f t="shared" si="13"/>
        <v>Да</v>
      </c>
    </row>
    <row r="17">
      <c r="A17" s="38" t="s">
        <v>309</v>
      </c>
      <c r="B17" s="28" t="s">
        <v>30</v>
      </c>
      <c r="C17" s="29"/>
      <c r="D17" s="29"/>
      <c r="E17" s="29"/>
      <c r="F17" s="29"/>
      <c r="G17" s="29"/>
      <c r="H17" s="29"/>
      <c r="I17" s="29"/>
      <c r="J17" s="29"/>
      <c r="K17" s="30">
        <v>214.0</v>
      </c>
      <c r="L17" s="26">
        <v>43420.0</v>
      </c>
      <c r="M17" s="32">
        <v>19.0</v>
      </c>
      <c r="N17" s="24">
        <v>337.0</v>
      </c>
      <c r="O17" s="26">
        <v>43823.0</v>
      </c>
      <c r="P17" s="26">
        <v>43823.0</v>
      </c>
      <c r="Q17" s="26">
        <v>43480.0</v>
      </c>
      <c r="R17" s="32">
        <v>20.0</v>
      </c>
      <c r="S17" s="24">
        <v>2.0</v>
      </c>
      <c r="T17" s="32">
        <v>0.0</v>
      </c>
      <c r="U17" s="26">
        <v>43461.0</v>
      </c>
      <c r="V17" s="32">
        <v>6.0</v>
      </c>
      <c r="W17" s="46">
        <v>43461.0</v>
      </c>
      <c r="X17" s="32">
        <v>10.0</v>
      </c>
      <c r="Y17" s="24">
        <v>5.0</v>
      </c>
      <c r="Z17" s="32">
        <v>4.0</v>
      </c>
      <c r="AA17" s="35" t="str">
        <f t="shared" si="2"/>
        <v>да</v>
      </c>
      <c r="AB17" s="32">
        <v>20.0</v>
      </c>
      <c r="AC17" s="36"/>
      <c r="AD17" s="23">
        <f t="shared" si="3"/>
        <v>2</v>
      </c>
      <c r="AE17" s="23">
        <f t="shared" si="4"/>
        <v>19</v>
      </c>
      <c r="AF17" s="23">
        <f t="shared" si="5"/>
        <v>6</v>
      </c>
      <c r="AG17" s="34">
        <f t="shared" si="6"/>
        <v>5</v>
      </c>
      <c r="AH17" s="23">
        <f t="shared" si="7"/>
        <v>0</v>
      </c>
      <c r="AI17" s="23">
        <f t="shared" si="8"/>
        <v>20</v>
      </c>
      <c r="AJ17" s="23">
        <f t="shared" si="9"/>
        <v>10</v>
      </c>
      <c r="AK17" s="34">
        <f t="shared" si="10"/>
        <v>4</v>
      </c>
      <c r="AL17" s="24">
        <f t="shared" si="11"/>
        <v>20</v>
      </c>
      <c r="AM17" s="23">
        <f t="shared" si="12"/>
        <v>86</v>
      </c>
      <c r="AN17" s="37" t="str">
        <f t="shared" si="13"/>
        <v>Да</v>
      </c>
    </row>
    <row r="18">
      <c r="A18" s="27" t="s">
        <v>312</v>
      </c>
      <c r="B18" s="28" t="s">
        <v>30</v>
      </c>
      <c r="C18" s="29"/>
      <c r="D18" s="28" t="s">
        <v>61</v>
      </c>
      <c r="E18" s="29"/>
      <c r="F18" s="28" t="s">
        <v>61</v>
      </c>
      <c r="G18" s="29"/>
      <c r="H18" s="29"/>
      <c r="I18" s="29"/>
      <c r="J18" s="28"/>
      <c r="K18" s="30">
        <v>226.0</v>
      </c>
      <c r="L18" s="26">
        <v>43458.0</v>
      </c>
      <c r="M18" s="32">
        <v>12.0</v>
      </c>
      <c r="N18" s="24">
        <v>383.0</v>
      </c>
      <c r="O18" s="26">
        <v>43507.0</v>
      </c>
      <c r="P18" s="26">
        <v>43507.0</v>
      </c>
      <c r="Q18" s="26">
        <v>43521.0</v>
      </c>
      <c r="R18" s="32">
        <v>15.0</v>
      </c>
      <c r="S18" s="23"/>
      <c r="T18" s="34"/>
      <c r="U18" s="26">
        <v>43461.0</v>
      </c>
      <c r="V18" s="32">
        <v>6.0</v>
      </c>
      <c r="W18" s="26">
        <v>43461.0</v>
      </c>
      <c r="X18" s="32">
        <v>10.0</v>
      </c>
      <c r="Y18" s="24">
        <v>3.0</v>
      </c>
      <c r="Z18" s="32">
        <v>1.0</v>
      </c>
      <c r="AA18" s="35" t="str">
        <f t="shared" si="2"/>
        <v>да</v>
      </c>
      <c r="AB18" s="32">
        <v>13.0</v>
      </c>
      <c r="AC18" s="36"/>
      <c r="AD18" s="23">
        <f t="shared" si="3"/>
        <v>0</v>
      </c>
      <c r="AE18" s="23">
        <f t="shared" si="4"/>
        <v>12</v>
      </c>
      <c r="AF18" s="23">
        <f t="shared" si="5"/>
        <v>6</v>
      </c>
      <c r="AG18" s="34">
        <f t="shared" si="6"/>
        <v>3</v>
      </c>
      <c r="AH18" s="23">
        <f t="shared" si="7"/>
        <v>0</v>
      </c>
      <c r="AI18" s="23">
        <f t="shared" si="8"/>
        <v>15</v>
      </c>
      <c r="AJ18" s="23">
        <f t="shared" si="9"/>
        <v>10</v>
      </c>
      <c r="AK18" s="34">
        <f t="shared" si="10"/>
        <v>1</v>
      </c>
      <c r="AL18" s="24">
        <f t="shared" si="11"/>
        <v>13</v>
      </c>
      <c r="AM18" s="23">
        <f t="shared" si="12"/>
        <v>60</v>
      </c>
      <c r="AN18" s="37" t="str">
        <f t="shared" si="13"/>
        <v>Да</v>
      </c>
    </row>
    <row r="19">
      <c r="A19" s="38" t="s">
        <v>314</v>
      </c>
      <c r="B19" s="28" t="s">
        <v>30</v>
      </c>
      <c r="C19" s="47"/>
      <c r="D19" s="47"/>
      <c r="E19" s="47"/>
      <c r="F19" s="28"/>
      <c r="G19" s="47"/>
      <c r="H19" s="47"/>
      <c r="I19" s="47"/>
      <c r="J19" s="28" t="s">
        <v>61</v>
      </c>
      <c r="K19" s="48">
        <v>215.0</v>
      </c>
      <c r="L19" s="45">
        <v>43434.0</v>
      </c>
      <c r="M19" s="39">
        <v>18.5</v>
      </c>
      <c r="N19" s="49">
        <v>340.0</v>
      </c>
      <c r="O19" s="45">
        <v>43483.0</v>
      </c>
      <c r="P19" s="45">
        <v>43483.0</v>
      </c>
      <c r="Q19" s="45">
        <v>43490.0</v>
      </c>
      <c r="R19" s="39">
        <v>20.0</v>
      </c>
      <c r="S19" s="56"/>
      <c r="T19" s="43"/>
      <c r="U19" s="26">
        <v>43461.0</v>
      </c>
      <c r="V19" s="39">
        <v>7.5</v>
      </c>
      <c r="W19" s="45">
        <v>43461.0</v>
      </c>
      <c r="X19" s="39">
        <v>7.0</v>
      </c>
      <c r="Y19" s="24">
        <v>4.0</v>
      </c>
      <c r="Z19" s="32">
        <v>4.0</v>
      </c>
      <c r="AA19" s="35" t="str">
        <f t="shared" si="2"/>
        <v>да</v>
      </c>
      <c r="AB19" s="32">
        <v>19.0</v>
      </c>
      <c r="AC19" s="36"/>
      <c r="AD19" s="23">
        <f t="shared" si="3"/>
        <v>0</v>
      </c>
      <c r="AE19" s="23">
        <f t="shared" si="4"/>
        <v>18.5</v>
      </c>
      <c r="AF19" s="23">
        <f t="shared" si="5"/>
        <v>7.5</v>
      </c>
      <c r="AG19" s="34">
        <f t="shared" si="6"/>
        <v>4</v>
      </c>
      <c r="AH19" s="23">
        <f t="shared" si="7"/>
        <v>0</v>
      </c>
      <c r="AI19" s="23">
        <f t="shared" si="8"/>
        <v>20</v>
      </c>
      <c r="AJ19" s="23">
        <f t="shared" si="9"/>
        <v>7</v>
      </c>
      <c r="AK19" s="34">
        <f t="shared" si="10"/>
        <v>4</v>
      </c>
      <c r="AL19" s="24">
        <f t="shared" si="11"/>
        <v>19</v>
      </c>
      <c r="AM19" s="23">
        <f t="shared" si="12"/>
        <v>80</v>
      </c>
      <c r="AN19" s="37" t="str">
        <f t="shared" si="13"/>
        <v>Да</v>
      </c>
    </row>
    <row r="20">
      <c r="A20" s="38" t="s">
        <v>317</v>
      </c>
      <c r="B20" s="28" t="s">
        <v>30</v>
      </c>
      <c r="C20" s="47"/>
      <c r="D20" s="47"/>
      <c r="E20" s="47"/>
      <c r="F20" s="47"/>
      <c r="G20" s="47"/>
      <c r="H20" s="47"/>
      <c r="I20" s="47"/>
      <c r="J20" s="47"/>
      <c r="K20" s="48">
        <v>216.0</v>
      </c>
      <c r="L20" s="45">
        <v>43448.0</v>
      </c>
      <c r="M20" s="39">
        <v>16.5</v>
      </c>
      <c r="N20" s="49">
        <v>380.0</v>
      </c>
      <c r="O20" s="45">
        <v>43493.0</v>
      </c>
      <c r="P20" s="45">
        <v>43493.0</v>
      </c>
      <c r="Q20" s="45">
        <v>43507.0</v>
      </c>
      <c r="R20" s="39">
        <v>15.0</v>
      </c>
      <c r="S20" s="56"/>
      <c r="T20" s="43"/>
      <c r="U20" s="26">
        <v>43461.0</v>
      </c>
      <c r="V20" s="39">
        <v>6.0</v>
      </c>
      <c r="W20" s="45">
        <v>43461.0</v>
      </c>
      <c r="X20" s="39">
        <v>10.0</v>
      </c>
      <c r="Y20" s="24">
        <v>3.5</v>
      </c>
      <c r="Z20" s="32">
        <v>3.0</v>
      </c>
      <c r="AA20" s="35" t="str">
        <f t="shared" si="2"/>
        <v>да</v>
      </c>
      <c r="AB20" s="32">
        <v>14.0</v>
      </c>
      <c r="AC20" s="36"/>
      <c r="AD20" s="23">
        <f t="shared" si="3"/>
        <v>0</v>
      </c>
      <c r="AE20" s="23">
        <f t="shared" si="4"/>
        <v>16.5</v>
      </c>
      <c r="AF20" s="23">
        <f t="shared" si="5"/>
        <v>6</v>
      </c>
      <c r="AG20" s="34">
        <f t="shared" si="6"/>
        <v>3.5</v>
      </c>
      <c r="AH20" s="23">
        <f t="shared" si="7"/>
        <v>0</v>
      </c>
      <c r="AI20" s="23">
        <f t="shared" si="8"/>
        <v>15</v>
      </c>
      <c r="AJ20" s="23">
        <f t="shared" si="9"/>
        <v>10</v>
      </c>
      <c r="AK20" s="34">
        <f t="shared" si="10"/>
        <v>3</v>
      </c>
      <c r="AL20" s="24">
        <f t="shared" si="11"/>
        <v>14</v>
      </c>
      <c r="AM20" s="23">
        <f t="shared" si="12"/>
        <v>68</v>
      </c>
      <c r="AN20" s="37" t="str">
        <f t="shared" si="13"/>
        <v>Да</v>
      </c>
    </row>
    <row r="21">
      <c r="A21" s="38" t="s">
        <v>319</v>
      </c>
      <c r="B21" s="28" t="s">
        <v>30</v>
      </c>
      <c r="C21" s="29"/>
      <c r="D21" s="29"/>
      <c r="E21" s="28" t="s">
        <v>61</v>
      </c>
      <c r="F21" s="29"/>
      <c r="G21" s="29"/>
      <c r="H21" s="29"/>
      <c r="I21" s="29"/>
      <c r="J21" s="29"/>
      <c r="K21" s="30">
        <v>217.0</v>
      </c>
      <c r="L21" s="26">
        <v>43480.0</v>
      </c>
      <c r="M21" s="32">
        <v>17.0</v>
      </c>
      <c r="N21" s="24">
        <v>381.0</v>
      </c>
      <c r="O21" s="26">
        <v>43507.0</v>
      </c>
      <c r="P21" s="26">
        <v>43507.0</v>
      </c>
      <c r="Q21" s="26">
        <v>43521.0</v>
      </c>
      <c r="R21" s="32">
        <v>13.0</v>
      </c>
      <c r="S21" s="24">
        <v>2.0</v>
      </c>
      <c r="T21" s="32">
        <v>0.0</v>
      </c>
      <c r="U21" s="26">
        <v>43461.0</v>
      </c>
      <c r="V21" s="32">
        <v>7.2</v>
      </c>
      <c r="W21" s="26">
        <v>43461.0</v>
      </c>
      <c r="X21" s="32">
        <v>10.0</v>
      </c>
      <c r="Y21" s="24">
        <v>3.0</v>
      </c>
      <c r="Z21" s="32">
        <v>0.0</v>
      </c>
      <c r="AA21" s="35" t="str">
        <f t="shared" si="2"/>
        <v>да</v>
      </c>
      <c r="AB21" s="32">
        <v>12.0</v>
      </c>
      <c r="AC21" s="36"/>
      <c r="AD21" s="23">
        <f t="shared" si="3"/>
        <v>2</v>
      </c>
      <c r="AE21" s="23">
        <f t="shared" si="4"/>
        <v>17</v>
      </c>
      <c r="AF21" s="23">
        <f t="shared" si="5"/>
        <v>7.2</v>
      </c>
      <c r="AG21" s="34">
        <f t="shared" si="6"/>
        <v>3</v>
      </c>
      <c r="AH21" s="23">
        <f t="shared" si="7"/>
        <v>0</v>
      </c>
      <c r="AI21" s="23">
        <f t="shared" si="8"/>
        <v>13</v>
      </c>
      <c r="AJ21" s="23">
        <f t="shared" si="9"/>
        <v>10</v>
      </c>
      <c r="AK21" s="34">
        <f t="shared" si="10"/>
        <v>0</v>
      </c>
      <c r="AL21" s="24">
        <f t="shared" si="11"/>
        <v>12</v>
      </c>
      <c r="AM21" s="23">
        <f t="shared" si="12"/>
        <v>64.2</v>
      </c>
      <c r="AN21" s="37" t="str">
        <f t="shared" si="13"/>
        <v>Да</v>
      </c>
    </row>
    <row r="22">
      <c r="A22" s="38" t="s">
        <v>322</v>
      </c>
      <c r="B22" s="28" t="s">
        <v>30</v>
      </c>
      <c r="C22" s="28" t="s">
        <v>61</v>
      </c>
      <c r="D22" s="29"/>
      <c r="E22" s="29"/>
      <c r="F22" s="29"/>
      <c r="G22" s="29"/>
      <c r="H22" s="29"/>
      <c r="I22" s="29"/>
      <c r="J22" s="29"/>
      <c r="K22" s="30">
        <v>218.0</v>
      </c>
      <c r="L22" s="26">
        <v>43434.0</v>
      </c>
      <c r="M22" s="32">
        <v>18.5</v>
      </c>
      <c r="N22" s="24">
        <v>343.0</v>
      </c>
      <c r="O22" s="31">
        <v>43448.0</v>
      </c>
      <c r="P22" s="31">
        <v>43458.0</v>
      </c>
      <c r="Q22" s="31">
        <v>43462.0</v>
      </c>
      <c r="R22" s="32">
        <v>18.0</v>
      </c>
      <c r="S22" s="24">
        <v>1.5</v>
      </c>
      <c r="T22" s="32">
        <v>0.0</v>
      </c>
      <c r="U22" s="26">
        <v>43461.0</v>
      </c>
      <c r="V22" s="32">
        <v>7.5</v>
      </c>
      <c r="W22" s="31">
        <v>43461.0</v>
      </c>
      <c r="X22" s="32">
        <v>6.0</v>
      </c>
      <c r="Y22" s="24">
        <v>4.0</v>
      </c>
      <c r="Z22" s="32">
        <v>5.0</v>
      </c>
      <c r="AA22" s="35" t="str">
        <f t="shared" si="2"/>
        <v>да</v>
      </c>
      <c r="AB22" s="32">
        <v>20.0</v>
      </c>
      <c r="AC22" s="36"/>
      <c r="AD22" s="23">
        <f t="shared" si="3"/>
        <v>1.5</v>
      </c>
      <c r="AE22" s="23">
        <f t="shared" si="4"/>
        <v>18.5</v>
      </c>
      <c r="AF22" s="23">
        <f t="shared" si="5"/>
        <v>7.5</v>
      </c>
      <c r="AG22" s="34">
        <f t="shared" si="6"/>
        <v>4</v>
      </c>
      <c r="AH22" s="23">
        <f t="shared" si="7"/>
        <v>0</v>
      </c>
      <c r="AI22" s="23">
        <f t="shared" si="8"/>
        <v>18</v>
      </c>
      <c r="AJ22" s="23">
        <f t="shared" si="9"/>
        <v>6</v>
      </c>
      <c r="AK22" s="34">
        <f t="shared" si="10"/>
        <v>5</v>
      </c>
      <c r="AL22" s="24">
        <f t="shared" si="11"/>
        <v>20</v>
      </c>
      <c r="AM22" s="23">
        <f t="shared" si="12"/>
        <v>80.5</v>
      </c>
      <c r="AN22" s="37" t="str">
        <f t="shared" si="13"/>
        <v>Да</v>
      </c>
    </row>
    <row r="23">
      <c r="A23" s="38" t="s">
        <v>323</v>
      </c>
      <c r="B23" s="28" t="s">
        <v>30</v>
      </c>
      <c r="C23" s="29"/>
      <c r="D23" s="29"/>
      <c r="E23" s="29"/>
      <c r="F23" s="29"/>
      <c r="G23" s="29"/>
      <c r="H23" s="29"/>
      <c r="I23" s="29"/>
      <c r="J23" s="29"/>
      <c r="K23" s="30">
        <v>219.0</v>
      </c>
      <c r="L23" s="26">
        <v>43406.0</v>
      </c>
      <c r="M23" s="32">
        <v>19.0</v>
      </c>
      <c r="N23" s="24">
        <v>338.0</v>
      </c>
      <c r="O23" s="26">
        <v>43441.0</v>
      </c>
      <c r="P23" s="26">
        <v>43448.0</v>
      </c>
      <c r="Q23" s="31">
        <v>43448.0</v>
      </c>
      <c r="R23" s="32">
        <v>20.0</v>
      </c>
      <c r="S23" s="24">
        <v>3.0</v>
      </c>
      <c r="T23" s="32">
        <v>1.0</v>
      </c>
      <c r="U23" s="26">
        <v>43461.0</v>
      </c>
      <c r="V23" s="32">
        <v>9.0</v>
      </c>
      <c r="W23" s="26">
        <v>43461.0</v>
      </c>
      <c r="X23" s="32">
        <v>10.0</v>
      </c>
      <c r="Y23" s="24">
        <v>5.0</v>
      </c>
      <c r="Z23" s="32">
        <v>5.0</v>
      </c>
      <c r="AA23" s="35" t="str">
        <f t="shared" si="2"/>
        <v>да</v>
      </c>
      <c r="AB23" s="32">
        <v>20.0</v>
      </c>
      <c r="AC23" s="36"/>
      <c r="AD23" s="23">
        <f t="shared" si="3"/>
        <v>3</v>
      </c>
      <c r="AE23" s="23">
        <f t="shared" si="4"/>
        <v>19</v>
      </c>
      <c r="AF23" s="23">
        <f t="shared" si="5"/>
        <v>9</v>
      </c>
      <c r="AG23" s="34">
        <f t="shared" si="6"/>
        <v>5</v>
      </c>
      <c r="AH23" s="23">
        <f t="shared" si="7"/>
        <v>1</v>
      </c>
      <c r="AI23" s="23">
        <f t="shared" si="8"/>
        <v>20</v>
      </c>
      <c r="AJ23" s="23">
        <f t="shared" si="9"/>
        <v>10</v>
      </c>
      <c r="AK23" s="34">
        <f t="shared" si="10"/>
        <v>5</v>
      </c>
      <c r="AL23" s="24">
        <f t="shared" si="11"/>
        <v>20</v>
      </c>
      <c r="AM23" s="23">
        <f t="shared" si="12"/>
        <v>92</v>
      </c>
      <c r="AN23" s="37" t="str">
        <f t="shared" si="13"/>
        <v>Да</v>
      </c>
    </row>
    <row r="24">
      <c r="A24" s="38" t="s">
        <v>325</v>
      </c>
      <c r="B24" s="28" t="s">
        <v>30</v>
      </c>
      <c r="C24" s="29"/>
      <c r="D24" s="29"/>
      <c r="E24" s="29"/>
      <c r="F24" s="29"/>
      <c r="G24" s="29"/>
      <c r="H24" s="29"/>
      <c r="I24" s="29"/>
      <c r="J24" s="29"/>
      <c r="K24" s="30">
        <v>220.0</v>
      </c>
      <c r="L24" s="54">
        <v>43406.0</v>
      </c>
      <c r="M24" s="32">
        <v>16.5</v>
      </c>
      <c r="N24" s="24">
        <v>331.0</v>
      </c>
      <c r="O24" s="26">
        <v>43448.0</v>
      </c>
      <c r="P24" s="26">
        <v>43458.0</v>
      </c>
      <c r="Q24" s="26">
        <v>43462.0</v>
      </c>
      <c r="R24" s="32">
        <v>18.0</v>
      </c>
      <c r="S24" s="24">
        <v>1.5</v>
      </c>
      <c r="T24" s="32">
        <v>0.0</v>
      </c>
      <c r="U24" s="26">
        <v>43461.0</v>
      </c>
      <c r="V24" s="32">
        <v>7.0</v>
      </c>
      <c r="W24" s="26">
        <v>43461.0</v>
      </c>
      <c r="X24" s="32">
        <v>10.0</v>
      </c>
      <c r="Y24" s="24">
        <v>5.0</v>
      </c>
      <c r="Z24" s="32">
        <v>5.0</v>
      </c>
      <c r="AA24" s="35" t="str">
        <f t="shared" si="2"/>
        <v>да</v>
      </c>
      <c r="AB24" s="32">
        <v>20.0</v>
      </c>
      <c r="AC24" s="36"/>
      <c r="AD24" s="23">
        <f t="shared" si="3"/>
        <v>1.5</v>
      </c>
      <c r="AE24" s="23">
        <f t="shared" si="4"/>
        <v>16.5</v>
      </c>
      <c r="AF24" s="23">
        <f t="shared" si="5"/>
        <v>7</v>
      </c>
      <c r="AG24" s="34">
        <f t="shared" si="6"/>
        <v>5</v>
      </c>
      <c r="AH24" s="23">
        <f t="shared" si="7"/>
        <v>0</v>
      </c>
      <c r="AI24" s="23">
        <f t="shared" si="8"/>
        <v>18</v>
      </c>
      <c r="AJ24" s="23">
        <f t="shared" si="9"/>
        <v>10</v>
      </c>
      <c r="AK24" s="34">
        <f t="shared" si="10"/>
        <v>5</v>
      </c>
      <c r="AL24" s="24">
        <f t="shared" si="11"/>
        <v>20</v>
      </c>
      <c r="AM24" s="23">
        <f t="shared" si="12"/>
        <v>83</v>
      </c>
      <c r="AN24" s="37" t="str">
        <f t="shared" si="13"/>
        <v>Да</v>
      </c>
    </row>
    <row r="25">
      <c r="A25" s="38" t="s">
        <v>328</v>
      </c>
      <c r="B25" s="28" t="s">
        <v>30</v>
      </c>
      <c r="C25" s="29"/>
      <c r="D25" s="29"/>
      <c r="E25" s="29"/>
      <c r="F25" s="29"/>
      <c r="G25" s="29"/>
      <c r="H25" s="29"/>
      <c r="I25" s="29"/>
      <c r="J25" s="28" t="s">
        <v>61</v>
      </c>
      <c r="K25" s="30">
        <v>221.0</v>
      </c>
      <c r="L25" s="26">
        <v>43364.0</v>
      </c>
      <c r="M25" s="32">
        <v>20.0</v>
      </c>
      <c r="N25" s="24">
        <v>330.0</v>
      </c>
      <c r="O25" s="31">
        <v>43483.0</v>
      </c>
      <c r="P25" s="31">
        <v>43483.0</v>
      </c>
      <c r="Q25" s="31">
        <v>43490.0</v>
      </c>
      <c r="R25" s="32">
        <v>20.0</v>
      </c>
      <c r="S25" s="24">
        <v>0.5</v>
      </c>
      <c r="T25" s="32">
        <v>2.0</v>
      </c>
      <c r="U25" s="26">
        <v>43461.0</v>
      </c>
      <c r="V25" s="32">
        <v>8.0</v>
      </c>
      <c r="W25" s="26">
        <v>43461.0</v>
      </c>
      <c r="X25" s="32">
        <v>10.0</v>
      </c>
      <c r="Y25" s="24">
        <v>5.0</v>
      </c>
      <c r="Z25" s="32">
        <v>4.0</v>
      </c>
      <c r="AA25" s="35" t="str">
        <f t="shared" si="2"/>
        <v>да</v>
      </c>
      <c r="AB25" s="32">
        <v>20.0</v>
      </c>
      <c r="AC25" s="36"/>
      <c r="AD25" s="23">
        <f t="shared" si="3"/>
        <v>0.5</v>
      </c>
      <c r="AE25" s="23">
        <f t="shared" si="4"/>
        <v>20</v>
      </c>
      <c r="AF25" s="23">
        <f t="shared" si="5"/>
        <v>8</v>
      </c>
      <c r="AG25" s="34">
        <f t="shared" si="6"/>
        <v>5</v>
      </c>
      <c r="AH25" s="23">
        <f t="shared" si="7"/>
        <v>2</v>
      </c>
      <c r="AI25" s="23">
        <f t="shared" si="8"/>
        <v>20</v>
      </c>
      <c r="AJ25" s="23">
        <f t="shared" si="9"/>
        <v>10</v>
      </c>
      <c r="AK25" s="34">
        <f t="shared" si="10"/>
        <v>4</v>
      </c>
      <c r="AL25" s="24">
        <f t="shared" si="11"/>
        <v>20</v>
      </c>
      <c r="AM25" s="23">
        <f t="shared" si="12"/>
        <v>89.5</v>
      </c>
      <c r="AN25" s="37" t="str">
        <f t="shared" si="13"/>
        <v>Да</v>
      </c>
    </row>
    <row r="26">
      <c r="A26" s="38" t="s">
        <v>329</v>
      </c>
      <c r="B26" s="28" t="s">
        <v>30</v>
      </c>
      <c r="C26" s="29"/>
      <c r="D26" s="28" t="s">
        <v>61</v>
      </c>
      <c r="E26" s="29"/>
      <c r="F26" s="29"/>
      <c r="G26" s="29"/>
      <c r="H26" s="29"/>
      <c r="I26" s="29"/>
      <c r="J26" s="28" t="s">
        <v>61</v>
      </c>
      <c r="K26" s="30">
        <v>222.0</v>
      </c>
      <c r="L26" s="26">
        <v>43462.0</v>
      </c>
      <c r="M26" s="32">
        <v>18.0</v>
      </c>
      <c r="N26" s="24">
        <v>395.0</v>
      </c>
      <c r="O26" s="31">
        <v>43483.0</v>
      </c>
      <c r="P26" s="57">
        <v>43483.0</v>
      </c>
      <c r="Q26" s="31">
        <v>43490.0</v>
      </c>
      <c r="R26" s="32">
        <v>20.0</v>
      </c>
      <c r="S26" s="23"/>
      <c r="T26" s="34"/>
      <c r="U26" s="26">
        <v>43461.0</v>
      </c>
      <c r="V26" s="32">
        <v>9.0</v>
      </c>
      <c r="W26" s="31">
        <v>43461.0</v>
      </c>
      <c r="X26" s="32">
        <v>9.0</v>
      </c>
      <c r="Y26" s="24">
        <v>3.0</v>
      </c>
      <c r="Z26" s="32">
        <v>4.0</v>
      </c>
      <c r="AA26" s="35" t="str">
        <f t="shared" si="2"/>
        <v>да</v>
      </c>
      <c r="AB26" s="32">
        <v>18.0</v>
      </c>
      <c r="AC26" s="36"/>
      <c r="AD26" s="23">
        <f t="shared" si="3"/>
        <v>0</v>
      </c>
      <c r="AE26" s="23">
        <f t="shared" si="4"/>
        <v>18</v>
      </c>
      <c r="AF26" s="23">
        <f t="shared" si="5"/>
        <v>9</v>
      </c>
      <c r="AG26" s="34">
        <f t="shared" si="6"/>
        <v>3</v>
      </c>
      <c r="AH26" s="23">
        <f t="shared" si="7"/>
        <v>0</v>
      </c>
      <c r="AI26" s="23">
        <f t="shared" si="8"/>
        <v>20</v>
      </c>
      <c r="AJ26" s="23">
        <f t="shared" si="9"/>
        <v>9</v>
      </c>
      <c r="AK26" s="34">
        <f t="shared" si="10"/>
        <v>4</v>
      </c>
      <c r="AL26" s="24">
        <f t="shared" si="11"/>
        <v>18</v>
      </c>
      <c r="AM26" s="23">
        <f t="shared" si="12"/>
        <v>81</v>
      </c>
      <c r="AN26" s="37" t="str">
        <f t="shared" si="13"/>
        <v>Да</v>
      </c>
    </row>
    <row r="27">
      <c r="A27" s="38" t="s">
        <v>330</v>
      </c>
      <c r="B27" s="63" t="s">
        <v>30</v>
      </c>
      <c r="C27" s="64"/>
      <c r="D27" s="64"/>
      <c r="E27" s="64"/>
      <c r="F27" s="64"/>
      <c r="G27" s="64"/>
      <c r="H27" s="64"/>
      <c r="I27" s="64"/>
      <c r="J27" s="64"/>
      <c r="K27" s="65">
        <v>224.0</v>
      </c>
      <c r="L27" s="187">
        <v>43448.0</v>
      </c>
      <c r="M27" s="67">
        <v>17.5</v>
      </c>
      <c r="N27" s="68">
        <v>382.0</v>
      </c>
      <c r="O27" s="66">
        <v>43480.0</v>
      </c>
      <c r="P27" s="69">
        <v>43483.0</v>
      </c>
      <c r="Q27" s="66">
        <v>43483.0</v>
      </c>
      <c r="R27" s="67">
        <v>18.0</v>
      </c>
      <c r="S27" s="68">
        <v>2.5</v>
      </c>
      <c r="T27" s="67">
        <v>0.0</v>
      </c>
      <c r="U27" s="26">
        <v>43461.0</v>
      </c>
      <c r="V27" s="67">
        <v>9.0</v>
      </c>
      <c r="W27" s="66">
        <v>43461.0</v>
      </c>
      <c r="X27" s="67">
        <v>10.0</v>
      </c>
      <c r="Y27" s="68">
        <v>3.5</v>
      </c>
      <c r="Z27" s="67">
        <v>4.0</v>
      </c>
      <c r="AA27" s="72" t="str">
        <f t="shared" si="2"/>
        <v>да</v>
      </c>
      <c r="AB27" s="67">
        <v>15.0</v>
      </c>
      <c r="AC27" s="73"/>
      <c r="AD27" s="23">
        <f t="shared" si="3"/>
        <v>2.5</v>
      </c>
      <c r="AE27" s="23">
        <f t="shared" si="4"/>
        <v>17.5</v>
      </c>
      <c r="AF27" s="23">
        <f t="shared" si="5"/>
        <v>9</v>
      </c>
      <c r="AG27" s="34">
        <f t="shared" si="6"/>
        <v>3.5</v>
      </c>
      <c r="AH27" s="23">
        <f t="shared" si="7"/>
        <v>0</v>
      </c>
      <c r="AI27" s="23">
        <f t="shared" si="8"/>
        <v>18</v>
      </c>
      <c r="AJ27" s="23">
        <f t="shared" si="9"/>
        <v>10</v>
      </c>
      <c r="AK27" s="34">
        <f t="shared" si="10"/>
        <v>4</v>
      </c>
      <c r="AL27" s="24">
        <f t="shared" si="11"/>
        <v>15</v>
      </c>
      <c r="AM27" s="23">
        <f t="shared" si="12"/>
        <v>79.5</v>
      </c>
      <c r="AN27" s="37" t="str">
        <f t="shared" si="13"/>
        <v>Да</v>
      </c>
    </row>
    <row r="28">
      <c r="A28" s="75" t="s">
        <v>125</v>
      </c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77">
        <v>12.0</v>
      </c>
      <c r="N28" s="78"/>
      <c r="O28" s="78"/>
      <c r="P28" s="78"/>
      <c r="Q28" s="78"/>
      <c r="R28" s="77">
        <v>12.0</v>
      </c>
      <c r="S28" s="77">
        <v>0.0</v>
      </c>
      <c r="T28" s="77">
        <v>0.0</v>
      </c>
      <c r="U28" s="78"/>
      <c r="V28" s="77">
        <v>6.0</v>
      </c>
      <c r="W28" s="78"/>
      <c r="X28" s="77">
        <v>6.0</v>
      </c>
      <c r="Y28" s="77">
        <v>0.0</v>
      </c>
      <c r="Z28" s="77">
        <v>0.0</v>
      </c>
      <c r="AA28" s="77"/>
      <c r="AB28" s="77">
        <v>12.0</v>
      </c>
      <c r="AC28" s="79">
        <f t="shared" ref="AC28:AC29" si="14">M28+R28+S28+T28+V28+X28+Y28+Z28+AB28</f>
        <v>48</v>
      </c>
      <c r="AD28" s="80" t="s">
        <v>130</v>
      </c>
      <c r="AE28" s="80" t="s">
        <v>131</v>
      </c>
      <c r="AF28" s="80" t="s">
        <v>132</v>
      </c>
      <c r="AG28" s="80" t="s">
        <v>133</v>
      </c>
      <c r="AH28" s="80" t="s">
        <v>132</v>
      </c>
      <c r="AI28" s="80" t="s">
        <v>132</v>
      </c>
      <c r="AJ28" s="80" t="s">
        <v>132</v>
      </c>
      <c r="AK28" s="80" t="s">
        <v>133</v>
      </c>
      <c r="AL28" s="80"/>
      <c r="AM28" s="80"/>
      <c r="AN28" s="56"/>
    </row>
    <row r="29">
      <c r="A29" s="75" t="s">
        <v>135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81">
        <v>20.0</v>
      </c>
      <c r="N29" s="78"/>
      <c r="O29" s="78"/>
      <c r="P29" s="78"/>
      <c r="Q29" s="78"/>
      <c r="R29" s="81">
        <v>20.0</v>
      </c>
      <c r="S29" s="81">
        <v>5.0</v>
      </c>
      <c r="T29" s="81">
        <v>5.0</v>
      </c>
      <c r="U29" s="78"/>
      <c r="V29" s="81">
        <v>10.0</v>
      </c>
      <c r="W29" s="78"/>
      <c r="X29" s="81">
        <v>10.0</v>
      </c>
      <c r="Y29" s="81">
        <v>5.0</v>
      </c>
      <c r="Z29" s="81">
        <v>5.0</v>
      </c>
      <c r="AA29" s="81"/>
      <c r="AB29" s="81">
        <v>20.0</v>
      </c>
      <c r="AC29" s="79">
        <f t="shared" si="14"/>
        <v>100</v>
      </c>
      <c r="AD29" s="56"/>
      <c r="AE29" s="56"/>
      <c r="AF29" s="56"/>
      <c r="AG29" s="56"/>
      <c r="AH29" s="56"/>
      <c r="AI29" s="56"/>
      <c r="AJ29" s="56"/>
      <c r="AK29" s="56"/>
      <c r="AL29" s="83"/>
      <c r="AM29" s="83"/>
      <c r="AN29" s="56"/>
    </row>
    <row r="30">
      <c r="A30" s="85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83"/>
      <c r="N30" s="56"/>
      <c r="O30" s="56"/>
      <c r="P30" s="56"/>
      <c r="Q30" s="56"/>
      <c r="R30" s="83"/>
      <c r="S30" s="83"/>
      <c r="T30" s="83"/>
      <c r="U30" s="56"/>
      <c r="V30" s="83"/>
      <c r="W30" s="56"/>
      <c r="X30" s="83"/>
      <c r="Y30" s="56"/>
      <c r="Z30" s="56"/>
      <c r="AA30" s="56"/>
      <c r="AB30" s="56"/>
      <c r="AC30" s="74"/>
      <c r="AD30" s="56"/>
      <c r="AE30" s="56"/>
      <c r="AF30" s="56"/>
      <c r="AG30" s="56"/>
      <c r="AH30" s="56"/>
      <c r="AI30" s="56"/>
      <c r="AJ30" s="56"/>
      <c r="AK30" s="56"/>
      <c r="AL30" s="83"/>
      <c r="AM30" s="83"/>
      <c r="AN30" s="56"/>
    </row>
    <row r="31">
      <c r="A31" s="85" t="s">
        <v>141</v>
      </c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83">
        <f>COUNTA(M$3:M27)/COUNTA($A$3:$A27)</f>
        <v>0.96</v>
      </c>
      <c r="N31" s="56"/>
      <c r="O31" s="56"/>
      <c r="P31" s="56"/>
      <c r="Q31" s="56"/>
      <c r="R31" s="83">
        <f t="shared" ref="R31:T31" si="15">COUNTA(R$3:R27)/COUNTA($A$3:$A27)</f>
        <v>0.92</v>
      </c>
      <c r="S31" s="83">
        <f t="shared" si="15"/>
        <v>0.76</v>
      </c>
      <c r="T31" s="83">
        <f t="shared" si="15"/>
        <v>0.64</v>
      </c>
      <c r="U31" s="56"/>
      <c r="V31" s="83">
        <f>COUNTA(V$3:V27)/COUNTA($A$3:$A27)</f>
        <v>0.92</v>
      </c>
      <c r="W31" s="56"/>
      <c r="X31" s="83">
        <f>COUNTA(X$3:X27)/COUNTA($A$3:$A27)</f>
        <v>0.92</v>
      </c>
      <c r="Y31" s="56"/>
      <c r="Z31" s="56"/>
      <c r="AA31" s="56"/>
      <c r="AB31" s="56"/>
      <c r="AC31" s="74"/>
      <c r="AD31" s="56"/>
      <c r="AE31" s="56"/>
      <c r="AF31" s="56"/>
      <c r="AG31" s="56"/>
      <c r="AH31" s="56"/>
      <c r="AI31" s="56"/>
      <c r="AJ31" s="56"/>
      <c r="AK31" s="56"/>
      <c r="AL31" s="83"/>
      <c r="AM31" s="83">
        <f>COUNTIF(AM$3:AM27, "&gt;=60")/COUNTA($A$3:$A27)</f>
        <v>0.92</v>
      </c>
      <c r="AN31" s="56"/>
    </row>
    <row r="32">
      <c r="A32" s="85" t="s">
        <v>145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23">
        <f t="shared" ref="S32:T32" si="16">COUNTIF(S13:S27, "&gt;=5")</f>
        <v>0</v>
      </c>
      <c r="T32" s="23">
        <f t="shared" si="16"/>
        <v>0</v>
      </c>
      <c r="U32" s="56"/>
      <c r="V32" s="23">
        <f>COUNTIF(V3:V27, "&gt;=6")</f>
        <v>23</v>
      </c>
      <c r="W32" s="56"/>
      <c r="X32" s="23">
        <f>COUNTIF(X3:X27, "&gt;=6")</f>
        <v>23</v>
      </c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23">
        <f>COUNTIF(AN3:AN27, "=Да")</f>
        <v>23</v>
      </c>
    </row>
    <row r="33">
      <c r="A33" s="93" t="s">
        <v>146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83">
        <f t="shared" ref="S33:T33" si="17">S32/COUNTA($A$3:$A27)</f>
        <v>0</v>
      </c>
      <c r="T33" s="83">
        <f t="shared" si="17"/>
        <v>0</v>
      </c>
      <c r="U33" s="56"/>
      <c r="V33" s="83">
        <f>V32/COUNTA($A$3:$A27)</f>
        <v>0.92</v>
      </c>
      <c r="W33" s="56"/>
      <c r="X33" s="83">
        <f>X32/COUNTA($A$3:$A27)</f>
        <v>0.92</v>
      </c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94"/>
    </row>
    <row r="34">
      <c r="A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8"/>
      <c r="X34" s="56"/>
      <c r="Y34" s="95"/>
      <c r="Z34" s="95"/>
      <c r="AA34" s="95"/>
      <c r="AB34" s="95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</row>
    <row r="35">
      <c r="A35" s="38" t="s">
        <v>331</v>
      </c>
      <c r="B35" s="28" t="s">
        <v>30</v>
      </c>
      <c r="C35" s="28" t="s">
        <v>61</v>
      </c>
      <c r="D35" s="28" t="s">
        <v>61</v>
      </c>
      <c r="E35" s="28" t="s">
        <v>61</v>
      </c>
      <c r="F35" s="28" t="s">
        <v>61</v>
      </c>
      <c r="G35" s="28" t="s">
        <v>61</v>
      </c>
      <c r="H35" s="28" t="s">
        <v>61</v>
      </c>
      <c r="I35" s="28" t="s">
        <v>61</v>
      </c>
      <c r="J35" s="28" t="s">
        <v>61</v>
      </c>
      <c r="K35" s="30">
        <v>223.0</v>
      </c>
      <c r="L35" s="33"/>
      <c r="M35" s="34"/>
      <c r="N35" s="23"/>
      <c r="O35" s="40"/>
      <c r="P35" s="133"/>
      <c r="Q35" s="40"/>
      <c r="R35" s="34"/>
      <c r="S35" s="23"/>
      <c r="T35" s="34"/>
      <c r="U35" s="40"/>
      <c r="V35" s="34"/>
      <c r="W35" s="40"/>
      <c r="X35" s="34"/>
      <c r="Y35" s="23"/>
      <c r="Z35" s="34"/>
      <c r="AA35" s="35" t="str">
        <f>IF(AND(M35&gt;=12,R35&gt;=12,V35&gt;=6,X35&gt;=6),"да","нет")</f>
        <v>нет</v>
      </c>
      <c r="AB35" s="34"/>
      <c r="AC35" s="36"/>
      <c r="AD35" s="23">
        <f>SUM(S35)</f>
        <v>0</v>
      </c>
      <c r="AE35" s="23">
        <f>Sum(M35)</f>
        <v>0</v>
      </c>
      <c r="AF35" s="23">
        <f>SUM(V35)</f>
        <v>0</v>
      </c>
      <c r="AG35" s="34">
        <f>SUM(Y35)</f>
        <v>0</v>
      </c>
      <c r="AH35" s="23">
        <f>SUM(T35)</f>
        <v>0</v>
      </c>
      <c r="AI35" s="23">
        <f>SUM(R35)</f>
        <v>0</v>
      </c>
      <c r="AJ35" s="23">
        <f>SUM(X35)</f>
        <v>0</v>
      </c>
      <c r="AK35" s="34">
        <f>SUM(Z35)</f>
        <v>0</v>
      </c>
      <c r="AL35" s="24">
        <f>sum(AB35)</f>
        <v>0</v>
      </c>
      <c r="AM35" s="23">
        <f>SUM(AD35:AL35)</f>
        <v>0</v>
      </c>
      <c r="AN35" s="37" t="str">
        <f>IF(AND(AE35&gt;=12, AF35&gt;=6, AI35&gt;=12, AJ35&gt;=6,AL35&gt;=12, AM35&gt;=60), "Да", IF(AM35&gt;=60, "Fail", "Нет"))</f>
        <v>Нет</v>
      </c>
    </row>
    <row r="36">
      <c r="A36" s="98"/>
      <c r="B36" s="2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6"/>
      <c r="N36" s="56"/>
      <c r="O36" s="58"/>
      <c r="P36" s="58"/>
      <c r="Q36" s="58"/>
      <c r="R36" s="56"/>
      <c r="S36" s="23"/>
      <c r="T36" s="56"/>
      <c r="U36" s="58"/>
      <c r="V36" s="56"/>
      <c r="W36" s="58"/>
      <c r="X36" s="56"/>
      <c r="Y36" s="56"/>
      <c r="Z36" s="56"/>
      <c r="AA36" s="56"/>
      <c r="AB36" s="56"/>
      <c r="AC36" s="56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96"/>
    </row>
    <row r="37">
      <c r="A37" s="97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6"/>
      <c r="N37" s="56"/>
      <c r="O37" s="58"/>
      <c r="P37" s="58"/>
      <c r="Q37" s="58"/>
      <c r="R37" s="56"/>
      <c r="S37" s="56"/>
      <c r="T37" s="56"/>
      <c r="U37" s="58"/>
      <c r="V37" s="56"/>
      <c r="W37" s="58"/>
      <c r="X37" s="56"/>
      <c r="Y37" s="23"/>
      <c r="Z37" s="23"/>
      <c r="AA37" s="23"/>
      <c r="AB37" s="23"/>
      <c r="AC37" s="56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96"/>
    </row>
    <row r="38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</row>
    <row r="39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</row>
  </sheetData>
  <mergeCells count="10">
    <mergeCell ref="AD1:AG1"/>
    <mergeCell ref="AH1:AK1"/>
    <mergeCell ref="W1:X1"/>
    <mergeCell ref="U1:V1"/>
    <mergeCell ref="Y1:Z1"/>
    <mergeCell ref="B1:J1"/>
    <mergeCell ref="A1:A2"/>
    <mergeCell ref="K1:M1"/>
    <mergeCell ref="N1:R1"/>
    <mergeCell ref="S1:T1"/>
  </mergeCells>
  <conditionalFormatting sqref="AN3:AN27 AN35">
    <cfRule type="containsText" dxfId="1" priority="1" operator="containsText" text="Да">
      <formula>NOT(ISERROR(SEARCH(("Да"),(AN3))))</formula>
    </cfRule>
  </conditionalFormatting>
  <conditionalFormatting sqref="AN3:AN27 AN35">
    <cfRule type="containsText" dxfId="0" priority="2" operator="containsText" text="Нет">
      <formula>NOT(ISERROR(SEARCH(("Нет"),(AN3))))</formula>
    </cfRule>
  </conditionalFormatting>
  <conditionalFormatting sqref="C3:J27 C35:J35">
    <cfRule type="containsText" dxfId="2" priority="3" operator="containsText" text="N">
      <formula>NOT(ISERROR(SEARCH(("N"),(C3))))</formula>
    </cfRule>
  </conditionalFormatting>
  <conditionalFormatting sqref="L3:L27 L35">
    <cfRule type="expression" dxfId="0" priority="4">
      <formula>L3&gt;43404.0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0" width="6.0"/>
    <col customWidth="1" min="11" max="11" width="5.14"/>
    <col customWidth="1" min="12" max="12" width="6.14"/>
    <col customWidth="1" min="13" max="13" width="5.57"/>
    <col customWidth="1" min="14" max="14" width="5.14"/>
    <col customWidth="1" min="15" max="16" width="6.57"/>
    <col customWidth="1" min="17" max="17" width="5.57"/>
    <col customWidth="1" min="18" max="18" width="6.0"/>
    <col customWidth="1" min="19" max="19" width="6.71"/>
    <col customWidth="1" min="20" max="20" width="5.57"/>
    <col customWidth="1" min="21" max="21" width="6.57"/>
    <col customWidth="1" min="22" max="22" width="6.14"/>
    <col customWidth="1" min="23" max="23" width="7.43"/>
    <col customWidth="1" min="24" max="24" width="6.14"/>
    <col customWidth="1" min="25" max="26" width="6.71"/>
    <col customWidth="1" min="27" max="28" width="8.57"/>
    <col customWidth="1" min="30" max="40" width="6.86"/>
  </cols>
  <sheetData>
    <row r="1">
      <c r="A1" s="7" t="s">
        <v>3</v>
      </c>
      <c r="B1" s="2" t="s">
        <v>1</v>
      </c>
      <c r="K1" s="3" t="s">
        <v>2</v>
      </c>
      <c r="L1" s="4"/>
      <c r="M1" s="5"/>
      <c r="N1" s="6" t="s">
        <v>4</v>
      </c>
      <c r="O1" s="4"/>
      <c r="P1" s="4"/>
      <c r="Q1" s="4"/>
      <c r="R1" s="5"/>
      <c r="S1" s="6" t="s">
        <v>5</v>
      </c>
      <c r="T1" s="5"/>
      <c r="U1" s="6" t="s">
        <v>6</v>
      </c>
      <c r="V1" s="5"/>
      <c r="W1" s="6" t="s">
        <v>7</v>
      </c>
      <c r="X1" s="5"/>
      <c r="Y1" s="6" t="s">
        <v>8</v>
      </c>
      <c r="Z1" s="5"/>
      <c r="AA1" s="8" t="s">
        <v>9</v>
      </c>
      <c r="AB1" s="8" t="s">
        <v>10</v>
      </c>
      <c r="AC1" s="9"/>
      <c r="AD1" s="6" t="s">
        <v>11</v>
      </c>
      <c r="AE1" s="4"/>
      <c r="AF1" s="4"/>
      <c r="AG1" s="5"/>
      <c r="AH1" s="6" t="s">
        <v>12</v>
      </c>
      <c r="AI1" s="4"/>
      <c r="AJ1" s="4"/>
      <c r="AK1" s="5"/>
      <c r="AL1" s="11" t="s">
        <v>10</v>
      </c>
      <c r="AM1" s="6" t="s">
        <v>13</v>
      </c>
      <c r="AN1" s="12" t="s">
        <v>14</v>
      </c>
    </row>
    <row r="2">
      <c r="B2" s="13">
        <v>43349.0</v>
      </c>
      <c r="C2" s="14">
        <f t="shared" ref="C2:J2" si="1">B2+14</f>
        <v>43363</v>
      </c>
      <c r="D2" s="14">
        <f t="shared" si="1"/>
        <v>43377</v>
      </c>
      <c r="E2" s="14">
        <f t="shared" si="1"/>
        <v>43391</v>
      </c>
      <c r="F2" s="14">
        <f t="shared" si="1"/>
        <v>43405</v>
      </c>
      <c r="G2" s="14">
        <f t="shared" si="1"/>
        <v>43419</v>
      </c>
      <c r="H2" s="14">
        <f t="shared" si="1"/>
        <v>43433</v>
      </c>
      <c r="I2" s="14">
        <f t="shared" si="1"/>
        <v>43447</v>
      </c>
      <c r="J2" s="16">
        <f t="shared" si="1"/>
        <v>43461</v>
      </c>
      <c r="K2" s="7" t="s">
        <v>15</v>
      </c>
      <c r="L2" s="7" t="s">
        <v>16</v>
      </c>
      <c r="M2" s="17" t="s">
        <v>17</v>
      </c>
      <c r="N2" s="19" t="s">
        <v>15</v>
      </c>
      <c r="O2" s="7" t="s">
        <v>18</v>
      </c>
      <c r="P2" s="7" t="s">
        <v>19</v>
      </c>
      <c r="Q2" s="7" t="s">
        <v>16</v>
      </c>
      <c r="R2" s="17" t="s">
        <v>17</v>
      </c>
      <c r="S2" s="7">
        <v>1.0</v>
      </c>
      <c r="T2" s="17">
        <v>2.0</v>
      </c>
      <c r="U2" s="7" t="s">
        <v>20</v>
      </c>
      <c r="V2" s="17" t="s">
        <v>21</v>
      </c>
      <c r="W2" s="7" t="s">
        <v>20</v>
      </c>
      <c r="X2" s="17" t="s">
        <v>21</v>
      </c>
      <c r="Y2" s="7">
        <v>1.0</v>
      </c>
      <c r="Z2" s="17">
        <v>2.0</v>
      </c>
      <c r="AA2" s="17"/>
      <c r="AB2" s="17"/>
      <c r="AC2" s="9"/>
      <c r="AD2" s="7" t="s">
        <v>22</v>
      </c>
      <c r="AE2" s="7" t="s">
        <v>23</v>
      </c>
      <c r="AF2" s="7" t="s">
        <v>24</v>
      </c>
      <c r="AG2" s="17" t="s">
        <v>25</v>
      </c>
      <c r="AH2" s="7" t="s">
        <v>22</v>
      </c>
      <c r="AI2" s="7" t="s">
        <v>23</v>
      </c>
      <c r="AJ2" s="7" t="s">
        <v>24</v>
      </c>
      <c r="AK2" s="17" t="s">
        <v>25</v>
      </c>
      <c r="AL2" s="20"/>
      <c r="AM2" s="20"/>
      <c r="AN2" s="21"/>
    </row>
    <row r="3">
      <c r="A3" s="179" t="s">
        <v>281</v>
      </c>
      <c r="B3" s="28"/>
      <c r="C3" s="28"/>
      <c r="D3" s="28"/>
      <c r="E3" s="28"/>
      <c r="F3" s="29"/>
      <c r="G3" s="29"/>
      <c r="H3" s="29"/>
      <c r="I3" s="29"/>
      <c r="J3" s="29"/>
      <c r="K3" s="30">
        <v>12101.0</v>
      </c>
      <c r="L3" s="33"/>
      <c r="M3" s="180">
        <v>16.0</v>
      </c>
      <c r="N3" s="30">
        <v>12101.0</v>
      </c>
      <c r="O3" s="33"/>
      <c r="P3" s="33"/>
      <c r="Q3" s="33"/>
      <c r="R3" s="180">
        <v>20.0</v>
      </c>
      <c r="S3" s="24"/>
      <c r="T3" s="32"/>
      <c r="U3" s="33"/>
      <c r="V3" s="180">
        <v>9.0</v>
      </c>
      <c r="W3" s="26">
        <v>43459.0</v>
      </c>
      <c r="X3" s="32">
        <v>6.0</v>
      </c>
      <c r="Y3" s="23">
        <f t="shared" ref="Y3:Y27" si="2">IF(M3&lt;&gt;0,3,0)+IF(V3&lt;&gt;0,2,0)</f>
        <v>5</v>
      </c>
      <c r="Z3" s="23">
        <f t="shared" ref="Z3:Z27" si="3">IF(R3&lt;&gt;0,3,0)+IF(X3&lt;&gt;0,2,0)</f>
        <v>5</v>
      </c>
      <c r="AA3" s="35" t="str">
        <f t="shared" ref="AA3:AA28" si="4">IF(AND(M3&gt;=12,R3&gt;=12,V3&gt;=6,X3&gt;=6),"да","нет")</f>
        <v>да</v>
      </c>
      <c r="AB3" s="180">
        <f t="shared" ref="AB3:AB27" si="5">IF(M3&lt;&gt;0,8,0)+IF(R3&lt;&gt;0,8,0)+IF(V3&lt;&gt;0,2,0)+IF(X3&lt;&gt;0,2,0)</f>
        <v>20</v>
      </c>
      <c r="AC3" s="36"/>
      <c r="AD3" s="23"/>
      <c r="AE3" s="23"/>
      <c r="AF3" s="23"/>
      <c r="AG3" s="34"/>
      <c r="AH3" s="23"/>
      <c r="AI3" s="23"/>
      <c r="AJ3" s="23"/>
      <c r="AK3" s="34"/>
      <c r="AL3" s="24"/>
      <c r="AM3" s="23">
        <f t="shared" ref="AM3:AM27" si="6">M3+R3+V3+X3+Y3+Z3+AB3</f>
        <v>81</v>
      </c>
      <c r="AN3" s="37" t="str">
        <f t="shared" ref="AN3:AN28" si="7">IF(AND(AE3&gt;=20, AF3&gt;=6, AI3&gt;=10, AJ3&gt;=6, AM3&gt;=60), "Да", IF(AM3&gt;=60, "Fail", "Нет"))</f>
        <v>Fail</v>
      </c>
    </row>
    <row r="4">
      <c r="A4" s="179" t="s">
        <v>286</v>
      </c>
      <c r="B4" s="28"/>
      <c r="C4" s="29"/>
      <c r="D4" s="29"/>
      <c r="E4" s="28"/>
      <c r="F4" s="29"/>
      <c r="G4" s="29"/>
      <c r="H4" s="29"/>
      <c r="I4" s="29"/>
      <c r="J4" s="29"/>
      <c r="K4" s="30">
        <v>12102.0</v>
      </c>
      <c r="L4" s="33"/>
      <c r="M4" s="180">
        <v>16.0</v>
      </c>
      <c r="N4" s="30">
        <v>12102.0</v>
      </c>
      <c r="O4" s="33"/>
      <c r="P4" s="33"/>
      <c r="Q4" s="33"/>
      <c r="R4" s="180">
        <v>20.0</v>
      </c>
      <c r="S4" s="23"/>
      <c r="T4" s="34"/>
      <c r="U4" s="33"/>
      <c r="V4" s="180">
        <v>8.0</v>
      </c>
      <c r="W4" s="26">
        <v>43459.0</v>
      </c>
      <c r="X4" s="32">
        <v>10.0</v>
      </c>
      <c r="Y4" s="23">
        <f t="shared" si="2"/>
        <v>5</v>
      </c>
      <c r="Z4" s="23">
        <f t="shared" si="3"/>
        <v>5</v>
      </c>
      <c r="AA4" s="35" t="str">
        <f t="shared" si="4"/>
        <v>да</v>
      </c>
      <c r="AB4" s="180">
        <f t="shared" si="5"/>
        <v>20</v>
      </c>
      <c r="AC4" s="36"/>
      <c r="AD4" s="23"/>
      <c r="AE4" s="23"/>
      <c r="AF4" s="23"/>
      <c r="AG4" s="34"/>
      <c r="AH4" s="23"/>
      <c r="AI4" s="23"/>
      <c r="AJ4" s="23"/>
      <c r="AK4" s="34"/>
      <c r="AL4" s="23"/>
      <c r="AM4" s="23">
        <f t="shared" si="6"/>
        <v>84</v>
      </c>
      <c r="AN4" s="37" t="str">
        <f t="shared" si="7"/>
        <v>Fail</v>
      </c>
    </row>
    <row r="5">
      <c r="A5" s="179" t="s">
        <v>288</v>
      </c>
      <c r="B5" s="28"/>
      <c r="C5" s="29"/>
      <c r="D5" s="29"/>
      <c r="E5" s="29"/>
      <c r="F5" s="29"/>
      <c r="G5" s="29"/>
      <c r="H5" s="29"/>
      <c r="I5" s="29"/>
      <c r="J5" s="29"/>
      <c r="K5" s="30">
        <v>12103.0</v>
      </c>
      <c r="L5" s="33"/>
      <c r="M5" s="180">
        <v>20.0</v>
      </c>
      <c r="N5" s="30">
        <v>12103.0</v>
      </c>
      <c r="O5" s="40"/>
      <c r="P5" s="40"/>
      <c r="Q5" s="40"/>
      <c r="R5" s="180">
        <v>20.0</v>
      </c>
      <c r="S5" s="23"/>
      <c r="T5" s="34"/>
      <c r="U5" s="33"/>
      <c r="V5" s="180">
        <v>10.0</v>
      </c>
      <c r="W5" s="26">
        <v>43459.0</v>
      </c>
      <c r="X5" s="32">
        <v>9.0</v>
      </c>
      <c r="Y5" s="23">
        <f t="shared" si="2"/>
        <v>5</v>
      </c>
      <c r="Z5" s="23">
        <f t="shared" si="3"/>
        <v>5</v>
      </c>
      <c r="AA5" s="35" t="str">
        <f t="shared" si="4"/>
        <v>да</v>
      </c>
      <c r="AB5" s="180">
        <f t="shared" si="5"/>
        <v>20</v>
      </c>
      <c r="AC5" s="36"/>
      <c r="AD5" s="23"/>
      <c r="AE5" s="23"/>
      <c r="AF5" s="23"/>
      <c r="AG5" s="34"/>
      <c r="AH5" s="23"/>
      <c r="AI5" s="23"/>
      <c r="AJ5" s="23"/>
      <c r="AK5" s="34"/>
      <c r="AL5" s="23"/>
      <c r="AM5" s="23">
        <f t="shared" si="6"/>
        <v>89</v>
      </c>
      <c r="AN5" s="37" t="str">
        <f t="shared" si="7"/>
        <v>Fail</v>
      </c>
    </row>
    <row r="6">
      <c r="A6" s="179" t="s">
        <v>290</v>
      </c>
      <c r="B6" s="28"/>
      <c r="C6" s="28"/>
      <c r="D6" s="29"/>
      <c r="E6" s="29"/>
      <c r="F6" s="29"/>
      <c r="G6" s="29"/>
      <c r="H6" s="29"/>
      <c r="I6" s="29"/>
      <c r="J6" s="29"/>
      <c r="K6" s="30">
        <v>12104.0</v>
      </c>
      <c r="L6" s="33"/>
      <c r="M6" s="180"/>
      <c r="N6" s="30">
        <v>12104.0</v>
      </c>
      <c r="O6" s="40"/>
      <c r="P6" s="40"/>
      <c r="Q6" s="40"/>
      <c r="R6" s="180"/>
      <c r="S6" s="23"/>
      <c r="T6" s="43"/>
      <c r="U6" s="33"/>
      <c r="V6" s="180">
        <v>6.0</v>
      </c>
      <c r="W6" s="26">
        <v>43459.0</v>
      </c>
      <c r="X6" s="32"/>
      <c r="Y6" s="23">
        <f t="shared" si="2"/>
        <v>2</v>
      </c>
      <c r="Z6" s="23">
        <f t="shared" si="3"/>
        <v>0</v>
      </c>
      <c r="AA6" s="35" t="str">
        <f t="shared" si="4"/>
        <v>нет</v>
      </c>
      <c r="AB6" s="180">
        <f t="shared" si="5"/>
        <v>2</v>
      </c>
      <c r="AC6" s="36"/>
      <c r="AD6" s="23"/>
      <c r="AE6" s="23"/>
      <c r="AF6" s="23"/>
      <c r="AG6" s="34"/>
      <c r="AH6" s="23"/>
      <c r="AI6" s="23"/>
      <c r="AJ6" s="23"/>
      <c r="AK6" s="34"/>
      <c r="AL6" s="23"/>
      <c r="AM6" s="23">
        <f t="shared" si="6"/>
        <v>10</v>
      </c>
      <c r="AN6" s="184" t="str">
        <f t="shared" si="7"/>
        <v>Нет</v>
      </c>
    </row>
    <row r="7">
      <c r="A7" s="179" t="s">
        <v>292</v>
      </c>
      <c r="B7" s="28"/>
      <c r="C7" s="29"/>
      <c r="D7" s="29"/>
      <c r="E7" s="29"/>
      <c r="F7" s="29"/>
      <c r="G7" s="29"/>
      <c r="H7" s="29"/>
      <c r="I7" s="29"/>
      <c r="J7" s="29"/>
      <c r="K7" s="30">
        <v>12105.0</v>
      </c>
      <c r="L7" s="33"/>
      <c r="M7" s="180">
        <v>17.0</v>
      </c>
      <c r="N7" s="30">
        <v>12105.0</v>
      </c>
      <c r="O7" s="33"/>
      <c r="P7" s="40"/>
      <c r="Q7" s="40"/>
      <c r="R7" s="180"/>
      <c r="S7" s="23"/>
      <c r="T7" s="43"/>
      <c r="U7" s="33"/>
      <c r="V7" s="180">
        <v>6.0</v>
      </c>
      <c r="W7" s="26">
        <v>43459.0</v>
      </c>
      <c r="X7" s="32">
        <v>8.0</v>
      </c>
      <c r="Y7" s="23">
        <f t="shared" si="2"/>
        <v>5</v>
      </c>
      <c r="Z7" s="23">
        <f t="shared" si="3"/>
        <v>2</v>
      </c>
      <c r="AA7" s="35" t="str">
        <f t="shared" si="4"/>
        <v>нет</v>
      </c>
      <c r="AB7" s="180">
        <f t="shared" si="5"/>
        <v>12</v>
      </c>
      <c r="AC7" s="36"/>
      <c r="AD7" s="23"/>
      <c r="AE7" s="23"/>
      <c r="AF7" s="23"/>
      <c r="AG7" s="34"/>
      <c r="AH7" s="23"/>
      <c r="AI7" s="23"/>
      <c r="AJ7" s="23"/>
      <c r="AK7" s="34"/>
      <c r="AL7" s="23"/>
      <c r="AM7" s="23">
        <f t="shared" si="6"/>
        <v>50</v>
      </c>
      <c r="AN7" s="37" t="str">
        <f t="shared" si="7"/>
        <v>Нет</v>
      </c>
    </row>
    <row r="8">
      <c r="A8" s="179" t="s">
        <v>293</v>
      </c>
      <c r="B8" s="28"/>
      <c r="C8" s="29"/>
      <c r="D8" s="29"/>
      <c r="E8" s="29"/>
      <c r="F8" s="29"/>
      <c r="G8" s="29"/>
      <c r="H8" s="29"/>
      <c r="I8" s="29"/>
      <c r="J8" s="29"/>
      <c r="K8" s="30">
        <v>12106.0</v>
      </c>
      <c r="L8" s="33"/>
      <c r="M8" s="180">
        <v>19.0</v>
      </c>
      <c r="N8" s="30">
        <v>12106.0</v>
      </c>
      <c r="O8" s="40"/>
      <c r="P8" s="40"/>
      <c r="Q8" s="40"/>
      <c r="R8" s="180">
        <v>20.0</v>
      </c>
      <c r="S8" s="23"/>
      <c r="T8" s="34"/>
      <c r="U8" s="40"/>
      <c r="V8" s="180">
        <v>10.0</v>
      </c>
      <c r="W8" s="26">
        <v>43459.0</v>
      </c>
      <c r="X8" s="32">
        <v>10.0</v>
      </c>
      <c r="Y8" s="23">
        <f t="shared" si="2"/>
        <v>5</v>
      </c>
      <c r="Z8" s="23">
        <f t="shared" si="3"/>
        <v>5</v>
      </c>
      <c r="AA8" s="35" t="str">
        <f t="shared" si="4"/>
        <v>да</v>
      </c>
      <c r="AB8" s="180">
        <f t="shared" si="5"/>
        <v>20</v>
      </c>
      <c r="AC8" s="36"/>
      <c r="AD8" s="23"/>
      <c r="AE8" s="23"/>
      <c r="AF8" s="23"/>
      <c r="AG8" s="34"/>
      <c r="AH8" s="23"/>
      <c r="AI8" s="23"/>
      <c r="AJ8" s="23"/>
      <c r="AK8" s="34"/>
      <c r="AL8" s="23"/>
      <c r="AM8" s="23">
        <f t="shared" si="6"/>
        <v>89</v>
      </c>
      <c r="AN8" s="37" t="str">
        <f t="shared" si="7"/>
        <v>Fail</v>
      </c>
    </row>
    <row r="9">
      <c r="A9" s="179" t="s">
        <v>295</v>
      </c>
      <c r="B9" s="28"/>
      <c r="C9" s="29"/>
      <c r="D9" s="29"/>
      <c r="E9" s="29"/>
      <c r="F9" s="29"/>
      <c r="G9" s="29"/>
      <c r="H9" s="29"/>
      <c r="I9" s="29"/>
      <c r="J9" s="29"/>
      <c r="K9" s="30">
        <v>12107.0</v>
      </c>
      <c r="L9" s="33"/>
      <c r="M9" s="180">
        <v>18.0</v>
      </c>
      <c r="N9" s="30">
        <v>12107.0</v>
      </c>
      <c r="O9" s="33"/>
      <c r="P9" s="33"/>
      <c r="Q9" s="33"/>
      <c r="R9" s="180">
        <v>20.0</v>
      </c>
      <c r="S9" s="23"/>
      <c r="T9" s="34"/>
      <c r="U9" s="33"/>
      <c r="V9" s="180">
        <v>5.0</v>
      </c>
      <c r="W9" s="26">
        <v>43459.0</v>
      </c>
      <c r="X9" s="32"/>
      <c r="Y9" s="23">
        <f t="shared" si="2"/>
        <v>5</v>
      </c>
      <c r="Z9" s="23">
        <f t="shared" si="3"/>
        <v>3</v>
      </c>
      <c r="AA9" s="35" t="str">
        <f t="shared" si="4"/>
        <v>нет</v>
      </c>
      <c r="AB9" s="180">
        <f t="shared" si="5"/>
        <v>18</v>
      </c>
      <c r="AC9" s="36"/>
      <c r="AD9" s="23"/>
      <c r="AE9" s="23"/>
      <c r="AF9" s="23"/>
      <c r="AG9" s="34"/>
      <c r="AH9" s="23"/>
      <c r="AI9" s="23"/>
      <c r="AJ9" s="23"/>
      <c r="AK9" s="34"/>
      <c r="AL9" s="23"/>
      <c r="AM9" s="23">
        <f t="shared" si="6"/>
        <v>69</v>
      </c>
      <c r="AN9" s="185" t="str">
        <f t="shared" si="7"/>
        <v>Fail</v>
      </c>
    </row>
    <row r="10">
      <c r="A10" s="179" t="s">
        <v>297</v>
      </c>
      <c r="B10" s="28"/>
      <c r="C10" s="47"/>
      <c r="D10" s="47"/>
      <c r="E10" s="47"/>
      <c r="F10" s="47"/>
      <c r="G10" s="47"/>
      <c r="H10" s="47"/>
      <c r="I10" s="47"/>
      <c r="J10" s="47"/>
      <c r="K10" s="30">
        <v>12108.0</v>
      </c>
      <c r="L10" s="58"/>
      <c r="M10" s="180"/>
      <c r="N10" s="30">
        <v>12108.0</v>
      </c>
      <c r="O10" s="58"/>
      <c r="P10" s="58"/>
      <c r="Q10" s="58"/>
      <c r="R10" s="180"/>
      <c r="S10" s="56"/>
      <c r="T10" s="43"/>
      <c r="U10" s="58"/>
      <c r="V10" s="180">
        <v>6.0</v>
      </c>
      <c r="W10" s="58"/>
      <c r="X10" s="39"/>
      <c r="Y10" s="23">
        <f t="shared" si="2"/>
        <v>2</v>
      </c>
      <c r="Z10" s="23">
        <f t="shared" si="3"/>
        <v>0</v>
      </c>
      <c r="AA10" s="35" t="str">
        <f t="shared" si="4"/>
        <v>нет</v>
      </c>
      <c r="AB10" s="180">
        <f t="shared" si="5"/>
        <v>2</v>
      </c>
      <c r="AC10" s="36"/>
      <c r="AD10" s="23"/>
      <c r="AE10" s="23"/>
      <c r="AF10" s="23"/>
      <c r="AG10" s="34"/>
      <c r="AH10" s="23"/>
      <c r="AI10" s="23"/>
      <c r="AJ10" s="23"/>
      <c r="AK10" s="34"/>
      <c r="AL10" s="23"/>
      <c r="AM10" s="23">
        <f t="shared" si="6"/>
        <v>10</v>
      </c>
      <c r="AN10" s="184" t="str">
        <f t="shared" si="7"/>
        <v>Нет</v>
      </c>
    </row>
    <row r="11">
      <c r="A11" s="179" t="s">
        <v>299</v>
      </c>
      <c r="B11" s="28"/>
      <c r="C11" s="29"/>
      <c r="D11" s="29"/>
      <c r="E11" s="29"/>
      <c r="F11" s="29"/>
      <c r="G11" s="29"/>
      <c r="H11" s="29"/>
      <c r="I11" s="29"/>
      <c r="J11" s="29"/>
      <c r="K11" s="30">
        <v>12109.0</v>
      </c>
      <c r="L11" s="33"/>
      <c r="M11" s="180"/>
      <c r="N11" s="30">
        <v>12109.0</v>
      </c>
      <c r="O11" s="33"/>
      <c r="P11" s="33"/>
      <c r="Q11" s="95"/>
      <c r="R11" s="180"/>
      <c r="S11" s="23"/>
      <c r="T11" s="34"/>
      <c r="U11" s="40"/>
      <c r="V11" s="180">
        <v>8.0</v>
      </c>
      <c r="W11" s="26">
        <v>43459.0</v>
      </c>
      <c r="X11" s="32"/>
      <c r="Y11" s="23">
        <f t="shared" si="2"/>
        <v>2</v>
      </c>
      <c r="Z11" s="23">
        <f t="shared" si="3"/>
        <v>0</v>
      </c>
      <c r="AA11" s="35" t="str">
        <f t="shared" si="4"/>
        <v>нет</v>
      </c>
      <c r="AB11" s="180">
        <f t="shared" si="5"/>
        <v>2</v>
      </c>
      <c r="AC11" s="36"/>
      <c r="AD11" s="23"/>
      <c r="AE11" s="23"/>
      <c r="AF11" s="23"/>
      <c r="AG11" s="34"/>
      <c r="AH11" s="23"/>
      <c r="AI11" s="23"/>
      <c r="AJ11" s="23"/>
      <c r="AK11" s="34"/>
      <c r="AL11" s="23"/>
      <c r="AM11" s="23">
        <f t="shared" si="6"/>
        <v>12</v>
      </c>
      <c r="AN11" s="184" t="str">
        <f t="shared" si="7"/>
        <v>Нет</v>
      </c>
    </row>
    <row r="12">
      <c r="A12" s="179" t="s">
        <v>300</v>
      </c>
      <c r="B12" s="28"/>
      <c r="C12" s="29"/>
      <c r="D12" s="29"/>
      <c r="E12" s="29"/>
      <c r="F12" s="29"/>
      <c r="G12" s="29"/>
      <c r="H12" s="29"/>
      <c r="I12" s="29"/>
      <c r="J12" s="29"/>
      <c r="K12" s="30">
        <v>12110.0</v>
      </c>
      <c r="L12" s="33"/>
      <c r="M12" s="180">
        <v>18.0</v>
      </c>
      <c r="N12" s="30">
        <v>12110.0</v>
      </c>
      <c r="O12" s="40"/>
      <c r="P12" s="40"/>
      <c r="Q12" s="40"/>
      <c r="R12" s="180">
        <v>20.0</v>
      </c>
      <c r="S12" s="23"/>
      <c r="T12" s="43"/>
      <c r="U12" s="62"/>
      <c r="V12" s="180">
        <v>10.0</v>
      </c>
      <c r="W12" s="26">
        <v>43459.0</v>
      </c>
      <c r="X12" s="32">
        <v>10.0</v>
      </c>
      <c r="Y12" s="23">
        <f t="shared" si="2"/>
        <v>5</v>
      </c>
      <c r="Z12" s="23">
        <f t="shared" si="3"/>
        <v>5</v>
      </c>
      <c r="AA12" s="35" t="str">
        <f t="shared" si="4"/>
        <v>да</v>
      </c>
      <c r="AB12" s="180">
        <f t="shared" si="5"/>
        <v>20</v>
      </c>
      <c r="AC12" s="36"/>
      <c r="AD12" s="23"/>
      <c r="AE12" s="23"/>
      <c r="AF12" s="23"/>
      <c r="AG12" s="34"/>
      <c r="AH12" s="23"/>
      <c r="AI12" s="23"/>
      <c r="AJ12" s="23"/>
      <c r="AK12" s="34"/>
      <c r="AL12" s="23"/>
      <c r="AM12" s="23">
        <f t="shared" si="6"/>
        <v>88</v>
      </c>
      <c r="AN12" s="184" t="str">
        <f t="shared" si="7"/>
        <v>Fail</v>
      </c>
    </row>
    <row r="13">
      <c r="A13" s="179" t="s">
        <v>302</v>
      </c>
      <c r="B13" s="28"/>
      <c r="C13" s="29"/>
      <c r="D13" s="29"/>
      <c r="E13" s="29"/>
      <c r="F13" s="29"/>
      <c r="G13" s="29"/>
      <c r="H13" s="29"/>
      <c r="I13" s="29"/>
      <c r="J13" s="29"/>
      <c r="K13" s="30">
        <v>12111.0</v>
      </c>
      <c r="L13" s="33"/>
      <c r="M13" s="180"/>
      <c r="N13" s="30">
        <v>12111.0</v>
      </c>
      <c r="O13" s="33"/>
      <c r="P13" s="33"/>
      <c r="Q13" s="33"/>
      <c r="R13" s="180"/>
      <c r="S13" s="23"/>
      <c r="T13" s="34"/>
      <c r="U13" s="33"/>
      <c r="V13" s="180">
        <v>7.0</v>
      </c>
      <c r="W13" s="26">
        <v>43459.0</v>
      </c>
      <c r="X13" s="32"/>
      <c r="Y13" s="23">
        <f t="shared" si="2"/>
        <v>2</v>
      </c>
      <c r="Z13" s="23">
        <f t="shared" si="3"/>
        <v>0</v>
      </c>
      <c r="AA13" s="35" t="str">
        <f t="shared" si="4"/>
        <v>нет</v>
      </c>
      <c r="AB13" s="180">
        <f t="shared" si="5"/>
        <v>2</v>
      </c>
      <c r="AC13" s="36"/>
      <c r="AD13" s="23"/>
      <c r="AE13" s="23"/>
      <c r="AF13" s="23"/>
      <c r="AG13" s="34"/>
      <c r="AH13" s="23"/>
      <c r="AI13" s="23"/>
      <c r="AJ13" s="23"/>
      <c r="AK13" s="34"/>
      <c r="AL13" s="23"/>
      <c r="AM13" s="23">
        <f t="shared" si="6"/>
        <v>11</v>
      </c>
      <c r="AN13" s="184" t="str">
        <f t="shared" si="7"/>
        <v>Нет</v>
      </c>
    </row>
    <row r="14">
      <c r="A14" s="179" t="s">
        <v>304</v>
      </c>
      <c r="B14" s="28"/>
      <c r="C14" s="29"/>
      <c r="D14" s="29"/>
      <c r="E14" s="29"/>
      <c r="F14" s="29"/>
      <c r="G14" s="29"/>
      <c r="H14" s="29"/>
      <c r="I14" s="29"/>
      <c r="J14" s="29"/>
      <c r="K14" s="30">
        <v>12112.0</v>
      </c>
      <c r="L14" s="33"/>
      <c r="M14" s="180">
        <v>18.0</v>
      </c>
      <c r="N14" s="30">
        <v>12112.0</v>
      </c>
      <c r="O14" s="33"/>
      <c r="P14" s="33"/>
      <c r="Q14" s="33"/>
      <c r="R14" s="180">
        <v>20.0</v>
      </c>
      <c r="S14" s="23"/>
      <c r="T14" s="34"/>
      <c r="U14" s="33"/>
      <c r="V14" s="180">
        <v>10.0</v>
      </c>
      <c r="W14" s="26">
        <v>43459.0</v>
      </c>
      <c r="X14" s="32">
        <v>10.0</v>
      </c>
      <c r="Y14" s="23">
        <f t="shared" si="2"/>
        <v>5</v>
      </c>
      <c r="Z14" s="23">
        <f t="shared" si="3"/>
        <v>5</v>
      </c>
      <c r="AA14" s="35" t="str">
        <f t="shared" si="4"/>
        <v>да</v>
      </c>
      <c r="AB14" s="180">
        <f t="shared" si="5"/>
        <v>20</v>
      </c>
      <c r="AC14" s="36"/>
      <c r="AD14" s="23"/>
      <c r="AE14" s="23"/>
      <c r="AF14" s="23"/>
      <c r="AG14" s="34"/>
      <c r="AH14" s="23"/>
      <c r="AI14" s="23"/>
      <c r="AJ14" s="23"/>
      <c r="AK14" s="34"/>
      <c r="AL14" s="23"/>
      <c r="AM14" s="23">
        <f t="shared" si="6"/>
        <v>88</v>
      </c>
      <c r="AN14" s="184" t="str">
        <f t="shared" si="7"/>
        <v>Fail</v>
      </c>
    </row>
    <row r="15">
      <c r="A15" s="179" t="s">
        <v>305</v>
      </c>
      <c r="B15" s="28"/>
      <c r="C15" s="29"/>
      <c r="D15" s="29"/>
      <c r="E15" s="29"/>
      <c r="F15" s="29"/>
      <c r="G15" s="29"/>
      <c r="H15" s="29"/>
      <c r="I15" s="29"/>
      <c r="J15" s="29"/>
      <c r="K15" s="30">
        <v>12113.0</v>
      </c>
      <c r="L15" s="33"/>
      <c r="M15" s="180">
        <v>20.0</v>
      </c>
      <c r="N15" s="30">
        <v>12113.0</v>
      </c>
      <c r="O15" s="33"/>
      <c r="P15" s="40"/>
      <c r="Q15" s="133"/>
      <c r="R15" s="180">
        <v>20.0</v>
      </c>
      <c r="S15" s="23"/>
      <c r="T15" s="34"/>
      <c r="U15" s="40"/>
      <c r="V15" s="180">
        <v>6.0</v>
      </c>
      <c r="W15" s="26">
        <v>43459.0</v>
      </c>
      <c r="X15" s="32"/>
      <c r="Y15" s="23">
        <f t="shared" si="2"/>
        <v>5</v>
      </c>
      <c r="Z15" s="23">
        <f t="shared" si="3"/>
        <v>3</v>
      </c>
      <c r="AA15" s="35" t="str">
        <f t="shared" si="4"/>
        <v>нет</v>
      </c>
      <c r="AB15" s="180">
        <f t="shared" si="5"/>
        <v>18</v>
      </c>
      <c r="AC15" s="36"/>
      <c r="AD15" s="23"/>
      <c r="AE15" s="23"/>
      <c r="AF15" s="23"/>
      <c r="AG15" s="34"/>
      <c r="AH15" s="23"/>
      <c r="AI15" s="23"/>
      <c r="AJ15" s="23"/>
      <c r="AK15" s="34"/>
      <c r="AL15" s="23"/>
      <c r="AM15" s="23">
        <f t="shared" si="6"/>
        <v>72</v>
      </c>
      <c r="AN15" s="184" t="str">
        <f t="shared" si="7"/>
        <v>Fail</v>
      </c>
    </row>
    <row r="16">
      <c r="A16" s="179" t="s">
        <v>307</v>
      </c>
      <c r="B16" s="28"/>
      <c r="C16" s="29"/>
      <c r="D16" s="29"/>
      <c r="E16" s="29"/>
      <c r="F16" s="29"/>
      <c r="G16" s="29"/>
      <c r="H16" s="29"/>
      <c r="I16" s="29"/>
      <c r="J16" s="29"/>
      <c r="K16" s="30">
        <v>12114.0</v>
      </c>
      <c r="L16" s="33"/>
      <c r="M16" s="180">
        <v>20.0</v>
      </c>
      <c r="N16" s="30">
        <v>12114.0</v>
      </c>
      <c r="O16" s="33"/>
      <c r="P16" s="40"/>
      <c r="Q16" s="133"/>
      <c r="R16" s="180"/>
      <c r="S16" s="23"/>
      <c r="T16" s="34"/>
      <c r="U16" s="40"/>
      <c r="V16" s="180">
        <v>7.0</v>
      </c>
      <c r="W16" s="26">
        <v>43459.0</v>
      </c>
      <c r="X16" s="32">
        <v>6.0</v>
      </c>
      <c r="Y16" s="23">
        <f t="shared" si="2"/>
        <v>5</v>
      </c>
      <c r="Z16" s="23">
        <f t="shared" si="3"/>
        <v>2</v>
      </c>
      <c r="AA16" s="35" t="str">
        <f t="shared" si="4"/>
        <v>нет</v>
      </c>
      <c r="AB16" s="180">
        <f t="shared" si="5"/>
        <v>12</v>
      </c>
      <c r="AC16" s="36"/>
      <c r="AD16" s="23"/>
      <c r="AE16" s="23"/>
      <c r="AF16" s="23"/>
      <c r="AG16" s="34"/>
      <c r="AH16" s="23"/>
      <c r="AI16" s="23"/>
      <c r="AJ16" s="23"/>
      <c r="AK16" s="34"/>
      <c r="AL16" s="23"/>
      <c r="AM16" s="23">
        <f t="shared" si="6"/>
        <v>52</v>
      </c>
      <c r="AN16" s="184" t="str">
        <f t="shared" si="7"/>
        <v>Нет</v>
      </c>
    </row>
    <row r="17">
      <c r="A17" s="179" t="s">
        <v>310</v>
      </c>
      <c r="B17" s="28"/>
      <c r="C17" s="29"/>
      <c r="D17" s="29"/>
      <c r="E17" s="29"/>
      <c r="F17" s="29"/>
      <c r="G17" s="29"/>
      <c r="H17" s="29"/>
      <c r="I17" s="29"/>
      <c r="J17" s="29"/>
      <c r="K17" s="30">
        <v>12115.0</v>
      </c>
      <c r="L17" s="33"/>
      <c r="M17" s="180"/>
      <c r="N17" s="30">
        <v>12115.0</v>
      </c>
      <c r="O17" s="33"/>
      <c r="P17" s="33"/>
      <c r="Q17" s="33"/>
      <c r="R17" s="180"/>
      <c r="S17" s="23"/>
      <c r="T17" s="34"/>
      <c r="U17" s="40"/>
      <c r="V17" s="180"/>
      <c r="W17" s="33"/>
      <c r="X17" s="32"/>
      <c r="Y17" s="23">
        <f t="shared" si="2"/>
        <v>0</v>
      </c>
      <c r="Z17" s="23">
        <f t="shared" si="3"/>
        <v>0</v>
      </c>
      <c r="AA17" s="35" t="str">
        <f t="shared" si="4"/>
        <v>нет</v>
      </c>
      <c r="AB17" s="180">
        <f t="shared" si="5"/>
        <v>0</v>
      </c>
      <c r="AC17" s="36"/>
      <c r="AD17" s="23"/>
      <c r="AE17" s="23"/>
      <c r="AF17" s="23"/>
      <c r="AG17" s="34"/>
      <c r="AH17" s="23"/>
      <c r="AI17" s="23"/>
      <c r="AJ17" s="23"/>
      <c r="AK17" s="34"/>
      <c r="AL17" s="23"/>
      <c r="AM17" s="23">
        <f t="shared" si="6"/>
        <v>0</v>
      </c>
      <c r="AN17" s="184" t="str">
        <f t="shared" si="7"/>
        <v>Нет</v>
      </c>
    </row>
    <row r="18">
      <c r="A18" s="179" t="s">
        <v>311</v>
      </c>
      <c r="B18" s="28"/>
      <c r="C18" s="29"/>
      <c r="D18" s="28"/>
      <c r="E18" s="29"/>
      <c r="F18" s="29"/>
      <c r="G18" s="29"/>
      <c r="H18" s="29"/>
      <c r="I18" s="29"/>
      <c r="J18" s="29"/>
      <c r="K18" s="30">
        <v>12116.0</v>
      </c>
      <c r="L18" s="33"/>
      <c r="M18" s="180"/>
      <c r="N18" s="30">
        <v>12116.0</v>
      </c>
      <c r="O18" s="33"/>
      <c r="P18" s="33"/>
      <c r="Q18" s="33"/>
      <c r="R18" s="180"/>
      <c r="S18" s="23"/>
      <c r="T18" s="34"/>
      <c r="U18" s="40"/>
      <c r="V18" s="180">
        <v>10.0</v>
      </c>
      <c r="W18" s="26">
        <v>43459.0</v>
      </c>
      <c r="X18" s="32"/>
      <c r="Y18" s="23">
        <f t="shared" si="2"/>
        <v>2</v>
      </c>
      <c r="Z18" s="23">
        <f t="shared" si="3"/>
        <v>0</v>
      </c>
      <c r="AA18" s="35" t="str">
        <f t="shared" si="4"/>
        <v>нет</v>
      </c>
      <c r="AB18" s="180">
        <f t="shared" si="5"/>
        <v>2</v>
      </c>
      <c r="AC18" s="36"/>
      <c r="AD18" s="23"/>
      <c r="AE18" s="23"/>
      <c r="AF18" s="23"/>
      <c r="AG18" s="34"/>
      <c r="AH18" s="23"/>
      <c r="AI18" s="23"/>
      <c r="AJ18" s="23"/>
      <c r="AK18" s="34"/>
      <c r="AL18" s="23"/>
      <c r="AM18" s="23">
        <f t="shared" si="6"/>
        <v>14</v>
      </c>
      <c r="AN18" s="184" t="str">
        <f t="shared" si="7"/>
        <v>Нет</v>
      </c>
    </row>
    <row r="19">
      <c r="A19" s="179" t="s">
        <v>313</v>
      </c>
      <c r="B19" s="28"/>
      <c r="C19" s="47"/>
      <c r="D19" s="47"/>
      <c r="E19" s="47"/>
      <c r="F19" s="47"/>
      <c r="G19" s="47"/>
      <c r="H19" s="47"/>
      <c r="I19" s="47"/>
      <c r="J19" s="47"/>
      <c r="K19" s="30">
        <v>12117.0</v>
      </c>
      <c r="L19" s="58"/>
      <c r="M19" s="180">
        <v>18.0</v>
      </c>
      <c r="N19" s="30">
        <v>12117.0</v>
      </c>
      <c r="O19" s="58"/>
      <c r="P19" s="58"/>
      <c r="Q19" s="58"/>
      <c r="R19" s="180">
        <v>20.0</v>
      </c>
      <c r="S19" s="56"/>
      <c r="T19" s="43"/>
      <c r="U19" s="58"/>
      <c r="V19" s="180">
        <v>10.0</v>
      </c>
      <c r="W19" s="26">
        <v>43459.0</v>
      </c>
      <c r="X19" s="39"/>
      <c r="Y19" s="23">
        <f t="shared" si="2"/>
        <v>5</v>
      </c>
      <c r="Z19" s="23">
        <f t="shared" si="3"/>
        <v>3</v>
      </c>
      <c r="AA19" s="35" t="str">
        <f t="shared" si="4"/>
        <v>нет</v>
      </c>
      <c r="AB19" s="180">
        <f t="shared" si="5"/>
        <v>18</v>
      </c>
      <c r="AC19" s="36"/>
      <c r="AD19" s="23"/>
      <c r="AE19" s="23"/>
      <c r="AF19" s="23"/>
      <c r="AG19" s="34"/>
      <c r="AH19" s="23"/>
      <c r="AI19" s="23"/>
      <c r="AJ19" s="23"/>
      <c r="AK19" s="34"/>
      <c r="AL19" s="23"/>
      <c r="AM19" s="23">
        <f t="shared" si="6"/>
        <v>74</v>
      </c>
      <c r="AN19" s="184" t="str">
        <f t="shared" si="7"/>
        <v>Fail</v>
      </c>
    </row>
    <row r="20">
      <c r="A20" s="179" t="s">
        <v>315</v>
      </c>
      <c r="B20" s="28"/>
      <c r="C20" s="47"/>
      <c r="D20" s="47"/>
      <c r="E20" s="47"/>
      <c r="F20" s="47"/>
      <c r="G20" s="47"/>
      <c r="H20" s="47"/>
      <c r="I20" s="47"/>
      <c r="J20" s="47"/>
      <c r="K20" s="30">
        <v>12118.0</v>
      </c>
      <c r="L20" s="58"/>
      <c r="M20" s="180"/>
      <c r="N20" s="30">
        <v>12118.0</v>
      </c>
      <c r="O20" s="58"/>
      <c r="P20" s="58"/>
      <c r="Q20" s="58"/>
      <c r="R20" s="180"/>
      <c r="S20" s="56"/>
      <c r="T20" s="43"/>
      <c r="U20" s="58"/>
      <c r="V20" s="180">
        <v>5.0</v>
      </c>
      <c r="W20" s="26">
        <v>43459.0</v>
      </c>
      <c r="X20" s="39"/>
      <c r="Y20" s="23">
        <f t="shared" si="2"/>
        <v>2</v>
      </c>
      <c r="Z20" s="23">
        <f t="shared" si="3"/>
        <v>0</v>
      </c>
      <c r="AA20" s="35" t="str">
        <f t="shared" si="4"/>
        <v>нет</v>
      </c>
      <c r="AB20" s="180">
        <f t="shared" si="5"/>
        <v>2</v>
      </c>
      <c r="AC20" s="36"/>
      <c r="AD20" s="23"/>
      <c r="AE20" s="23"/>
      <c r="AF20" s="23"/>
      <c r="AG20" s="34"/>
      <c r="AH20" s="23"/>
      <c r="AI20" s="23"/>
      <c r="AJ20" s="23"/>
      <c r="AK20" s="34"/>
      <c r="AL20" s="23"/>
      <c r="AM20" s="23">
        <f t="shared" si="6"/>
        <v>9</v>
      </c>
      <c r="AN20" s="184" t="str">
        <f t="shared" si="7"/>
        <v>Нет</v>
      </c>
    </row>
    <row r="21">
      <c r="A21" s="179" t="s">
        <v>316</v>
      </c>
      <c r="B21" s="28"/>
      <c r="C21" s="29"/>
      <c r="D21" s="29"/>
      <c r="E21" s="28"/>
      <c r="F21" s="29"/>
      <c r="G21" s="29"/>
      <c r="H21" s="29"/>
      <c r="I21" s="29"/>
      <c r="J21" s="29"/>
      <c r="K21" s="30">
        <v>12119.0</v>
      </c>
      <c r="L21" s="33"/>
      <c r="M21" s="180">
        <v>17.0</v>
      </c>
      <c r="N21" s="30">
        <v>12119.0</v>
      </c>
      <c r="O21" s="33"/>
      <c r="P21" s="33"/>
      <c r="Q21" s="33"/>
      <c r="R21" s="180">
        <v>19.0</v>
      </c>
      <c r="S21" s="23"/>
      <c r="T21" s="34"/>
      <c r="U21" s="33"/>
      <c r="V21" s="180">
        <v>6.0</v>
      </c>
      <c r="W21" s="26">
        <v>43459.0</v>
      </c>
      <c r="X21" s="32"/>
      <c r="Y21" s="23">
        <f t="shared" si="2"/>
        <v>5</v>
      </c>
      <c r="Z21" s="23">
        <f t="shared" si="3"/>
        <v>3</v>
      </c>
      <c r="AA21" s="35" t="str">
        <f t="shared" si="4"/>
        <v>нет</v>
      </c>
      <c r="AB21" s="180">
        <f t="shared" si="5"/>
        <v>18</v>
      </c>
      <c r="AC21" s="36"/>
      <c r="AD21" s="23"/>
      <c r="AE21" s="23"/>
      <c r="AF21" s="23"/>
      <c r="AG21" s="34"/>
      <c r="AH21" s="23"/>
      <c r="AI21" s="23"/>
      <c r="AJ21" s="23"/>
      <c r="AK21" s="34"/>
      <c r="AL21" s="23"/>
      <c r="AM21" s="23">
        <f t="shared" si="6"/>
        <v>68</v>
      </c>
      <c r="AN21" s="184" t="str">
        <f t="shared" si="7"/>
        <v>Fail</v>
      </c>
    </row>
    <row r="22">
      <c r="A22" s="179" t="s">
        <v>318</v>
      </c>
      <c r="B22" s="28"/>
      <c r="C22" s="28"/>
      <c r="D22" s="29"/>
      <c r="E22" s="29"/>
      <c r="F22" s="29"/>
      <c r="G22" s="29"/>
      <c r="H22" s="29"/>
      <c r="I22" s="29"/>
      <c r="J22" s="29"/>
      <c r="K22" s="30">
        <v>12120.0</v>
      </c>
      <c r="L22" s="33"/>
      <c r="M22" s="180">
        <v>18.0</v>
      </c>
      <c r="N22" s="30">
        <v>12120.0</v>
      </c>
      <c r="O22" s="40"/>
      <c r="P22" s="40"/>
      <c r="Q22" s="40"/>
      <c r="R22" s="180">
        <v>20.0</v>
      </c>
      <c r="S22" s="23"/>
      <c r="T22" s="34"/>
      <c r="U22" s="40"/>
      <c r="V22" s="180">
        <v>8.0</v>
      </c>
      <c r="W22" s="26">
        <v>43459.0</v>
      </c>
      <c r="X22" s="32">
        <v>10.0</v>
      </c>
      <c r="Y22" s="23">
        <f t="shared" si="2"/>
        <v>5</v>
      </c>
      <c r="Z22" s="23">
        <f t="shared" si="3"/>
        <v>5</v>
      </c>
      <c r="AA22" s="35" t="str">
        <f t="shared" si="4"/>
        <v>да</v>
      </c>
      <c r="AB22" s="180">
        <f t="shared" si="5"/>
        <v>20</v>
      </c>
      <c r="AC22" s="36"/>
      <c r="AD22" s="23"/>
      <c r="AE22" s="23"/>
      <c r="AF22" s="23"/>
      <c r="AG22" s="34"/>
      <c r="AH22" s="23"/>
      <c r="AI22" s="23"/>
      <c r="AJ22" s="23"/>
      <c r="AK22" s="34"/>
      <c r="AL22" s="23"/>
      <c r="AM22" s="23">
        <f t="shared" si="6"/>
        <v>86</v>
      </c>
      <c r="AN22" s="184" t="str">
        <f t="shared" si="7"/>
        <v>Fail</v>
      </c>
    </row>
    <row r="23">
      <c r="A23" s="179" t="s">
        <v>320</v>
      </c>
      <c r="B23" s="28"/>
      <c r="C23" s="29"/>
      <c r="D23" s="29"/>
      <c r="E23" s="29"/>
      <c r="F23" s="29"/>
      <c r="G23" s="29"/>
      <c r="H23" s="29"/>
      <c r="I23" s="29"/>
      <c r="J23" s="29"/>
      <c r="K23" s="30">
        <v>12121.0</v>
      </c>
      <c r="L23" s="33"/>
      <c r="M23" s="180"/>
      <c r="N23" s="30">
        <v>12121.0</v>
      </c>
      <c r="O23" s="33"/>
      <c r="P23" s="33"/>
      <c r="Q23" s="40"/>
      <c r="R23" s="180"/>
      <c r="S23" s="23"/>
      <c r="T23" s="34"/>
      <c r="U23" s="40"/>
      <c r="V23" s="180">
        <v>10.0</v>
      </c>
      <c r="W23" s="26">
        <v>43459.0</v>
      </c>
      <c r="X23" s="32"/>
      <c r="Y23" s="23">
        <f t="shared" si="2"/>
        <v>2</v>
      </c>
      <c r="Z23" s="23">
        <f t="shared" si="3"/>
        <v>0</v>
      </c>
      <c r="AA23" s="35" t="str">
        <f t="shared" si="4"/>
        <v>нет</v>
      </c>
      <c r="AB23" s="180">
        <f t="shared" si="5"/>
        <v>2</v>
      </c>
      <c r="AC23" s="36"/>
      <c r="AD23" s="23"/>
      <c r="AE23" s="23"/>
      <c r="AF23" s="23"/>
      <c r="AG23" s="34"/>
      <c r="AH23" s="23"/>
      <c r="AI23" s="23"/>
      <c r="AJ23" s="23"/>
      <c r="AK23" s="34"/>
      <c r="AL23" s="23"/>
      <c r="AM23" s="23">
        <f t="shared" si="6"/>
        <v>14</v>
      </c>
      <c r="AN23" s="184" t="str">
        <f t="shared" si="7"/>
        <v>Нет</v>
      </c>
    </row>
    <row r="24">
      <c r="A24" s="179" t="s">
        <v>321</v>
      </c>
      <c r="B24" s="28"/>
      <c r="C24" s="29"/>
      <c r="D24" s="29"/>
      <c r="E24" s="29"/>
      <c r="F24" s="29"/>
      <c r="G24" s="29"/>
      <c r="H24" s="29"/>
      <c r="I24" s="29"/>
      <c r="J24" s="29"/>
      <c r="K24" s="30">
        <v>12122.0</v>
      </c>
      <c r="L24" s="33"/>
      <c r="M24" s="180">
        <v>19.0</v>
      </c>
      <c r="N24" s="30">
        <v>12122.0</v>
      </c>
      <c r="O24" s="33"/>
      <c r="P24" s="33"/>
      <c r="Q24" s="33"/>
      <c r="R24" s="180">
        <v>18.0</v>
      </c>
      <c r="S24" s="23"/>
      <c r="T24" s="34"/>
      <c r="U24" s="33"/>
      <c r="V24" s="180">
        <v>10.0</v>
      </c>
      <c r="W24" s="26">
        <v>43459.0</v>
      </c>
      <c r="X24" s="32">
        <v>10.0</v>
      </c>
      <c r="Y24" s="23">
        <f t="shared" si="2"/>
        <v>5</v>
      </c>
      <c r="Z24" s="23">
        <f t="shared" si="3"/>
        <v>5</v>
      </c>
      <c r="AA24" s="35" t="str">
        <f t="shared" si="4"/>
        <v>да</v>
      </c>
      <c r="AB24" s="180">
        <f t="shared" si="5"/>
        <v>20</v>
      </c>
      <c r="AC24" s="36"/>
      <c r="AD24" s="23"/>
      <c r="AE24" s="23"/>
      <c r="AF24" s="23"/>
      <c r="AG24" s="34"/>
      <c r="AH24" s="23"/>
      <c r="AI24" s="23"/>
      <c r="AJ24" s="23"/>
      <c r="AK24" s="34"/>
      <c r="AL24" s="23"/>
      <c r="AM24" s="23">
        <f t="shared" si="6"/>
        <v>87</v>
      </c>
      <c r="AN24" s="184" t="str">
        <f t="shared" si="7"/>
        <v>Fail</v>
      </c>
    </row>
    <row r="25">
      <c r="A25" s="179" t="s">
        <v>324</v>
      </c>
      <c r="B25" s="28"/>
      <c r="C25" s="29"/>
      <c r="D25" s="29"/>
      <c r="E25" s="29"/>
      <c r="F25" s="29"/>
      <c r="G25" s="29"/>
      <c r="H25" s="29"/>
      <c r="I25" s="29"/>
      <c r="J25" s="29"/>
      <c r="K25" s="30">
        <v>12123.0</v>
      </c>
      <c r="L25" s="26"/>
      <c r="M25" s="180"/>
      <c r="N25" s="30">
        <v>12123.0</v>
      </c>
      <c r="O25" s="40"/>
      <c r="P25" s="40"/>
      <c r="Q25" s="40"/>
      <c r="R25" s="180"/>
      <c r="S25" s="23"/>
      <c r="T25" s="34"/>
      <c r="U25" s="33"/>
      <c r="V25" s="180">
        <v>6.0</v>
      </c>
      <c r="W25" s="26">
        <v>43459.0</v>
      </c>
      <c r="X25" s="32">
        <v>6.0</v>
      </c>
      <c r="Y25" s="23">
        <f t="shared" si="2"/>
        <v>2</v>
      </c>
      <c r="Z25" s="23">
        <f t="shared" si="3"/>
        <v>2</v>
      </c>
      <c r="AA25" s="35" t="str">
        <f t="shared" si="4"/>
        <v>нет</v>
      </c>
      <c r="AB25" s="180">
        <f t="shared" si="5"/>
        <v>4</v>
      </c>
      <c r="AC25" s="36"/>
      <c r="AD25" s="23"/>
      <c r="AE25" s="23"/>
      <c r="AF25" s="23"/>
      <c r="AG25" s="34"/>
      <c r="AH25" s="23"/>
      <c r="AI25" s="23"/>
      <c r="AJ25" s="23"/>
      <c r="AK25" s="34"/>
      <c r="AL25" s="23"/>
      <c r="AM25" s="23">
        <f t="shared" si="6"/>
        <v>20</v>
      </c>
      <c r="AN25" s="184" t="str">
        <f t="shared" si="7"/>
        <v>Нет</v>
      </c>
    </row>
    <row r="26">
      <c r="A26" s="179" t="s">
        <v>326</v>
      </c>
      <c r="B26" s="28"/>
      <c r="C26" s="29"/>
      <c r="D26" s="28"/>
      <c r="E26" s="29"/>
      <c r="F26" s="29"/>
      <c r="G26" s="29"/>
      <c r="H26" s="29"/>
      <c r="I26" s="29"/>
      <c r="J26" s="29"/>
      <c r="K26" s="30">
        <v>12124.0</v>
      </c>
      <c r="L26" s="33"/>
      <c r="M26" s="180"/>
      <c r="N26" s="30">
        <v>12124.0</v>
      </c>
      <c r="O26" s="40"/>
      <c r="P26" s="133"/>
      <c r="Q26" s="40"/>
      <c r="R26" s="180"/>
      <c r="S26" s="23"/>
      <c r="T26" s="34"/>
      <c r="U26" s="40"/>
      <c r="V26" s="180">
        <v>10.0</v>
      </c>
      <c r="W26" s="26">
        <v>43459.0</v>
      </c>
      <c r="X26" s="32"/>
      <c r="Y26" s="23">
        <f t="shared" si="2"/>
        <v>2</v>
      </c>
      <c r="Z26" s="23">
        <f t="shared" si="3"/>
        <v>0</v>
      </c>
      <c r="AA26" s="35" t="str">
        <f t="shared" si="4"/>
        <v>нет</v>
      </c>
      <c r="AB26" s="180">
        <f t="shared" si="5"/>
        <v>2</v>
      </c>
      <c r="AC26" s="36"/>
      <c r="AD26" s="23"/>
      <c r="AE26" s="23"/>
      <c r="AF26" s="23"/>
      <c r="AG26" s="34"/>
      <c r="AH26" s="23"/>
      <c r="AI26" s="23"/>
      <c r="AJ26" s="23"/>
      <c r="AK26" s="34"/>
      <c r="AL26" s="23"/>
      <c r="AM26" s="23">
        <f t="shared" si="6"/>
        <v>14</v>
      </c>
      <c r="AN26" s="184" t="str">
        <f t="shared" si="7"/>
        <v>Нет</v>
      </c>
    </row>
    <row r="27">
      <c r="A27" s="179" t="s">
        <v>327</v>
      </c>
      <c r="B27" s="28"/>
      <c r="C27" s="28"/>
      <c r="D27" s="28"/>
      <c r="E27" s="28"/>
      <c r="F27" s="29"/>
      <c r="G27" s="29"/>
      <c r="H27" s="29"/>
      <c r="I27" s="29"/>
      <c r="J27" s="29"/>
      <c r="K27" s="30">
        <v>12125.0</v>
      </c>
      <c r="L27" s="33"/>
      <c r="M27" s="180"/>
      <c r="N27" s="30">
        <v>12125.0</v>
      </c>
      <c r="O27" s="40"/>
      <c r="P27" s="133"/>
      <c r="Q27" s="40"/>
      <c r="R27" s="180"/>
      <c r="S27" s="23"/>
      <c r="T27" s="34"/>
      <c r="U27" s="40"/>
      <c r="V27" s="180">
        <v>6.0</v>
      </c>
      <c r="W27" s="40"/>
      <c r="X27" s="32"/>
      <c r="Y27" s="23">
        <f t="shared" si="2"/>
        <v>2</v>
      </c>
      <c r="Z27" s="23">
        <f t="shared" si="3"/>
        <v>0</v>
      </c>
      <c r="AA27" s="35" t="str">
        <f t="shared" si="4"/>
        <v>нет</v>
      </c>
      <c r="AB27" s="180">
        <f t="shared" si="5"/>
        <v>2</v>
      </c>
      <c r="AC27" s="36"/>
      <c r="AD27" s="23"/>
      <c r="AE27" s="23"/>
      <c r="AF27" s="23"/>
      <c r="AG27" s="34"/>
      <c r="AH27" s="23"/>
      <c r="AI27" s="23"/>
      <c r="AJ27" s="23"/>
      <c r="AK27" s="34"/>
      <c r="AL27" s="23"/>
      <c r="AM27" s="23">
        <f t="shared" si="6"/>
        <v>10</v>
      </c>
      <c r="AN27" s="184" t="str">
        <f t="shared" si="7"/>
        <v>Нет</v>
      </c>
    </row>
    <row r="28">
      <c r="A28" s="38"/>
      <c r="B28" s="63"/>
      <c r="C28" s="64"/>
      <c r="D28" s="64"/>
      <c r="E28" s="64"/>
      <c r="F28" s="64"/>
      <c r="G28" s="64"/>
      <c r="H28" s="64"/>
      <c r="I28" s="64"/>
      <c r="J28" s="64"/>
      <c r="K28" s="30"/>
      <c r="L28" s="87"/>
      <c r="M28" s="71"/>
      <c r="N28" s="70"/>
      <c r="O28" s="89"/>
      <c r="P28" s="91"/>
      <c r="Q28" s="89"/>
      <c r="R28" s="71"/>
      <c r="S28" s="70"/>
      <c r="T28" s="71"/>
      <c r="U28" s="89"/>
      <c r="V28" s="71"/>
      <c r="W28" s="89"/>
      <c r="X28" s="71"/>
      <c r="Y28" s="70"/>
      <c r="Z28" s="71"/>
      <c r="AA28" s="72" t="str">
        <f t="shared" si="4"/>
        <v>нет</v>
      </c>
      <c r="AB28" s="71"/>
      <c r="AC28" s="73"/>
      <c r="AD28" s="70"/>
      <c r="AE28" s="70"/>
      <c r="AF28" s="70"/>
      <c r="AG28" s="71"/>
      <c r="AH28" s="70"/>
      <c r="AI28" s="70"/>
      <c r="AJ28" s="70"/>
      <c r="AK28" s="71"/>
      <c r="AL28" s="70"/>
      <c r="AM28" s="70"/>
      <c r="AN28" s="186" t="str">
        <f t="shared" si="7"/>
        <v>Нет</v>
      </c>
    </row>
    <row r="29">
      <c r="A29" s="75" t="s">
        <v>125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77">
        <v>12.0</v>
      </c>
      <c r="N29" s="78"/>
      <c r="O29" s="78"/>
      <c r="P29" s="78"/>
      <c r="Q29" s="78"/>
      <c r="R29" s="77">
        <v>12.0</v>
      </c>
      <c r="S29" s="77">
        <v>0.0</v>
      </c>
      <c r="T29" s="77">
        <v>0.0</v>
      </c>
      <c r="U29" s="78"/>
      <c r="V29" s="77">
        <v>6.0</v>
      </c>
      <c r="W29" s="78"/>
      <c r="X29" s="77">
        <v>6.0</v>
      </c>
      <c r="Y29" s="77">
        <v>0.0</v>
      </c>
      <c r="Z29" s="77">
        <v>0.0</v>
      </c>
      <c r="AA29" s="77"/>
      <c r="AB29" s="77">
        <v>12.0</v>
      </c>
      <c r="AC29" s="79">
        <f t="shared" ref="AC29:AC30" si="8">M29+R29+S29+T29+V29+X29+Y29+Z29+AB29</f>
        <v>48</v>
      </c>
      <c r="AD29" s="80" t="s">
        <v>130</v>
      </c>
      <c r="AE29" s="80" t="s">
        <v>131</v>
      </c>
      <c r="AF29" s="80" t="s">
        <v>132</v>
      </c>
      <c r="AG29" s="80" t="s">
        <v>133</v>
      </c>
      <c r="AH29" s="80" t="s">
        <v>132</v>
      </c>
      <c r="AI29" s="80" t="s">
        <v>132</v>
      </c>
      <c r="AJ29" s="80" t="s">
        <v>132</v>
      </c>
      <c r="AK29" s="80" t="s">
        <v>133</v>
      </c>
      <c r="AL29" s="80"/>
      <c r="AM29" s="80"/>
      <c r="AN29" s="56"/>
    </row>
    <row r="30">
      <c r="A30" s="75" t="s">
        <v>135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81">
        <v>20.0</v>
      </c>
      <c r="N30" s="78"/>
      <c r="O30" s="78"/>
      <c r="P30" s="78"/>
      <c r="Q30" s="78"/>
      <c r="R30" s="81">
        <v>20.0</v>
      </c>
      <c r="S30" s="81">
        <v>5.0</v>
      </c>
      <c r="T30" s="81">
        <v>5.0</v>
      </c>
      <c r="U30" s="78"/>
      <c r="V30" s="81">
        <v>10.0</v>
      </c>
      <c r="W30" s="78"/>
      <c r="X30" s="81">
        <v>10.0</v>
      </c>
      <c r="Y30" s="81">
        <v>5.0</v>
      </c>
      <c r="Z30" s="81">
        <v>5.0</v>
      </c>
      <c r="AA30" s="81"/>
      <c r="AB30" s="81">
        <v>20.0</v>
      </c>
      <c r="AC30" s="79">
        <f t="shared" si="8"/>
        <v>100</v>
      </c>
      <c r="AD30" s="56"/>
      <c r="AE30" s="56"/>
      <c r="AF30" s="56"/>
      <c r="AG30" s="56"/>
      <c r="AH30" s="56"/>
      <c r="AI30" s="56"/>
      <c r="AJ30" s="56"/>
      <c r="AK30" s="56"/>
      <c r="AL30" s="83"/>
      <c r="AM30" s="83"/>
      <c r="AN30" s="56"/>
    </row>
    <row r="31">
      <c r="A31" s="85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83"/>
      <c r="N31" s="56"/>
      <c r="O31" s="56"/>
      <c r="P31" s="56"/>
      <c r="Q31" s="56"/>
      <c r="R31" s="83"/>
      <c r="S31" s="83"/>
      <c r="T31" s="83"/>
      <c r="U31" s="56"/>
      <c r="V31" s="83"/>
      <c r="W31" s="56"/>
      <c r="X31" s="83"/>
      <c r="Y31" s="56"/>
      <c r="Z31" s="56"/>
      <c r="AA31" s="56"/>
      <c r="AB31" s="56"/>
      <c r="AC31" s="74"/>
      <c r="AD31" s="56"/>
      <c r="AE31" s="56"/>
      <c r="AF31" s="56"/>
      <c r="AG31" s="56"/>
      <c r="AH31" s="56"/>
      <c r="AI31" s="56"/>
      <c r="AJ31" s="56"/>
      <c r="AK31" s="56"/>
      <c r="AL31" s="83"/>
      <c r="AM31" s="83"/>
      <c r="AN31" s="56"/>
    </row>
    <row r="32">
      <c r="A32" s="85" t="s">
        <v>141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83">
        <f>COUNTA(M$3:M27)/COUNTA($A$3:$A27)</f>
        <v>0.56</v>
      </c>
      <c r="N32" s="56"/>
      <c r="O32" s="56"/>
      <c r="P32" s="56"/>
      <c r="Q32" s="56"/>
      <c r="R32" s="83">
        <f>COUNTA(R$3:R27)/COUNTA($A$3:$A27)</f>
        <v>0.48</v>
      </c>
      <c r="S32" s="83">
        <f t="shared" ref="S32:T32" si="9">COUNTA(S$3:S28)/COUNTA($A$3:$A28)</f>
        <v>0</v>
      </c>
      <c r="T32" s="83">
        <f t="shared" si="9"/>
        <v>0</v>
      </c>
      <c r="U32" s="56"/>
      <c r="V32" s="83">
        <f>COUNTA(V$3:V28)/COUNTA($A$3:$A28)</f>
        <v>0.96</v>
      </c>
      <c r="W32" s="56"/>
      <c r="X32" s="83">
        <f>COUNTA(X$3:X28)/COUNTA($A$3:$A28)</f>
        <v>0.44</v>
      </c>
      <c r="Y32" s="56"/>
      <c r="Z32" s="56"/>
      <c r="AA32" s="56"/>
      <c r="AB32" s="56"/>
      <c r="AC32" s="74"/>
      <c r="AD32" s="56"/>
      <c r="AE32" s="56"/>
      <c r="AF32" s="56"/>
      <c r="AG32" s="56"/>
      <c r="AH32" s="56"/>
      <c r="AI32" s="56"/>
      <c r="AJ32" s="56"/>
      <c r="AK32" s="56"/>
      <c r="AL32" s="83"/>
      <c r="AM32" s="83">
        <f>COUNTIF(AM$3:AM28, "&gt;=60")/COUNTA($A$3:$A28)</f>
        <v>0.48</v>
      </c>
      <c r="AN32" s="56"/>
    </row>
    <row r="33">
      <c r="A33" s="85" t="s">
        <v>145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23">
        <f t="shared" ref="S33:T33" si="10">COUNTIF(S13:S28, "&gt;=5")</f>
        <v>0</v>
      </c>
      <c r="T33" s="23">
        <f t="shared" si="10"/>
        <v>0</v>
      </c>
      <c r="U33" s="56"/>
      <c r="V33" s="23">
        <f>COUNTIF(V3:V28, "&gt;=6")</f>
        <v>22</v>
      </c>
      <c r="W33" s="56"/>
      <c r="X33" s="23">
        <f>COUNTIF(X3:X28, "&gt;=6")</f>
        <v>11</v>
      </c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23">
        <f>COUNTIF(AN3:AN28, "=Да")</f>
        <v>0</v>
      </c>
    </row>
    <row r="34">
      <c r="A34" s="93" t="s">
        <v>146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83">
        <f t="shared" ref="S34:T34" si="11">S33/COUNTA($A$3:$A28)</f>
        <v>0</v>
      </c>
      <c r="T34" s="83">
        <f t="shared" si="11"/>
        <v>0</v>
      </c>
      <c r="U34" s="56"/>
      <c r="V34" s="83">
        <f>V33/COUNTA($A$3:$A28)</f>
        <v>0.88</v>
      </c>
      <c r="W34" s="56"/>
      <c r="X34" s="83">
        <f>X33/COUNTA($A$3:$A28)</f>
        <v>0.44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94"/>
    </row>
    <row r="35">
      <c r="A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8"/>
      <c r="X35" s="56"/>
      <c r="Y35" s="95"/>
      <c r="Z35" s="95"/>
      <c r="AA35" s="95"/>
      <c r="AB35" s="95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</row>
    <row r="36">
      <c r="A36" s="49"/>
      <c r="B36" s="28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</row>
    <row r="37">
      <c r="A37" s="98"/>
      <c r="B37" s="2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6"/>
      <c r="N37" s="56"/>
      <c r="O37" s="58"/>
      <c r="P37" s="58"/>
      <c r="Q37" s="58"/>
      <c r="R37" s="56"/>
      <c r="S37" s="23"/>
      <c r="T37" s="56"/>
      <c r="U37" s="58"/>
      <c r="V37" s="56"/>
      <c r="W37" s="58"/>
      <c r="X37" s="56"/>
      <c r="Y37" s="56"/>
      <c r="Z37" s="56"/>
      <c r="AA37" s="56"/>
      <c r="AB37" s="56"/>
      <c r="AC37" s="56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96"/>
    </row>
    <row r="38">
      <c r="A38" s="97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6"/>
      <c r="N38" s="56"/>
      <c r="O38" s="58"/>
      <c r="P38" s="58"/>
      <c r="Q38" s="58"/>
      <c r="R38" s="56"/>
      <c r="S38" s="56"/>
      <c r="T38" s="56"/>
      <c r="U38" s="58"/>
      <c r="V38" s="56"/>
      <c r="W38" s="58"/>
      <c r="X38" s="56"/>
      <c r="Y38" s="23"/>
      <c r="Z38" s="23"/>
      <c r="AA38" s="23"/>
      <c r="AB38" s="23"/>
      <c r="AC38" s="56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96"/>
    </row>
    <row r="39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</row>
    <row r="1008">
      <c r="A1008" s="56"/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</row>
  </sheetData>
  <mergeCells count="10">
    <mergeCell ref="B1:J1"/>
    <mergeCell ref="A1:A2"/>
    <mergeCell ref="K1:M1"/>
    <mergeCell ref="N1:R1"/>
    <mergeCell ref="AD1:AG1"/>
    <mergeCell ref="AH1:AK1"/>
    <mergeCell ref="W1:X1"/>
    <mergeCell ref="U1:V1"/>
    <mergeCell ref="Y1:Z1"/>
    <mergeCell ref="S1:T1"/>
  </mergeCells>
  <conditionalFormatting sqref="C3:J28">
    <cfRule type="containsText" dxfId="2" priority="1" operator="containsText" text="N">
      <formula>NOT(ISERROR(SEARCH(("N"),(C3))))</formula>
    </cfRule>
  </conditionalFormatting>
  <conditionalFormatting sqref="L3:L28">
    <cfRule type="expression" dxfId="0" priority="2">
      <formula>L3&gt;43404.0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0" width="6.0"/>
    <col customWidth="1" min="11" max="11" width="5.14"/>
    <col customWidth="1" min="12" max="12" width="6.14"/>
    <col customWidth="1" min="13" max="13" width="5.57"/>
    <col customWidth="1" min="14" max="14" width="5.14"/>
    <col customWidth="1" min="15" max="16" width="6.57"/>
    <col customWidth="1" min="17" max="17" width="5.57"/>
    <col customWidth="1" min="18" max="18" width="6.0"/>
    <col customWidth="1" min="19" max="19" width="6.71"/>
    <col customWidth="1" min="20" max="20" width="5.57"/>
    <col customWidth="1" min="21" max="21" width="6.57"/>
    <col customWidth="1" min="22" max="22" width="6.14"/>
    <col customWidth="1" min="23" max="23" width="7.43"/>
    <col customWidth="1" min="24" max="24" width="6.14"/>
    <col customWidth="1" min="25" max="26" width="6.71"/>
    <col customWidth="1" min="27" max="28" width="8.57"/>
    <col customWidth="1" min="30" max="40" width="6.86"/>
  </cols>
  <sheetData>
    <row r="1">
      <c r="A1" s="7" t="s">
        <v>3</v>
      </c>
      <c r="B1" s="2" t="s">
        <v>1</v>
      </c>
      <c r="K1" s="3" t="s">
        <v>2</v>
      </c>
      <c r="L1" s="4"/>
      <c r="M1" s="5"/>
      <c r="N1" s="6" t="s">
        <v>4</v>
      </c>
      <c r="O1" s="4"/>
      <c r="P1" s="4"/>
      <c r="Q1" s="4"/>
      <c r="R1" s="5"/>
      <c r="S1" s="6" t="s">
        <v>5</v>
      </c>
      <c r="T1" s="5"/>
      <c r="U1" s="6" t="s">
        <v>6</v>
      </c>
      <c r="V1" s="5"/>
      <c r="W1" s="6" t="s">
        <v>7</v>
      </c>
      <c r="X1" s="5"/>
      <c r="Y1" s="6" t="s">
        <v>8</v>
      </c>
      <c r="Z1" s="5"/>
      <c r="AA1" s="8" t="s">
        <v>9</v>
      </c>
      <c r="AB1" s="8" t="s">
        <v>10</v>
      </c>
      <c r="AC1" s="9"/>
      <c r="AD1" s="6" t="s">
        <v>11</v>
      </c>
      <c r="AE1" s="4"/>
      <c r="AF1" s="4"/>
      <c r="AG1" s="5"/>
      <c r="AH1" s="6" t="s">
        <v>12</v>
      </c>
      <c r="AI1" s="4"/>
      <c r="AJ1" s="4"/>
      <c r="AK1" s="5"/>
      <c r="AL1" s="11" t="s">
        <v>10</v>
      </c>
      <c r="AM1" s="6" t="s">
        <v>13</v>
      </c>
      <c r="AN1" s="12" t="s">
        <v>14</v>
      </c>
    </row>
    <row r="2">
      <c r="B2" s="13">
        <v>43349.0</v>
      </c>
      <c r="C2" s="14">
        <f t="shared" ref="C2:J2" si="1">B2+14</f>
        <v>43363</v>
      </c>
      <c r="D2" s="14">
        <f t="shared" si="1"/>
        <v>43377</v>
      </c>
      <c r="E2" s="14">
        <f t="shared" si="1"/>
        <v>43391</v>
      </c>
      <c r="F2" s="14">
        <f t="shared" si="1"/>
        <v>43405</v>
      </c>
      <c r="G2" s="14">
        <f t="shared" si="1"/>
        <v>43419</v>
      </c>
      <c r="H2" s="14">
        <f t="shared" si="1"/>
        <v>43433</v>
      </c>
      <c r="I2" s="14">
        <f t="shared" si="1"/>
        <v>43447</v>
      </c>
      <c r="J2" s="16">
        <f t="shared" si="1"/>
        <v>43461</v>
      </c>
      <c r="K2" s="7" t="s">
        <v>15</v>
      </c>
      <c r="L2" s="7" t="s">
        <v>16</v>
      </c>
      <c r="M2" s="17" t="s">
        <v>17</v>
      </c>
      <c r="N2" s="19" t="s">
        <v>15</v>
      </c>
      <c r="O2" s="7" t="s">
        <v>18</v>
      </c>
      <c r="P2" s="7" t="s">
        <v>19</v>
      </c>
      <c r="Q2" s="7" t="s">
        <v>16</v>
      </c>
      <c r="R2" s="17" t="s">
        <v>17</v>
      </c>
      <c r="S2" s="7">
        <v>1.0</v>
      </c>
      <c r="T2" s="17">
        <v>2.0</v>
      </c>
      <c r="U2" s="7" t="s">
        <v>20</v>
      </c>
      <c r="V2" s="17" t="s">
        <v>21</v>
      </c>
      <c r="W2" s="7" t="s">
        <v>20</v>
      </c>
      <c r="X2" s="17" t="s">
        <v>21</v>
      </c>
      <c r="Y2" s="7">
        <v>1.0</v>
      </c>
      <c r="Z2" s="17">
        <v>2.0</v>
      </c>
      <c r="AA2" s="17"/>
      <c r="AB2" s="17"/>
      <c r="AC2" s="9"/>
      <c r="AD2" s="7" t="s">
        <v>22</v>
      </c>
      <c r="AE2" s="7" t="s">
        <v>23</v>
      </c>
      <c r="AF2" s="7" t="s">
        <v>24</v>
      </c>
      <c r="AG2" s="17" t="s">
        <v>25</v>
      </c>
      <c r="AH2" s="7" t="s">
        <v>22</v>
      </c>
      <c r="AI2" s="7" t="s">
        <v>23</v>
      </c>
      <c r="AJ2" s="7" t="s">
        <v>24</v>
      </c>
      <c r="AK2" s="17" t="s">
        <v>25</v>
      </c>
      <c r="AL2" s="20"/>
      <c r="AM2" s="20"/>
      <c r="AN2" s="21"/>
    </row>
    <row r="3">
      <c r="A3" s="179" t="s">
        <v>332</v>
      </c>
      <c r="B3" s="28"/>
      <c r="C3" s="28"/>
      <c r="D3" s="28"/>
      <c r="E3" s="28"/>
      <c r="F3" s="29"/>
      <c r="G3" s="29"/>
      <c r="H3" s="29"/>
      <c r="I3" s="29"/>
      <c r="J3" s="29"/>
      <c r="K3" s="30">
        <v>12201.0</v>
      </c>
      <c r="L3" s="33"/>
      <c r="M3" s="180">
        <v>0.0</v>
      </c>
      <c r="N3" s="30">
        <v>12201.0</v>
      </c>
      <c r="O3" s="33"/>
      <c r="P3" s="33"/>
      <c r="Q3" s="33"/>
      <c r="R3" s="180">
        <v>0.0</v>
      </c>
      <c r="S3" s="24"/>
      <c r="T3" s="32"/>
      <c r="U3" s="33"/>
      <c r="V3" s="180">
        <v>8.0</v>
      </c>
      <c r="W3" s="26">
        <v>43459.0</v>
      </c>
      <c r="X3" s="32"/>
      <c r="Y3" s="23">
        <f t="shared" ref="Y3:Y27" si="2">IF(M3&lt;&gt;0,3,0)+IF(V3&lt;&gt;0,2,0)</f>
        <v>2</v>
      </c>
      <c r="Z3" s="23">
        <f t="shared" ref="Z3:Z27" si="3">IF(R3&lt;&gt;0,3,0)+IF(X3&lt;&gt;0,2,0)</f>
        <v>0</v>
      </c>
      <c r="AA3" s="35" t="str">
        <f t="shared" ref="AA3:AA28" si="4">IF(AND(M3&gt;=12,R3&gt;=12,V3&gt;=6,X3&gt;=6),"да","нет")</f>
        <v>нет</v>
      </c>
      <c r="AB3" s="180">
        <f t="shared" ref="AB3:AB27" si="5">IF(M3&lt;&gt;0,8,0)+IF(R3&lt;&gt;0,8,0)+IF(V3&lt;&gt;0,2,0)+IF(X3&lt;&gt;0,2,0)</f>
        <v>2</v>
      </c>
      <c r="AC3" s="36"/>
      <c r="AD3" s="23"/>
      <c r="AE3" s="23"/>
      <c r="AF3" s="23"/>
      <c r="AG3" s="34"/>
      <c r="AH3" s="23"/>
      <c r="AI3" s="23"/>
      <c r="AJ3" s="23"/>
      <c r="AK3" s="34"/>
      <c r="AL3" s="24"/>
      <c r="AM3" s="23">
        <f t="shared" ref="AM3:AM27" si="6">M3+R3+V3+X3+Y3+Z3+AB3</f>
        <v>12</v>
      </c>
      <c r="AN3" s="37" t="str">
        <f t="shared" ref="AN3:AN28" si="7">IF(AND(AE3&gt;=20, AF3&gt;=6, AI3&gt;=10, AJ3&gt;=6, AM3&gt;=60), "Да", IF(AM3&gt;=60, "Fail", "Нет"))</f>
        <v>Нет</v>
      </c>
    </row>
    <row r="4">
      <c r="A4" s="179" t="s">
        <v>333</v>
      </c>
      <c r="B4" s="28"/>
      <c r="C4" s="29"/>
      <c r="D4" s="29"/>
      <c r="E4" s="28"/>
      <c r="F4" s="29"/>
      <c r="G4" s="29"/>
      <c r="H4" s="29"/>
      <c r="I4" s="29"/>
      <c r="J4" s="29"/>
      <c r="K4" s="30">
        <v>12202.0</v>
      </c>
      <c r="L4" s="33"/>
      <c r="M4" s="180">
        <v>19.0</v>
      </c>
      <c r="N4" s="30">
        <v>12202.0</v>
      </c>
      <c r="O4" s="33"/>
      <c r="P4" s="33"/>
      <c r="Q4" s="33"/>
      <c r="R4" s="180">
        <v>0.0</v>
      </c>
      <c r="S4" s="23"/>
      <c r="T4" s="34"/>
      <c r="U4" s="33"/>
      <c r="V4" s="180">
        <v>6.0</v>
      </c>
      <c r="W4" s="26">
        <v>43459.0</v>
      </c>
      <c r="X4" s="32"/>
      <c r="Y4" s="23">
        <f t="shared" si="2"/>
        <v>5</v>
      </c>
      <c r="Z4" s="23">
        <f t="shared" si="3"/>
        <v>0</v>
      </c>
      <c r="AA4" s="35" t="str">
        <f t="shared" si="4"/>
        <v>нет</v>
      </c>
      <c r="AB4" s="180">
        <f t="shared" si="5"/>
        <v>10</v>
      </c>
      <c r="AC4" s="36"/>
      <c r="AD4" s="23"/>
      <c r="AE4" s="23"/>
      <c r="AF4" s="23"/>
      <c r="AG4" s="34"/>
      <c r="AH4" s="23"/>
      <c r="AI4" s="23"/>
      <c r="AJ4" s="23"/>
      <c r="AK4" s="34"/>
      <c r="AL4" s="23"/>
      <c r="AM4" s="23">
        <f t="shared" si="6"/>
        <v>40</v>
      </c>
      <c r="AN4" s="37" t="str">
        <f t="shared" si="7"/>
        <v>Нет</v>
      </c>
    </row>
    <row r="5">
      <c r="A5" s="179" t="s">
        <v>334</v>
      </c>
      <c r="B5" s="28"/>
      <c r="C5" s="29"/>
      <c r="D5" s="29"/>
      <c r="E5" s="29"/>
      <c r="F5" s="29"/>
      <c r="G5" s="29"/>
      <c r="H5" s="29"/>
      <c r="I5" s="29"/>
      <c r="J5" s="29"/>
      <c r="K5" s="30">
        <v>12203.0</v>
      </c>
      <c r="L5" s="33"/>
      <c r="M5" s="180">
        <v>17.0</v>
      </c>
      <c r="N5" s="30">
        <v>12203.0</v>
      </c>
      <c r="O5" s="40"/>
      <c r="P5" s="40"/>
      <c r="Q5" s="40"/>
      <c r="R5" s="180">
        <v>19.0</v>
      </c>
      <c r="S5" s="23"/>
      <c r="T5" s="34"/>
      <c r="U5" s="33"/>
      <c r="V5" s="180">
        <v>10.0</v>
      </c>
      <c r="W5" s="26">
        <v>43459.0</v>
      </c>
      <c r="X5" s="32">
        <v>10.0</v>
      </c>
      <c r="Y5" s="23">
        <f t="shared" si="2"/>
        <v>5</v>
      </c>
      <c r="Z5" s="23">
        <f t="shared" si="3"/>
        <v>5</v>
      </c>
      <c r="AA5" s="35" t="str">
        <f t="shared" si="4"/>
        <v>да</v>
      </c>
      <c r="AB5" s="180">
        <f t="shared" si="5"/>
        <v>20</v>
      </c>
      <c r="AC5" s="36"/>
      <c r="AD5" s="23"/>
      <c r="AE5" s="23"/>
      <c r="AF5" s="23"/>
      <c r="AG5" s="34"/>
      <c r="AH5" s="23"/>
      <c r="AI5" s="23"/>
      <c r="AJ5" s="23"/>
      <c r="AK5" s="34"/>
      <c r="AL5" s="23"/>
      <c r="AM5" s="23">
        <f t="shared" si="6"/>
        <v>86</v>
      </c>
      <c r="AN5" s="37" t="str">
        <f t="shared" si="7"/>
        <v>Fail</v>
      </c>
    </row>
    <row r="6">
      <c r="A6" s="179" t="s">
        <v>335</v>
      </c>
      <c r="B6" s="28"/>
      <c r="C6" s="28"/>
      <c r="D6" s="29"/>
      <c r="E6" s="29"/>
      <c r="F6" s="29"/>
      <c r="G6" s="29"/>
      <c r="H6" s="29"/>
      <c r="I6" s="29"/>
      <c r="J6" s="29"/>
      <c r="K6" s="30">
        <v>12204.0</v>
      </c>
      <c r="L6" s="33"/>
      <c r="M6" s="180">
        <v>18.0</v>
      </c>
      <c r="N6" s="30">
        <v>12204.0</v>
      </c>
      <c r="O6" s="40"/>
      <c r="P6" s="40"/>
      <c r="Q6" s="40"/>
      <c r="R6" s="180">
        <v>17.0</v>
      </c>
      <c r="S6" s="23"/>
      <c r="T6" s="43"/>
      <c r="U6" s="33"/>
      <c r="V6" s="180">
        <v>10.0</v>
      </c>
      <c r="W6" s="26">
        <v>43459.0</v>
      </c>
      <c r="X6" s="32"/>
      <c r="Y6" s="23">
        <f t="shared" si="2"/>
        <v>5</v>
      </c>
      <c r="Z6" s="23">
        <f t="shared" si="3"/>
        <v>3</v>
      </c>
      <c r="AA6" s="35" t="str">
        <f t="shared" si="4"/>
        <v>нет</v>
      </c>
      <c r="AB6" s="180">
        <f t="shared" si="5"/>
        <v>18</v>
      </c>
      <c r="AC6" s="36"/>
      <c r="AD6" s="23"/>
      <c r="AE6" s="23"/>
      <c r="AF6" s="23"/>
      <c r="AG6" s="34"/>
      <c r="AH6" s="23"/>
      <c r="AI6" s="23"/>
      <c r="AJ6" s="23"/>
      <c r="AK6" s="34"/>
      <c r="AL6" s="23"/>
      <c r="AM6" s="23">
        <f t="shared" si="6"/>
        <v>71</v>
      </c>
      <c r="AN6" s="184" t="str">
        <f t="shared" si="7"/>
        <v>Fail</v>
      </c>
    </row>
    <row r="7">
      <c r="A7" s="179" t="s">
        <v>336</v>
      </c>
      <c r="B7" s="28"/>
      <c r="C7" s="29"/>
      <c r="D7" s="29"/>
      <c r="E7" s="29"/>
      <c r="F7" s="29"/>
      <c r="G7" s="29"/>
      <c r="H7" s="29"/>
      <c r="I7" s="29"/>
      <c r="J7" s="29"/>
      <c r="K7" s="30">
        <v>12205.0</v>
      </c>
      <c r="L7" s="33"/>
      <c r="M7" s="180">
        <v>20.0</v>
      </c>
      <c r="N7" s="30">
        <v>12205.0</v>
      </c>
      <c r="O7" s="33"/>
      <c r="P7" s="40"/>
      <c r="Q7" s="40"/>
      <c r="R7" s="180">
        <v>17.0</v>
      </c>
      <c r="S7" s="23"/>
      <c r="T7" s="43"/>
      <c r="U7" s="33"/>
      <c r="V7" s="180">
        <v>10.0</v>
      </c>
      <c r="W7" s="26">
        <v>43459.0</v>
      </c>
      <c r="X7" s="32"/>
      <c r="Y7" s="23">
        <f t="shared" si="2"/>
        <v>5</v>
      </c>
      <c r="Z7" s="23">
        <f t="shared" si="3"/>
        <v>3</v>
      </c>
      <c r="AA7" s="35" t="str">
        <f t="shared" si="4"/>
        <v>нет</v>
      </c>
      <c r="AB7" s="180">
        <f t="shared" si="5"/>
        <v>18</v>
      </c>
      <c r="AC7" s="36"/>
      <c r="AD7" s="23"/>
      <c r="AE7" s="23"/>
      <c r="AF7" s="23"/>
      <c r="AG7" s="34"/>
      <c r="AH7" s="23"/>
      <c r="AI7" s="23"/>
      <c r="AJ7" s="23"/>
      <c r="AK7" s="34"/>
      <c r="AL7" s="23"/>
      <c r="AM7" s="23">
        <f t="shared" si="6"/>
        <v>73</v>
      </c>
      <c r="AN7" s="37" t="str">
        <f t="shared" si="7"/>
        <v>Fail</v>
      </c>
    </row>
    <row r="8">
      <c r="A8" s="179" t="s">
        <v>337</v>
      </c>
      <c r="B8" s="28"/>
      <c r="C8" s="29"/>
      <c r="D8" s="29"/>
      <c r="E8" s="29"/>
      <c r="F8" s="29"/>
      <c r="G8" s="29"/>
      <c r="H8" s="29"/>
      <c r="I8" s="29"/>
      <c r="J8" s="29"/>
      <c r="K8" s="30">
        <v>12206.0</v>
      </c>
      <c r="L8" s="33"/>
      <c r="M8" s="180">
        <v>18.0</v>
      </c>
      <c r="N8" s="30">
        <v>12206.0</v>
      </c>
      <c r="O8" s="40"/>
      <c r="P8" s="40"/>
      <c r="Q8" s="40"/>
      <c r="R8" s="180">
        <v>20.0</v>
      </c>
      <c r="S8" s="23"/>
      <c r="T8" s="34"/>
      <c r="U8" s="40"/>
      <c r="V8" s="180">
        <v>7.0</v>
      </c>
      <c r="W8" s="26">
        <v>43459.0</v>
      </c>
      <c r="X8" s="32">
        <v>8.0</v>
      </c>
      <c r="Y8" s="23">
        <f t="shared" si="2"/>
        <v>5</v>
      </c>
      <c r="Z8" s="23">
        <f t="shared" si="3"/>
        <v>5</v>
      </c>
      <c r="AA8" s="35" t="str">
        <f t="shared" si="4"/>
        <v>да</v>
      </c>
      <c r="AB8" s="180">
        <f t="shared" si="5"/>
        <v>20</v>
      </c>
      <c r="AC8" s="36"/>
      <c r="AD8" s="23"/>
      <c r="AE8" s="23"/>
      <c r="AF8" s="23"/>
      <c r="AG8" s="34"/>
      <c r="AH8" s="23"/>
      <c r="AI8" s="23"/>
      <c r="AJ8" s="23"/>
      <c r="AK8" s="34"/>
      <c r="AL8" s="23"/>
      <c r="AM8" s="23">
        <f t="shared" si="6"/>
        <v>83</v>
      </c>
      <c r="AN8" s="37" t="str">
        <f t="shared" si="7"/>
        <v>Fail</v>
      </c>
    </row>
    <row r="9">
      <c r="A9" s="179" t="s">
        <v>338</v>
      </c>
      <c r="B9" s="28"/>
      <c r="C9" s="29"/>
      <c r="D9" s="29"/>
      <c r="E9" s="29"/>
      <c r="F9" s="29"/>
      <c r="G9" s="29"/>
      <c r="H9" s="29"/>
      <c r="I9" s="29"/>
      <c r="J9" s="29"/>
      <c r="K9" s="30">
        <v>12207.0</v>
      </c>
      <c r="L9" s="33"/>
      <c r="M9" s="180">
        <v>20.0</v>
      </c>
      <c r="N9" s="30">
        <v>12207.0</v>
      </c>
      <c r="O9" s="33"/>
      <c r="P9" s="33"/>
      <c r="Q9" s="33"/>
      <c r="R9" s="180">
        <v>20.0</v>
      </c>
      <c r="S9" s="23"/>
      <c r="T9" s="34"/>
      <c r="U9" s="33"/>
      <c r="V9" s="180">
        <v>8.0</v>
      </c>
      <c r="W9" s="26">
        <v>43459.0</v>
      </c>
      <c r="X9" s="32">
        <v>10.0</v>
      </c>
      <c r="Y9" s="23">
        <f t="shared" si="2"/>
        <v>5</v>
      </c>
      <c r="Z9" s="23">
        <f t="shared" si="3"/>
        <v>5</v>
      </c>
      <c r="AA9" s="35" t="str">
        <f t="shared" si="4"/>
        <v>да</v>
      </c>
      <c r="AB9" s="180">
        <f t="shared" si="5"/>
        <v>20</v>
      </c>
      <c r="AC9" s="36"/>
      <c r="AD9" s="23"/>
      <c r="AE9" s="23"/>
      <c r="AF9" s="23"/>
      <c r="AG9" s="34"/>
      <c r="AH9" s="23"/>
      <c r="AI9" s="23"/>
      <c r="AJ9" s="23"/>
      <c r="AK9" s="34"/>
      <c r="AL9" s="23"/>
      <c r="AM9" s="23">
        <f t="shared" si="6"/>
        <v>88</v>
      </c>
      <c r="AN9" s="185" t="str">
        <f t="shared" si="7"/>
        <v>Fail</v>
      </c>
    </row>
    <row r="10">
      <c r="A10" s="179" t="s">
        <v>339</v>
      </c>
      <c r="B10" s="28"/>
      <c r="C10" s="47"/>
      <c r="D10" s="47"/>
      <c r="E10" s="47"/>
      <c r="F10" s="47"/>
      <c r="G10" s="47"/>
      <c r="H10" s="47"/>
      <c r="I10" s="47"/>
      <c r="J10" s="47"/>
      <c r="K10" s="30">
        <v>12208.0</v>
      </c>
      <c r="L10" s="58"/>
      <c r="M10" s="180">
        <v>0.0</v>
      </c>
      <c r="N10" s="30">
        <v>12208.0</v>
      </c>
      <c r="O10" s="58"/>
      <c r="P10" s="58"/>
      <c r="Q10" s="58"/>
      <c r="R10" s="180">
        <v>0.0</v>
      </c>
      <c r="S10" s="56"/>
      <c r="T10" s="43"/>
      <c r="U10" s="58"/>
      <c r="V10" s="180">
        <v>0.0</v>
      </c>
      <c r="W10" s="26">
        <v>43459.0</v>
      </c>
      <c r="X10" s="39"/>
      <c r="Y10" s="23">
        <f t="shared" si="2"/>
        <v>0</v>
      </c>
      <c r="Z10" s="23">
        <f t="shared" si="3"/>
        <v>0</v>
      </c>
      <c r="AA10" s="35" t="str">
        <f t="shared" si="4"/>
        <v>нет</v>
      </c>
      <c r="AB10" s="180">
        <f t="shared" si="5"/>
        <v>0</v>
      </c>
      <c r="AC10" s="36"/>
      <c r="AD10" s="23"/>
      <c r="AE10" s="23"/>
      <c r="AF10" s="23"/>
      <c r="AG10" s="34"/>
      <c r="AH10" s="23"/>
      <c r="AI10" s="23"/>
      <c r="AJ10" s="23"/>
      <c r="AK10" s="34"/>
      <c r="AL10" s="23"/>
      <c r="AM10" s="23">
        <f t="shared" si="6"/>
        <v>0</v>
      </c>
      <c r="AN10" s="184" t="str">
        <f t="shared" si="7"/>
        <v>Нет</v>
      </c>
    </row>
    <row r="11">
      <c r="A11" s="179" t="s">
        <v>340</v>
      </c>
      <c r="B11" s="28"/>
      <c r="C11" s="29"/>
      <c r="D11" s="29"/>
      <c r="E11" s="29"/>
      <c r="F11" s="29"/>
      <c r="G11" s="29"/>
      <c r="H11" s="29"/>
      <c r="I11" s="29"/>
      <c r="J11" s="29"/>
      <c r="K11" s="30">
        <v>12209.0</v>
      </c>
      <c r="L11" s="33"/>
      <c r="M11" s="180">
        <v>20.0</v>
      </c>
      <c r="N11" s="30">
        <v>12209.0</v>
      </c>
      <c r="O11" s="33"/>
      <c r="P11" s="33"/>
      <c r="Q11" s="95"/>
      <c r="R11" s="180">
        <v>19.0</v>
      </c>
      <c r="S11" s="23"/>
      <c r="T11" s="34"/>
      <c r="U11" s="40"/>
      <c r="V11" s="180">
        <v>10.0</v>
      </c>
      <c r="W11" s="26">
        <v>43459.0</v>
      </c>
      <c r="X11" s="32"/>
      <c r="Y11" s="23">
        <f t="shared" si="2"/>
        <v>5</v>
      </c>
      <c r="Z11" s="23">
        <f t="shared" si="3"/>
        <v>3</v>
      </c>
      <c r="AA11" s="35" t="str">
        <f t="shared" si="4"/>
        <v>нет</v>
      </c>
      <c r="AB11" s="180">
        <f t="shared" si="5"/>
        <v>18</v>
      </c>
      <c r="AC11" s="36"/>
      <c r="AD11" s="23"/>
      <c r="AE11" s="23"/>
      <c r="AF11" s="23"/>
      <c r="AG11" s="34"/>
      <c r="AH11" s="23"/>
      <c r="AI11" s="23"/>
      <c r="AJ11" s="23"/>
      <c r="AK11" s="34"/>
      <c r="AL11" s="23"/>
      <c r="AM11" s="23">
        <f t="shared" si="6"/>
        <v>75</v>
      </c>
      <c r="AN11" s="184" t="str">
        <f t="shared" si="7"/>
        <v>Fail</v>
      </c>
    </row>
    <row r="12">
      <c r="A12" s="179" t="s">
        <v>342</v>
      </c>
      <c r="B12" s="28"/>
      <c r="C12" s="29"/>
      <c r="D12" s="29"/>
      <c r="E12" s="29"/>
      <c r="F12" s="29"/>
      <c r="G12" s="29"/>
      <c r="H12" s="29"/>
      <c r="I12" s="29"/>
      <c r="J12" s="29"/>
      <c r="K12" s="30">
        <v>12210.0</v>
      </c>
      <c r="L12" s="33"/>
      <c r="M12" s="180">
        <v>18.0</v>
      </c>
      <c r="N12" s="30">
        <v>12210.0</v>
      </c>
      <c r="O12" s="40"/>
      <c r="P12" s="40"/>
      <c r="Q12" s="40"/>
      <c r="R12" s="180">
        <v>19.0</v>
      </c>
      <c r="S12" s="23"/>
      <c r="T12" s="43"/>
      <c r="U12" s="62"/>
      <c r="V12" s="180">
        <v>10.0</v>
      </c>
      <c r="W12" s="26">
        <v>43459.0</v>
      </c>
      <c r="X12" s="32">
        <v>9.0</v>
      </c>
      <c r="Y12" s="23">
        <f t="shared" si="2"/>
        <v>5</v>
      </c>
      <c r="Z12" s="23">
        <f t="shared" si="3"/>
        <v>5</v>
      </c>
      <c r="AA12" s="35" t="str">
        <f t="shared" si="4"/>
        <v>да</v>
      </c>
      <c r="AB12" s="180">
        <f t="shared" si="5"/>
        <v>20</v>
      </c>
      <c r="AC12" s="36"/>
      <c r="AD12" s="23"/>
      <c r="AE12" s="23"/>
      <c r="AF12" s="23"/>
      <c r="AG12" s="34"/>
      <c r="AH12" s="23"/>
      <c r="AI12" s="23"/>
      <c r="AJ12" s="23"/>
      <c r="AK12" s="34"/>
      <c r="AL12" s="23"/>
      <c r="AM12" s="23">
        <f t="shared" si="6"/>
        <v>86</v>
      </c>
      <c r="AN12" s="184" t="str">
        <f t="shared" si="7"/>
        <v>Fail</v>
      </c>
    </row>
    <row r="13">
      <c r="A13" s="179" t="s">
        <v>343</v>
      </c>
      <c r="B13" s="28"/>
      <c r="C13" s="29"/>
      <c r="D13" s="29"/>
      <c r="E13" s="29"/>
      <c r="F13" s="29"/>
      <c r="G13" s="29"/>
      <c r="H13" s="29"/>
      <c r="I13" s="29"/>
      <c r="J13" s="29"/>
      <c r="K13" s="30">
        <v>12211.0</v>
      </c>
      <c r="L13" s="33"/>
      <c r="M13" s="180">
        <v>19.0</v>
      </c>
      <c r="N13" s="30">
        <v>12211.0</v>
      </c>
      <c r="O13" s="33"/>
      <c r="P13" s="33"/>
      <c r="Q13" s="33"/>
      <c r="R13" s="180">
        <v>18.0</v>
      </c>
      <c r="S13" s="23"/>
      <c r="T13" s="34"/>
      <c r="U13" s="33"/>
      <c r="V13" s="180">
        <v>8.0</v>
      </c>
      <c r="W13" s="26">
        <v>43459.0</v>
      </c>
      <c r="X13" s="32"/>
      <c r="Y13" s="23">
        <f t="shared" si="2"/>
        <v>5</v>
      </c>
      <c r="Z13" s="23">
        <f t="shared" si="3"/>
        <v>3</v>
      </c>
      <c r="AA13" s="35" t="str">
        <f t="shared" si="4"/>
        <v>нет</v>
      </c>
      <c r="AB13" s="180">
        <f t="shared" si="5"/>
        <v>18</v>
      </c>
      <c r="AC13" s="36"/>
      <c r="AD13" s="23"/>
      <c r="AE13" s="23"/>
      <c r="AF13" s="23"/>
      <c r="AG13" s="34"/>
      <c r="AH13" s="23"/>
      <c r="AI13" s="23"/>
      <c r="AJ13" s="23"/>
      <c r="AK13" s="34"/>
      <c r="AL13" s="23"/>
      <c r="AM13" s="23">
        <f t="shared" si="6"/>
        <v>71</v>
      </c>
      <c r="AN13" s="184" t="str">
        <f t="shared" si="7"/>
        <v>Fail</v>
      </c>
    </row>
    <row r="14">
      <c r="A14" s="179" t="s">
        <v>344</v>
      </c>
      <c r="B14" s="28"/>
      <c r="C14" s="29"/>
      <c r="D14" s="29"/>
      <c r="E14" s="29"/>
      <c r="F14" s="29"/>
      <c r="G14" s="29"/>
      <c r="H14" s="29"/>
      <c r="I14" s="29"/>
      <c r="J14" s="29"/>
      <c r="K14" s="30">
        <v>12212.0</v>
      </c>
      <c r="L14" s="33"/>
      <c r="M14" s="180">
        <v>18.0</v>
      </c>
      <c r="N14" s="30">
        <v>12212.0</v>
      </c>
      <c r="O14" s="33"/>
      <c r="P14" s="33"/>
      <c r="Q14" s="33"/>
      <c r="R14" s="180">
        <v>17.0</v>
      </c>
      <c r="S14" s="23"/>
      <c r="T14" s="34"/>
      <c r="U14" s="33"/>
      <c r="V14" s="180">
        <v>7.0</v>
      </c>
      <c r="W14" s="26">
        <v>43459.0</v>
      </c>
      <c r="X14" s="32">
        <v>10.0</v>
      </c>
      <c r="Y14" s="23">
        <f t="shared" si="2"/>
        <v>5</v>
      </c>
      <c r="Z14" s="23">
        <f t="shared" si="3"/>
        <v>5</v>
      </c>
      <c r="AA14" s="35" t="str">
        <f t="shared" si="4"/>
        <v>да</v>
      </c>
      <c r="AB14" s="180">
        <f t="shared" si="5"/>
        <v>20</v>
      </c>
      <c r="AC14" s="36"/>
      <c r="AD14" s="23"/>
      <c r="AE14" s="23"/>
      <c r="AF14" s="23"/>
      <c r="AG14" s="34"/>
      <c r="AH14" s="23"/>
      <c r="AI14" s="23"/>
      <c r="AJ14" s="23"/>
      <c r="AK14" s="34"/>
      <c r="AL14" s="23"/>
      <c r="AM14" s="23">
        <f t="shared" si="6"/>
        <v>82</v>
      </c>
      <c r="AN14" s="184" t="str">
        <f t="shared" si="7"/>
        <v>Fail</v>
      </c>
    </row>
    <row r="15">
      <c r="A15" s="179" t="s">
        <v>345</v>
      </c>
      <c r="B15" s="28"/>
      <c r="C15" s="29"/>
      <c r="D15" s="29"/>
      <c r="E15" s="29"/>
      <c r="F15" s="29"/>
      <c r="G15" s="29"/>
      <c r="H15" s="29"/>
      <c r="I15" s="29"/>
      <c r="J15" s="29"/>
      <c r="K15" s="30">
        <v>12213.0</v>
      </c>
      <c r="L15" s="33"/>
      <c r="M15" s="180">
        <v>0.0</v>
      </c>
      <c r="N15" s="30">
        <v>12213.0</v>
      </c>
      <c r="O15" s="33"/>
      <c r="P15" s="40"/>
      <c r="Q15" s="133"/>
      <c r="R15" s="180">
        <v>0.0</v>
      </c>
      <c r="S15" s="23"/>
      <c r="T15" s="34"/>
      <c r="U15" s="40"/>
      <c r="V15" s="180">
        <v>9.0</v>
      </c>
      <c r="W15" s="26">
        <v>43459.0</v>
      </c>
      <c r="X15" s="32"/>
      <c r="Y15" s="23">
        <f t="shared" si="2"/>
        <v>2</v>
      </c>
      <c r="Z15" s="23">
        <f t="shared" si="3"/>
        <v>0</v>
      </c>
      <c r="AA15" s="35" t="str">
        <f t="shared" si="4"/>
        <v>нет</v>
      </c>
      <c r="AB15" s="180">
        <f t="shared" si="5"/>
        <v>2</v>
      </c>
      <c r="AC15" s="36"/>
      <c r="AD15" s="23"/>
      <c r="AE15" s="23"/>
      <c r="AF15" s="23"/>
      <c r="AG15" s="34"/>
      <c r="AH15" s="23"/>
      <c r="AI15" s="23"/>
      <c r="AJ15" s="23"/>
      <c r="AK15" s="34"/>
      <c r="AL15" s="23"/>
      <c r="AM15" s="23">
        <f t="shared" si="6"/>
        <v>13</v>
      </c>
      <c r="AN15" s="184" t="str">
        <f t="shared" si="7"/>
        <v>Нет</v>
      </c>
    </row>
    <row r="16">
      <c r="A16" s="179" t="s">
        <v>346</v>
      </c>
      <c r="B16" s="28"/>
      <c r="C16" s="29"/>
      <c r="D16" s="29"/>
      <c r="E16" s="29"/>
      <c r="F16" s="29"/>
      <c r="G16" s="29"/>
      <c r="H16" s="29"/>
      <c r="I16" s="29"/>
      <c r="J16" s="29"/>
      <c r="K16" s="30">
        <v>12214.0</v>
      </c>
      <c r="L16" s="33"/>
      <c r="M16" s="180">
        <v>0.0</v>
      </c>
      <c r="N16" s="30">
        <v>12214.0</v>
      </c>
      <c r="O16" s="33"/>
      <c r="P16" s="40"/>
      <c r="Q16" s="133"/>
      <c r="R16" s="180">
        <v>0.0</v>
      </c>
      <c r="S16" s="23"/>
      <c r="T16" s="34"/>
      <c r="U16" s="40"/>
      <c r="V16" s="180">
        <v>8.0</v>
      </c>
      <c r="W16" s="26">
        <v>43459.0</v>
      </c>
      <c r="X16" s="32"/>
      <c r="Y16" s="23">
        <f t="shared" si="2"/>
        <v>2</v>
      </c>
      <c r="Z16" s="23">
        <f t="shared" si="3"/>
        <v>0</v>
      </c>
      <c r="AA16" s="35" t="str">
        <f t="shared" si="4"/>
        <v>нет</v>
      </c>
      <c r="AB16" s="180">
        <f t="shared" si="5"/>
        <v>2</v>
      </c>
      <c r="AC16" s="36"/>
      <c r="AD16" s="23"/>
      <c r="AE16" s="23"/>
      <c r="AF16" s="23"/>
      <c r="AG16" s="34"/>
      <c r="AH16" s="23"/>
      <c r="AI16" s="23"/>
      <c r="AJ16" s="23"/>
      <c r="AK16" s="34"/>
      <c r="AL16" s="23"/>
      <c r="AM16" s="23">
        <f t="shared" si="6"/>
        <v>12</v>
      </c>
      <c r="AN16" s="184" t="str">
        <f t="shared" si="7"/>
        <v>Нет</v>
      </c>
    </row>
    <row r="17">
      <c r="A17" s="179" t="s">
        <v>348</v>
      </c>
      <c r="B17" s="28"/>
      <c r="C17" s="29"/>
      <c r="D17" s="29"/>
      <c r="E17" s="29"/>
      <c r="F17" s="29"/>
      <c r="G17" s="29"/>
      <c r="H17" s="29"/>
      <c r="I17" s="29"/>
      <c r="J17" s="29"/>
      <c r="K17" s="30">
        <v>12215.0</v>
      </c>
      <c r="L17" s="33"/>
      <c r="M17" s="180">
        <v>19.0</v>
      </c>
      <c r="N17" s="30">
        <v>12215.0</v>
      </c>
      <c r="O17" s="33"/>
      <c r="P17" s="33"/>
      <c r="Q17" s="33"/>
      <c r="R17" s="180">
        <v>18.0</v>
      </c>
      <c r="S17" s="23"/>
      <c r="T17" s="34"/>
      <c r="U17" s="40"/>
      <c r="V17" s="180">
        <v>10.0</v>
      </c>
      <c r="W17" s="26">
        <v>43459.0</v>
      </c>
      <c r="X17" s="32">
        <v>10.0</v>
      </c>
      <c r="Y17" s="23">
        <f t="shared" si="2"/>
        <v>5</v>
      </c>
      <c r="Z17" s="23">
        <f t="shared" si="3"/>
        <v>5</v>
      </c>
      <c r="AA17" s="35" t="str">
        <f t="shared" si="4"/>
        <v>да</v>
      </c>
      <c r="AB17" s="180">
        <f t="shared" si="5"/>
        <v>20</v>
      </c>
      <c r="AC17" s="36"/>
      <c r="AD17" s="23"/>
      <c r="AE17" s="23"/>
      <c r="AF17" s="23"/>
      <c r="AG17" s="34"/>
      <c r="AH17" s="23"/>
      <c r="AI17" s="23"/>
      <c r="AJ17" s="23"/>
      <c r="AK17" s="34"/>
      <c r="AL17" s="23"/>
      <c r="AM17" s="23">
        <f t="shared" si="6"/>
        <v>87</v>
      </c>
      <c r="AN17" s="184" t="str">
        <f t="shared" si="7"/>
        <v>Fail</v>
      </c>
    </row>
    <row r="18">
      <c r="A18" s="179" t="s">
        <v>349</v>
      </c>
      <c r="B18" s="28"/>
      <c r="C18" s="29"/>
      <c r="D18" s="28"/>
      <c r="E18" s="29"/>
      <c r="F18" s="29"/>
      <c r="G18" s="29"/>
      <c r="H18" s="29"/>
      <c r="I18" s="29"/>
      <c r="J18" s="29"/>
      <c r="K18" s="30">
        <v>12216.0</v>
      </c>
      <c r="L18" s="33"/>
      <c r="M18" s="180">
        <v>19.0</v>
      </c>
      <c r="N18" s="30">
        <v>12216.0</v>
      </c>
      <c r="O18" s="33"/>
      <c r="P18" s="33"/>
      <c r="Q18" s="33"/>
      <c r="R18" s="180">
        <v>19.0</v>
      </c>
      <c r="S18" s="23"/>
      <c r="T18" s="34"/>
      <c r="U18" s="40"/>
      <c r="V18" s="180">
        <v>10.0</v>
      </c>
      <c r="W18" s="26">
        <v>43459.0</v>
      </c>
      <c r="X18" s="32"/>
      <c r="Y18" s="23">
        <f t="shared" si="2"/>
        <v>5</v>
      </c>
      <c r="Z18" s="23">
        <f t="shared" si="3"/>
        <v>3</v>
      </c>
      <c r="AA18" s="35" t="str">
        <f t="shared" si="4"/>
        <v>нет</v>
      </c>
      <c r="AB18" s="180">
        <f t="shared" si="5"/>
        <v>18</v>
      </c>
      <c r="AC18" s="36"/>
      <c r="AD18" s="23"/>
      <c r="AE18" s="23"/>
      <c r="AF18" s="23"/>
      <c r="AG18" s="34"/>
      <c r="AH18" s="23"/>
      <c r="AI18" s="23"/>
      <c r="AJ18" s="23"/>
      <c r="AK18" s="34"/>
      <c r="AL18" s="23"/>
      <c r="AM18" s="23">
        <f t="shared" si="6"/>
        <v>74</v>
      </c>
      <c r="AN18" s="184" t="str">
        <f t="shared" si="7"/>
        <v>Fail</v>
      </c>
    </row>
    <row r="19">
      <c r="A19" s="179" t="s">
        <v>351</v>
      </c>
      <c r="B19" s="28"/>
      <c r="C19" s="47"/>
      <c r="D19" s="47"/>
      <c r="E19" s="47"/>
      <c r="F19" s="47"/>
      <c r="G19" s="47"/>
      <c r="H19" s="47"/>
      <c r="I19" s="47"/>
      <c r="J19" s="47"/>
      <c r="K19" s="30">
        <v>12217.0</v>
      </c>
      <c r="L19" s="58"/>
      <c r="M19" s="180">
        <v>16.0</v>
      </c>
      <c r="N19" s="30">
        <v>12217.0</v>
      </c>
      <c r="O19" s="58"/>
      <c r="P19" s="58"/>
      <c r="Q19" s="58"/>
      <c r="R19" s="180">
        <v>18.0</v>
      </c>
      <c r="S19" s="56"/>
      <c r="T19" s="43"/>
      <c r="U19" s="58"/>
      <c r="V19" s="180">
        <v>5.0</v>
      </c>
      <c r="W19" s="26">
        <v>43459.0</v>
      </c>
      <c r="X19" s="39"/>
      <c r="Y19" s="23">
        <f t="shared" si="2"/>
        <v>5</v>
      </c>
      <c r="Z19" s="23">
        <f t="shared" si="3"/>
        <v>3</v>
      </c>
      <c r="AA19" s="35" t="str">
        <f t="shared" si="4"/>
        <v>нет</v>
      </c>
      <c r="AB19" s="180">
        <f t="shared" si="5"/>
        <v>18</v>
      </c>
      <c r="AC19" s="36"/>
      <c r="AD19" s="23"/>
      <c r="AE19" s="23"/>
      <c r="AF19" s="23"/>
      <c r="AG19" s="34"/>
      <c r="AH19" s="23"/>
      <c r="AI19" s="23"/>
      <c r="AJ19" s="23"/>
      <c r="AK19" s="34"/>
      <c r="AL19" s="23"/>
      <c r="AM19" s="23">
        <f t="shared" si="6"/>
        <v>65</v>
      </c>
      <c r="AN19" s="184" t="str">
        <f t="shared" si="7"/>
        <v>Fail</v>
      </c>
    </row>
    <row r="20">
      <c r="A20" s="179" t="s">
        <v>354</v>
      </c>
      <c r="B20" s="28"/>
      <c r="C20" s="47"/>
      <c r="D20" s="47"/>
      <c r="E20" s="47"/>
      <c r="F20" s="47"/>
      <c r="G20" s="47"/>
      <c r="H20" s="47"/>
      <c r="I20" s="47"/>
      <c r="J20" s="47"/>
      <c r="K20" s="30">
        <v>12218.0</v>
      </c>
      <c r="L20" s="58"/>
      <c r="M20" s="180">
        <v>0.0</v>
      </c>
      <c r="N20" s="30">
        <v>12218.0</v>
      </c>
      <c r="O20" s="58"/>
      <c r="P20" s="58"/>
      <c r="Q20" s="58"/>
      <c r="R20" s="180">
        <v>0.0</v>
      </c>
      <c r="S20" s="56"/>
      <c r="T20" s="43"/>
      <c r="U20" s="58"/>
      <c r="V20" s="180">
        <v>7.0</v>
      </c>
      <c r="W20" s="58"/>
      <c r="X20" s="39"/>
      <c r="Y20" s="23">
        <f t="shared" si="2"/>
        <v>2</v>
      </c>
      <c r="Z20" s="23">
        <f t="shared" si="3"/>
        <v>0</v>
      </c>
      <c r="AA20" s="35" t="str">
        <f t="shared" si="4"/>
        <v>нет</v>
      </c>
      <c r="AB20" s="180">
        <f t="shared" si="5"/>
        <v>2</v>
      </c>
      <c r="AC20" s="36"/>
      <c r="AD20" s="23"/>
      <c r="AE20" s="23"/>
      <c r="AF20" s="23"/>
      <c r="AG20" s="34"/>
      <c r="AH20" s="23"/>
      <c r="AI20" s="23"/>
      <c r="AJ20" s="23"/>
      <c r="AK20" s="34"/>
      <c r="AL20" s="23"/>
      <c r="AM20" s="23">
        <f t="shared" si="6"/>
        <v>11</v>
      </c>
      <c r="AN20" s="184" t="str">
        <f t="shared" si="7"/>
        <v>Нет</v>
      </c>
    </row>
    <row r="21">
      <c r="A21" s="179" t="s">
        <v>356</v>
      </c>
      <c r="B21" s="28"/>
      <c r="C21" s="29"/>
      <c r="D21" s="29"/>
      <c r="E21" s="28"/>
      <c r="F21" s="29"/>
      <c r="G21" s="29"/>
      <c r="H21" s="29"/>
      <c r="I21" s="29"/>
      <c r="J21" s="29"/>
      <c r="K21" s="30">
        <v>12219.0</v>
      </c>
      <c r="L21" s="33"/>
      <c r="M21" s="180">
        <v>16.0</v>
      </c>
      <c r="N21" s="30">
        <v>12219.0</v>
      </c>
      <c r="O21" s="33"/>
      <c r="P21" s="33"/>
      <c r="Q21" s="33"/>
      <c r="R21" s="180">
        <v>19.0</v>
      </c>
      <c r="S21" s="23"/>
      <c r="T21" s="34"/>
      <c r="U21" s="33"/>
      <c r="V21" s="180">
        <v>10.0</v>
      </c>
      <c r="W21" s="26">
        <v>43459.0</v>
      </c>
      <c r="X21" s="32">
        <v>9.0</v>
      </c>
      <c r="Y21" s="23">
        <f t="shared" si="2"/>
        <v>5</v>
      </c>
      <c r="Z21" s="23">
        <f t="shared" si="3"/>
        <v>5</v>
      </c>
      <c r="AA21" s="35" t="str">
        <f t="shared" si="4"/>
        <v>да</v>
      </c>
      <c r="AB21" s="180">
        <f t="shared" si="5"/>
        <v>20</v>
      </c>
      <c r="AC21" s="36"/>
      <c r="AD21" s="23"/>
      <c r="AE21" s="23"/>
      <c r="AF21" s="23"/>
      <c r="AG21" s="34"/>
      <c r="AH21" s="23"/>
      <c r="AI21" s="23"/>
      <c r="AJ21" s="23"/>
      <c r="AK21" s="34"/>
      <c r="AL21" s="23"/>
      <c r="AM21" s="23">
        <f t="shared" si="6"/>
        <v>84</v>
      </c>
      <c r="AN21" s="184" t="str">
        <f t="shared" si="7"/>
        <v>Fail</v>
      </c>
    </row>
    <row r="22">
      <c r="A22" s="179" t="s">
        <v>359</v>
      </c>
      <c r="B22" s="28"/>
      <c r="C22" s="28"/>
      <c r="D22" s="29"/>
      <c r="E22" s="29"/>
      <c r="F22" s="29"/>
      <c r="G22" s="29"/>
      <c r="H22" s="29"/>
      <c r="I22" s="29"/>
      <c r="J22" s="29"/>
      <c r="K22" s="30">
        <v>12220.0</v>
      </c>
      <c r="L22" s="33"/>
      <c r="M22" s="180">
        <v>0.0</v>
      </c>
      <c r="N22" s="30">
        <v>12220.0</v>
      </c>
      <c r="O22" s="40"/>
      <c r="P22" s="40"/>
      <c r="Q22" s="40"/>
      <c r="R22" s="180">
        <v>0.0</v>
      </c>
      <c r="S22" s="23"/>
      <c r="T22" s="34"/>
      <c r="U22" s="40"/>
      <c r="V22" s="180">
        <v>6.0</v>
      </c>
      <c r="W22" s="40"/>
      <c r="X22" s="32"/>
      <c r="Y22" s="23">
        <f t="shared" si="2"/>
        <v>2</v>
      </c>
      <c r="Z22" s="23">
        <f t="shared" si="3"/>
        <v>0</v>
      </c>
      <c r="AA22" s="35" t="str">
        <f t="shared" si="4"/>
        <v>нет</v>
      </c>
      <c r="AB22" s="180">
        <f t="shared" si="5"/>
        <v>2</v>
      </c>
      <c r="AC22" s="36"/>
      <c r="AD22" s="23"/>
      <c r="AE22" s="23"/>
      <c r="AF22" s="23"/>
      <c r="AG22" s="34"/>
      <c r="AH22" s="23"/>
      <c r="AI22" s="23"/>
      <c r="AJ22" s="23"/>
      <c r="AK22" s="34"/>
      <c r="AL22" s="23"/>
      <c r="AM22" s="23">
        <f t="shared" si="6"/>
        <v>10</v>
      </c>
      <c r="AN22" s="184" t="str">
        <f t="shared" si="7"/>
        <v>Нет</v>
      </c>
    </row>
    <row r="23">
      <c r="A23" s="179" t="s">
        <v>361</v>
      </c>
      <c r="B23" s="28"/>
      <c r="C23" s="29"/>
      <c r="D23" s="29"/>
      <c r="E23" s="29"/>
      <c r="F23" s="29"/>
      <c r="G23" s="29"/>
      <c r="H23" s="29"/>
      <c r="I23" s="29"/>
      <c r="J23" s="29"/>
      <c r="K23" s="30">
        <v>12221.0</v>
      </c>
      <c r="L23" s="33"/>
      <c r="M23" s="180">
        <v>17.0</v>
      </c>
      <c r="N23" s="30">
        <v>12221.0</v>
      </c>
      <c r="O23" s="33"/>
      <c r="P23" s="33"/>
      <c r="Q23" s="40"/>
      <c r="R23" s="180">
        <v>18.0</v>
      </c>
      <c r="S23" s="23"/>
      <c r="T23" s="34"/>
      <c r="U23" s="40"/>
      <c r="V23" s="180">
        <v>10.0</v>
      </c>
      <c r="W23" s="26">
        <v>43459.0</v>
      </c>
      <c r="X23" s="32">
        <v>6.0</v>
      </c>
      <c r="Y23" s="23">
        <f t="shared" si="2"/>
        <v>5</v>
      </c>
      <c r="Z23" s="23">
        <f t="shared" si="3"/>
        <v>5</v>
      </c>
      <c r="AA23" s="35" t="str">
        <f t="shared" si="4"/>
        <v>да</v>
      </c>
      <c r="AB23" s="180">
        <f t="shared" si="5"/>
        <v>20</v>
      </c>
      <c r="AC23" s="36"/>
      <c r="AD23" s="23"/>
      <c r="AE23" s="23"/>
      <c r="AF23" s="23"/>
      <c r="AG23" s="34"/>
      <c r="AH23" s="23"/>
      <c r="AI23" s="23"/>
      <c r="AJ23" s="23"/>
      <c r="AK23" s="34"/>
      <c r="AL23" s="23"/>
      <c r="AM23" s="23">
        <f t="shared" si="6"/>
        <v>81</v>
      </c>
      <c r="AN23" s="184" t="str">
        <f t="shared" si="7"/>
        <v>Fail</v>
      </c>
    </row>
    <row r="24">
      <c r="A24" s="179" t="s">
        <v>363</v>
      </c>
      <c r="B24" s="28"/>
      <c r="C24" s="29"/>
      <c r="D24" s="29"/>
      <c r="E24" s="29"/>
      <c r="F24" s="29"/>
      <c r="G24" s="29"/>
      <c r="H24" s="29"/>
      <c r="I24" s="29"/>
      <c r="J24" s="29"/>
      <c r="K24" s="30">
        <v>12222.0</v>
      </c>
      <c r="L24" s="33"/>
      <c r="M24" s="180">
        <v>19.0</v>
      </c>
      <c r="N24" s="30">
        <v>12222.0</v>
      </c>
      <c r="O24" s="33"/>
      <c r="P24" s="33"/>
      <c r="Q24" s="33"/>
      <c r="R24" s="180">
        <v>17.0</v>
      </c>
      <c r="S24" s="23"/>
      <c r="T24" s="34"/>
      <c r="U24" s="33"/>
      <c r="V24" s="180">
        <v>10.0</v>
      </c>
      <c r="W24" s="26">
        <v>43459.0</v>
      </c>
      <c r="X24" s="32">
        <v>7.0</v>
      </c>
      <c r="Y24" s="23">
        <f t="shared" si="2"/>
        <v>5</v>
      </c>
      <c r="Z24" s="23">
        <f t="shared" si="3"/>
        <v>5</v>
      </c>
      <c r="AA24" s="35" t="str">
        <f t="shared" si="4"/>
        <v>да</v>
      </c>
      <c r="AB24" s="180">
        <f t="shared" si="5"/>
        <v>20</v>
      </c>
      <c r="AC24" s="36"/>
      <c r="AD24" s="23"/>
      <c r="AE24" s="23"/>
      <c r="AF24" s="23"/>
      <c r="AG24" s="34"/>
      <c r="AH24" s="23"/>
      <c r="AI24" s="23"/>
      <c r="AJ24" s="23"/>
      <c r="AK24" s="34"/>
      <c r="AL24" s="23"/>
      <c r="AM24" s="23">
        <f t="shared" si="6"/>
        <v>83</v>
      </c>
      <c r="AN24" s="184" t="str">
        <f t="shared" si="7"/>
        <v>Fail</v>
      </c>
    </row>
    <row r="25">
      <c r="A25" s="179" t="s">
        <v>364</v>
      </c>
      <c r="B25" s="28"/>
      <c r="C25" s="29"/>
      <c r="D25" s="29"/>
      <c r="E25" s="29"/>
      <c r="F25" s="29"/>
      <c r="G25" s="29"/>
      <c r="H25" s="29"/>
      <c r="I25" s="29"/>
      <c r="J25" s="29"/>
      <c r="K25" s="30">
        <v>12223.0</v>
      </c>
      <c r="L25" s="26"/>
      <c r="M25" s="180">
        <v>15.0</v>
      </c>
      <c r="N25" s="30">
        <v>12223.0</v>
      </c>
      <c r="O25" s="40"/>
      <c r="P25" s="40"/>
      <c r="Q25" s="40"/>
      <c r="R25" s="180">
        <v>20.0</v>
      </c>
      <c r="S25" s="23"/>
      <c r="T25" s="34"/>
      <c r="U25" s="33"/>
      <c r="V25" s="180">
        <v>8.0</v>
      </c>
      <c r="W25" s="26">
        <v>43459.0</v>
      </c>
      <c r="X25" s="32">
        <v>6.0</v>
      </c>
      <c r="Y25" s="23">
        <f t="shared" si="2"/>
        <v>5</v>
      </c>
      <c r="Z25" s="23">
        <f t="shared" si="3"/>
        <v>5</v>
      </c>
      <c r="AA25" s="35" t="str">
        <f t="shared" si="4"/>
        <v>да</v>
      </c>
      <c r="AB25" s="180">
        <f t="shared" si="5"/>
        <v>20</v>
      </c>
      <c r="AC25" s="36"/>
      <c r="AD25" s="23"/>
      <c r="AE25" s="23"/>
      <c r="AF25" s="23"/>
      <c r="AG25" s="34"/>
      <c r="AH25" s="23"/>
      <c r="AI25" s="23"/>
      <c r="AJ25" s="23"/>
      <c r="AK25" s="34"/>
      <c r="AL25" s="23"/>
      <c r="AM25" s="23">
        <f t="shared" si="6"/>
        <v>79</v>
      </c>
      <c r="AN25" s="184" t="str">
        <f t="shared" si="7"/>
        <v>Fail</v>
      </c>
    </row>
    <row r="26">
      <c r="A26" s="179" t="s">
        <v>367</v>
      </c>
      <c r="B26" s="28"/>
      <c r="C26" s="29"/>
      <c r="D26" s="28"/>
      <c r="E26" s="29"/>
      <c r="F26" s="29"/>
      <c r="G26" s="29"/>
      <c r="H26" s="29"/>
      <c r="I26" s="29"/>
      <c r="J26" s="29"/>
      <c r="K26" s="30">
        <v>12224.0</v>
      </c>
      <c r="L26" s="33"/>
      <c r="M26" s="180">
        <v>19.0</v>
      </c>
      <c r="N26" s="30">
        <v>12224.0</v>
      </c>
      <c r="O26" s="40"/>
      <c r="P26" s="133"/>
      <c r="Q26" s="40"/>
      <c r="R26" s="180">
        <v>20.0</v>
      </c>
      <c r="S26" s="23"/>
      <c r="T26" s="34"/>
      <c r="U26" s="40"/>
      <c r="V26" s="180">
        <v>10.0</v>
      </c>
      <c r="W26" s="26">
        <v>43459.0</v>
      </c>
      <c r="X26" s="32"/>
      <c r="Y26" s="23">
        <f t="shared" si="2"/>
        <v>5</v>
      </c>
      <c r="Z26" s="23">
        <f t="shared" si="3"/>
        <v>3</v>
      </c>
      <c r="AA26" s="35" t="str">
        <f t="shared" si="4"/>
        <v>нет</v>
      </c>
      <c r="AB26" s="180">
        <f t="shared" si="5"/>
        <v>18</v>
      </c>
      <c r="AC26" s="36"/>
      <c r="AD26" s="23"/>
      <c r="AE26" s="23"/>
      <c r="AF26" s="23"/>
      <c r="AG26" s="34"/>
      <c r="AH26" s="23"/>
      <c r="AI26" s="23"/>
      <c r="AJ26" s="23"/>
      <c r="AK26" s="34"/>
      <c r="AL26" s="23"/>
      <c r="AM26" s="23">
        <f t="shared" si="6"/>
        <v>75</v>
      </c>
      <c r="AN26" s="184" t="str">
        <f t="shared" si="7"/>
        <v>Fail</v>
      </c>
    </row>
    <row r="27">
      <c r="A27" s="179" t="s">
        <v>370</v>
      </c>
      <c r="B27" s="28"/>
      <c r="C27" s="28"/>
      <c r="D27" s="28"/>
      <c r="E27" s="28"/>
      <c r="F27" s="29"/>
      <c r="G27" s="29"/>
      <c r="H27" s="29"/>
      <c r="I27" s="29"/>
      <c r="J27" s="29"/>
      <c r="K27" s="30">
        <v>12225.0</v>
      </c>
      <c r="L27" s="33"/>
      <c r="M27" s="180">
        <v>0.0</v>
      </c>
      <c r="N27" s="30">
        <v>12225.0</v>
      </c>
      <c r="O27" s="40"/>
      <c r="P27" s="133"/>
      <c r="Q27" s="40"/>
      <c r="R27" s="180">
        <v>0.0</v>
      </c>
      <c r="S27" s="23"/>
      <c r="T27" s="34"/>
      <c r="U27" s="40"/>
      <c r="V27" s="180">
        <v>5.0</v>
      </c>
      <c r="W27" s="40"/>
      <c r="X27" s="32"/>
      <c r="Y27" s="23">
        <f t="shared" si="2"/>
        <v>2</v>
      </c>
      <c r="Z27" s="23">
        <f t="shared" si="3"/>
        <v>0</v>
      </c>
      <c r="AA27" s="35" t="str">
        <f t="shared" si="4"/>
        <v>нет</v>
      </c>
      <c r="AB27" s="180">
        <f t="shared" si="5"/>
        <v>2</v>
      </c>
      <c r="AC27" s="36"/>
      <c r="AD27" s="23"/>
      <c r="AE27" s="23"/>
      <c r="AF27" s="23"/>
      <c r="AG27" s="34"/>
      <c r="AH27" s="23"/>
      <c r="AI27" s="23"/>
      <c r="AJ27" s="23"/>
      <c r="AK27" s="34"/>
      <c r="AL27" s="23"/>
      <c r="AM27" s="23">
        <f t="shared" si="6"/>
        <v>9</v>
      </c>
      <c r="AN27" s="184" t="str">
        <f t="shared" si="7"/>
        <v>Нет</v>
      </c>
    </row>
    <row r="28">
      <c r="A28" s="38"/>
      <c r="B28" s="63"/>
      <c r="C28" s="64"/>
      <c r="D28" s="64"/>
      <c r="E28" s="64"/>
      <c r="F28" s="64"/>
      <c r="G28" s="64"/>
      <c r="H28" s="64"/>
      <c r="I28" s="64"/>
      <c r="J28" s="64"/>
      <c r="K28" s="30"/>
      <c r="L28" s="87"/>
      <c r="M28" s="71"/>
      <c r="N28" s="70"/>
      <c r="O28" s="89"/>
      <c r="P28" s="91"/>
      <c r="Q28" s="89"/>
      <c r="R28" s="71"/>
      <c r="S28" s="70"/>
      <c r="T28" s="71"/>
      <c r="U28" s="89"/>
      <c r="V28" s="71"/>
      <c r="W28" s="89"/>
      <c r="X28" s="71"/>
      <c r="Y28" s="70"/>
      <c r="Z28" s="71"/>
      <c r="AA28" s="72" t="str">
        <f t="shared" si="4"/>
        <v>нет</v>
      </c>
      <c r="AB28" s="71"/>
      <c r="AC28" s="73"/>
      <c r="AD28" s="70"/>
      <c r="AE28" s="70"/>
      <c r="AF28" s="70"/>
      <c r="AG28" s="71"/>
      <c r="AH28" s="70"/>
      <c r="AI28" s="70"/>
      <c r="AJ28" s="70"/>
      <c r="AK28" s="71"/>
      <c r="AL28" s="70"/>
      <c r="AM28" s="23"/>
      <c r="AN28" s="186" t="str">
        <f t="shared" si="7"/>
        <v>Нет</v>
      </c>
    </row>
    <row r="29">
      <c r="A29" s="75" t="s">
        <v>125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77">
        <v>12.0</v>
      </c>
      <c r="N29" s="78"/>
      <c r="O29" s="78"/>
      <c r="P29" s="78"/>
      <c r="Q29" s="78"/>
      <c r="R29" s="77">
        <v>12.0</v>
      </c>
      <c r="S29" s="77">
        <v>0.0</v>
      </c>
      <c r="T29" s="77">
        <v>0.0</v>
      </c>
      <c r="U29" s="78"/>
      <c r="V29" s="77">
        <v>6.0</v>
      </c>
      <c r="W29" s="78"/>
      <c r="X29" s="77">
        <v>6.0</v>
      </c>
      <c r="Y29" s="77">
        <v>0.0</v>
      </c>
      <c r="Z29" s="77">
        <v>0.0</v>
      </c>
      <c r="AA29" s="77"/>
      <c r="AB29" s="77">
        <v>12.0</v>
      </c>
      <c r="AC29" s="79">
        <f t="shared" ref="AC29:AC30" si="8">M29+R29+S29+T29+V29+X29+Y29+Z29+AB29</f>
        <v>48</v>
      </c>
      <c r="AD29" s="80" t="s">
        <v>130</v>
      </c>
      <c r="AE29" s="80" t="s">
        <v>131</v>
      </c>
      <c r="AF29" s="80" t="s">
        <v>132</v>
      </c>
      <c r="AG29" s="80" t="s">
        <v>133</v>
      </c>
      <c r="AH29" s="80" t="s">
        <v>132</v>
      </c>
      <c r="AI29" s="80" t="s">
        <v>132</v>
      </c>
      <c r="AJ29" s="80" t="s">
        <v>132</v>
      </c>
      <c r="AK29" s="80" t="s">
        <v>133</v>
      </c>
      <c r="AL29" s="80"/>
      <c r="AM29" s="80"/>
      <c r="AN29" s="56"/>
    </row>
    <row r="30">
      <c r="A30" s="75" t="s">
        <v>135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81">
        <v>20.0</v>
      </c>
      <c r="N30" s="78"/>
      <c r="O30" s="78"/>
      <c r="P30" s="78"/>
      <c r="Q30" s="78"/>
      <c r="R30" s="81">
        <v>20.0</v>
      </c>
      <c r="S30" s="81">
        <v>5.0</v>
      </c>
      <c r="T30" s="81">
        <v>5.0</v>
      </c>
      <c r="U30" s="78"/>
      <c r="V30" s="81">
        <v>10.0</v>
      </c>
      <c r="W30" s="78"/>
      <c r="X30" s="81">
        <v>10.0</v>
      </c>
      <c r="Y30" s="81">
        <v>5.0</v>
      </c>
      <c r="Z30" s="81">
        <v>5.0</v>
      </c>
      <c r="AA30" s="81"/>
      <c r="AB30" s="81">
        <v>20.0</v>
      </c>
      <c r="AC30" s="79">
        <f t="shared" si="8"/>
        <v>100</v>
      </c>
      <c r="AD30" s="56"/>
      <c r="AE30" s="56"/>
      <c r="AF30" s="56"/>
      <c r="AG30" s="56"/>
      <c r="AH30" s="56"/>
      <c r="AI30" s="56"/>
      <c r="AJ30" s="56"/>
      <c r="AK30" s="56"/>
      <c r="AL30" s="83"/>
      <c r="AM30" s="83"/>
      <c r="AN30" s="56"/>
    </row>
    <row r="31">
      <c r="A31" s="85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83"/>
      <c r="N31" s="56"/>
      <c r="O31" s="56"/>
      <c r="P31" s="56"/>
      <c r="Q31" s="56"/>
      <c r="R31" s="83"/>
      <c r="S31" s="83"/>
      <c r="T31" s="83"/>
      <c r="U31" s="56"/>
      <c r="V31" s="83"/>
      <c r="W31" s="56"/>
      <c r="X31" s="83"/>
      <c r="Y31" s="56"/>
      <c r="Z31" s="56"/>
      <c r="AA31" s="56"/>
      <c r="AB31" s="56"/>
      <c r="AC31" s="74"/>
      <c r="AD31" s="56"/>
      <c r="AE31" s="56"/>
      <c r="AF31" s="56"/>
      <c r="AG31" s="56"/>
      <c r="AH31" s="56"/>
      <c r="AI31" s="56"/>
      <c r="AJ31" s="56"/>
      <c r="AK31" s="56"/>
      <c r="AL31" s="83"/>
      <c r="AM31" s="83"/>
      <c r="AN31" s="56"/>
    </row>
    <row r="32">
      <c r="A32" s="85" t="s">
        <v>141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83">
        <f>COUNTA(M$3:M27)/COUNTA($A$3:$A27)</f>
        <v>1</v>
      </c>
      <c r="N32" s="56"/>
      <c r="O32" s="56"/>
      <c r="P32" s="56"/>
      <c r="Q32" s="56"/>
      <c r="R32" s="83">
        <f>COUNTA(R$3:R27)/COUNTA($A$3:$A27)</f>
        <v>1</v>
      </c>
      <c r="S32" s="83">
        <f t="shared" ref="S32:T32" si="9">COUNTA(S$3:S28)/COUNTA($A$3:$A28)</f>
        <v>0</v>
      </c>
      <c r="T32" s="83">
        <f t="shared" si="9"/>
        <v>0</v>
      </c>
      <c r="U32" s="56"/>
      <c r="V32" s="83">
        <f>COUNTA(V$3:V28)/COUNTA($A$3:$A28)</f>
        <v>1</v>
      </c>
      <c r="W32" s="56"/>
      <c r="X32" s="83">
        <f>COUNTA(X$3:X28)/COUNTA($A$3:$A28)</f>
        <v>0.4</v>
      </c>
      <c r="Y32" s="56"/>
      <c r="Z32" s="56"/>
      <c r="AA32" s="56"/>
      <c r="AB32" s="56"/>
      <c r="AC32" s="74"/>
      <c r="AD32" s="56"/>
      <c r="AE32" s="56"/>
      <c r="AF32" s="56"/>
      <c r="AG32" s="56"/>
      <c r="AH32" s="56"/>
      <c r="AI32" s="56"/>
      <c r="AJ32" s="56"/>
      <c r="AK32" s="56"/>
      <c r="AL32" s="83"/>
      <c r="AM32" s="83">
        <f>COUNTIF(AM$3:AM28, "&gt;=60")/COUNTA($A$3:$A28)</f>
        <v>0.68</v>
      </c>
      <c r="AN32" s="56"/>
    </row>
    <row r="33">
      <c r="A33" s="85" t="s">
        <v>145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23">
        <f t="shared" ref="S33:T33" si="10">COUNTIF(S13:S28, "&gt;=5")</f>
        <v>0</v>
      </c>
      <c r="T33" s="23">
        <f t="shared" si="10"/>
        <v>0</v>
      </c>
      <c r="U33" s="56"/>
      <c r="V33" s="23">
        <f>COUNTIF(V3:V28, "&gt;=6")</f>
        <v>22</v>
      </c>
      <c r="W33" s="56"/>
      <c r="X33" s="23">
        <f>COUNTIF(X3:X28, "&gt;=6")</f>
        <v>10</v>
      </c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23">
        <f>COUNTIF(AN3:AN28, "=Да")</f>
        <v>0</v>
      </c>
    </row>
    <row r="34">
      <c r="A34" s="93" t="s">
        <v>146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83">
        <f t="shared" ref="S34:T34" si="11">S33/COUNTA($A$3:$A28)</f>
        <v>0</v>
      </c>
      <c r="T34" s="83">
        <f t="shared" si="11"/>
        <v>0</v>
      </c>
      <c r="U34" s="56"/>
      <c r="V34" s="83">
        <f>V33/COUNTA($A$3:$A28)</f>
        <v>0.88</v>
      </c>
      <c r="W34" s="56"/>
      <c r="X34" s="83">
        <f>X33/COUNTA($A$3:$A28)</f>
        <v>0.4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94"/>
    </row>
    <row r="35">
      <c r="A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8"/>
      <c r="X35" s="56"/>
      <c r="Y35" s="95"/>
      <c r="Z35" s="95"/>
      <c r="AA35" s="95"/>
      <c r="AB35" s="95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</row>
    <row r="36">
      <c r="A36" s="49"/>
      <c r="B36" s="28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</row>
    <row r="37">
      <c r="A37" s="98"/>
      <c r="B37" s="2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6"/>
      <c r="N37" s="56"/>
      <c r="O37" s="58"/>
      <c r="P37" s="58"/>
      <c r="Q37" s="58"/>
      <c r="R37" s="56"/>
      <c r="S37" s="23"/>
      <c r="T37" s="56"/>
      <c r="U37" s="58"/>
      <c r="V37" s="56"/>
      <c r="W37" s="58"/>
      <c r="X37" s="56"/>
      <c r="Y37" s="56"/>
      <c r="Z37" s="56"/>
      <c r="AA37" s="56"/>
      <c r="AB37" s="56"/>
      <c r="AC37" s="56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96"/>
    </row>
    <row r="38">
      <c r="A38" s="97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6"/>
      <c r="N38" s="56"/>
      <c r="O38" s="58"/>
      <c r="P38" s="58"/>
      <c r="Q38" s="58"/>
      <c r="R38" s="56"/>
      <c r="S38" s="56"/>
      <c r="T38" s="56"/>
      <c r="U38" s="58"/>
      <c r="V38" s="56"/>
      <c r="W38" s="58"/>
      <c r="X38" s="56"/>
      <c r="Y38" s="23"/>
      <c r="Z38" s="23"/>
      <c r="AA38" s="23"/>
      <c r="AB38" s="23"/>
      <c r="AC38" s="56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96"/>
    </row>
    <row r="39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</row>
    <row r="1008">
      <c r="A1008" s="56"/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</row>
  </sheetData>
  <mergeCells count="10">
    <mergeCell ref="W1:X1"/>
    <mergeCell ref="Y1:Z1"/>
    <mergeCell ref="B1:J1"/>
    <mergeCell ref="A1:A2"/>
    <mergeCell ref="K1:M1"/>
    <mergeCell ref="N1:R1"/>
    <mergeCell ref="AD1:AG1"/>
    <mergeCell ref="AH1:AK1"/>
    <mergeCell ref="U1:V1"/>
    <mergeCell ref="S1:T1"/>
  </mergeCells>
  <conditionalFormatting sqref="C3:J28">
    <cfRule type="containsText" dxfId="2" priority="1" operator="containsText" text="N">
      <formula>NOT(ISERROR(SEARCH(("N"),(C3))))</formula>
    </cfRule>
  </conditionalFormatting>
  <conditionalFormatting sqref="L3:L28">
    <cfRule type="expression" dxfId="0" priority="2">
      <formula>L3&gt;43404.0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0" width="6.0"/>
    <col customWidth="1" min="11" max="11" width="8.43"/>
    <col customWidth="1" min="12" max="12" width="6.14"/>
    <col customWidth="1" min="13" max="13" width="5.57"/>
    <col customWidth="1" min="14" max="14" width="8.14"/>
    <col customWidth="1" min="15" max="16" width="6.57"/>
    <col customWidth="1" min="17" max="17" width="5.57"/>
    <col customWidth="1" min="18" max="18" width="6.0"/>
    <col customWidth="1" min="19" max="19" width="6.71"/>
    <col customWidth="1" min="20" max="20" width="5.57"/>
    <col customWidth="1" min="21" max="21" width="6.57"/>
    <col customWidth="1" min="22" max="22" width="6.14"/>
    <col customWidth="1" min="23" max="23" width="7.43"/>
    <col customWidth="1" min="24" max="24" width="6.14"/>
    <col customWidth="1" min="25" max="26" width="6.71"/>
    <col customWidth="1" min="27" max="28" width="8.57"/>
    <col customWidth="1" min="30" max="40" width="6.86"/>
  </cols>
  <sheetData>
    <row r="1">
      <c r="A1" s="7" t="s">
        <v>3</v>
      </c>
      <c r="B1" s="2" t="s">
        <v>1</v>
      </c>
      <c r="K1" s="3" t="s">
        <v>2</v>
      </c>
      <c r="L1" s="4"/>
      <c r="M1" s="5"/>
      <c r="N1" s="6" t="s">
        <v>4</v>
      </c>
      <c r="O1" s="4"/>
      <c r="P1" s="4"/>
      <c r="Q1" s="4"/>
      <c r="R1" s="5"/>
      <c r="S1" s="6" t="s">
        <v>5</v>
      </c>
      <c r="T1" s="5"/>
      <c r="U1" s="6" t="s">
        <v>6</v>
      </c>
      <c r="V1" s="5"/>
      <c r="W1" s="6" t="s">
        <v>7</v>
      </c>
      <c r="X1" s="5"/>
      <c r="Y1" s="6" t="s">
        <v>8</v>
      </c>
      <c r="Z1" s="5"/>
      <c r="AA1" s="8" t="s">
        <v>9</v>
      </c>
      <c r="AB1" s="8" t="s">
        <v>10</v>
      </c>
      <c r="AC1" s="9"/>
      <c r="AD1" s="6" t="s">
        <v>11</v>
      </c>
      <c r="AE1" s="4"/>
      <c r="AF1" s="4"/>
      <c r="AG1" s="5"/>
      <c r="AH1" s="6" t="s">
        <v>12</v>
      </c>
      <c r="AI1" s="4"/>
      <c r="AJ1" s="4"/>
      <c r="AK1" s="5"/>
      <c r="AL1" s="11" t="s">
        <v>10</v>
      </c>
      <c r="AM1" s="6" t="s">
        <v>13</v>
      </c>
      <c r="AN1" s="12" t="s">
        <v>14</v>
      </c>
    </row>
    <row r="2">
      <c r="B2" s="13">
        <v>43350.0</v>
      </c>
      <c r="C2" s="14">
        <f t="shared" ref="C2:J2" si="1">B2+14</f>
        <v>43364</v>
      </c>
      <c r="D2" s="14">
        <f t="shared" si="1"/>
        <v>43378</v>
      </c>
      <c r="E2" s="14">
        <f t="shared" si="1"/>
        <v>43392</v>
      </c>
      <c r="F2" s="14">
        <f t="shared" si="1"/>
        <v>43406</v>
      </c>
      <c r="G2" s="14">
        <f t="shared" si="1"/>
        <v>43420</v>
      </c>
      <c r="H2" s="14">
        <f t="shared" si="1"/>
        <v>43434</v>
      </c>
      <c r="I2" s="14">
        <f t="shared" si="1"/>
        <v>43448</v>
      </c>
      <c r="J2" s="16">
        <f t="shared" si="1"/>
        <v>43462</v>
      </c>
      <c r="K2" s="7" t="s">
        <v>15</v>
      </c>
      <c r="L2" s="7" t="s">
        <v>16</v>
      </c>
      <c r="M2" s="17" t="s">
        <v>17</v>
      </c>
      <c r="N2" s="19" t="s">
        <v>15</v>
      </c>
      <c r="O2" s="7" t="s">
        <v>18</v>
      </c>
      <c r="P2" s="7" t="s">
        <v>19</v>
      </c>
      <c r="Q2" s="7" t="s">
        <v>16</v>
      </c>
      <c r="R2" s="17" t="s">
        <v>17</v>
      </c>
      <c r="S2" s="7">
        <v>1.0</v>
      </c>
      <c r="T2" s="17">
        <v>2.0</v>
      </c>
      <c r="U2" s="7" t="s">
        <v>20</v>
      </c>
      <c r="V2" s="17" t="s">
        <v>21</v>
      </c>
      <c r="W2" s="7" t="s">
        <v>20</v>
      </c>
      <c r="X2" s="17" t="s">
        <v>21</v>
      </c>
      <c r="Y2" s="7">
        <v>1.0</v>
      </c>
      <c r="Z2" s="17">
        <v>2.0</v>
      </c>
      <c r="AA2" s="17"/>
      <c r="AB2" s="17"/>
      <c r="AC2" s="9"/>
      <c r="AD2" s="7" t="s">
        <v>22</v>
      </c>
      <c r="AE2" s="7" t="s">
        <v>23</v>
      </c>
      <c r="AF2" s="7" t="s">
        <v>24</v>
      </c>
      <c r="AG2" s="17" t="s">
        <v>25</v>
      </c>
      <c r="AH2" s="7" t="s">
        <v>22</v>
      </c>
      <c r="AI2" s="7" t="s">
        <v>23</v>
      </c>
      <c r="AJ2" s="7" t="s">
        <v>24</v>
      </c>
      <c r="AK2" s="17" t="s">
        <v>25</v>
      </c>
      <c r="AL2" s="20"/>
      <c r="AM2" s="20"/>
      <c r="AN2" s="21"/>
    </row>
    <row r="3">
      <c r="A3" s="179" t="s">
        <v>341</v>
      </c>
      <c r="B3" s="28"/>
      <c r="C3" s="28"/>
      <c r="D3" s="28"/>
      <c r="E3" s="28"/>
      <c r="F3" s="29"/>
      <c r="G3" s="29"/>
      <c r="H3" s="29"/>
      <c r="I3" s="29"/>
      <c r="J3" s="29"/>
      <c r="K3" s="30">
        <v>12301.0</v>
      </c>
      <c r="L3" s="33"/>
      <c r="M3" s="180">
        <v>0.0</v>
      </c>
      <c r="N3" s="30">
        <v>12301.0</v>
      </c>
      <c r="O3" s="33"/>
      <c r="P3" s="33"/>
      <c r="Q3" s="33"/>
      <c r="R3" s="180">
        <v>0.0</v>
      </c>
      <c r="S3" s="24"/>
      <c r="T3" s="32"/>
      <c r="U3" s="33"/>
      <c r="V3" s="180">
        <v>10.0</v>
      </c>
      <c r="W3" s="26">
        <v>43459.0</v>
      </c>
      <c r="X3" s="32"/>
      <c r="Y3" s="23">
        <f t="shared" ref="Y3:Y27" si="2">IF(M3&lt;&gt;0,3,0)+IF(V3&lt;&gt;0,2,0)</f>
        <v>2</v>
      </c>
      <c r="Z3" s="23">
        <f t="shared" ref="Z3:Z27" si="3">IF(R3&lt;&gt;0,3,0)+IF(X3&lt;&gt;0,2,0)</f>
        <v>0</v>
      </c>
      <c r="AA3" s="35" t="str">
        <f t="shared" ref="AA3:AA28" si="4">IF(AND(M3&gt;=12,R3&gt;=12,V3&gt;=6,X3&gt;=6),"да","нет")</f>
        <v>нет</v>
      </c>
      <c r="AB3" s="180">
        <f t="shared" ref="AB3:AB27" si="5">IF(M3&lt;&gt;0,8,0)+IF(R3&lt;&gt;0,8,0)+IF(V3&lt;&gt;0,2,0)+IF(X3&lt;&gt;0,2,0)</f>
        <v>2</v>
      </c>
      <c r="AC3" s="36"/>
      <c r="AD3" s="23"/>
      <c r="AE3" s="23"/>
      <c r="AF3" s="23"/>
      <c r="AG3" s="34"/>
      <c r="AH3" s="23"/>
      <c r="AI3" s="23"/>
      <c r="AJ3" s="23"/>
      <c r="AK3" s="34"/>
      <c r="AL3" s="24"/>
      <c r="AM3" s="23">
        <f t="shared" ref="AM3:AM27" si="6">M3+R3+V3+X3+Y3+Z3+AB3</f>
        <v>14</v>
      </c>
      <c r="AN3" s="37" t="str">
        <f t="shared" ref="AN3:AN28" si="7">IF(AND(AE3&gt;=20, AF3&gt;=6, AI3&gt;=10, AJ3&gt;=6, AM3&gt;=60), "Да", IF(AM3&gt;=60, "Fail", "Нет"))</f>
        <v>Нет</v>
      </c>
    </row>
    <row r="4">
      <c r="A4" s="179" t="s">
        <v>347</v>
      </c>
      <c r="B4" s="28"/>
      <c r="C4" s="29"/>
      <c r="D4" s="29"/>
      <c r="E4" s="28"/>
      <c r="F4" s="29"/>
      <c r="G4" s="29"/>
      <c r="H4" s="29"/>
      <c r="I4" s="29"/>
      <c r="J4" s="29"/>
      <c r="K4" s="30">
        <v>12302.0</v>
      </c>
      <c r="L4" s="26">
        <v>43453.0</v>
      </c>
      <c r="M4" s="180">
        <v>18.0</v>
      </c>
      <c r="N4" s="30">
        <v>12302.0</v>
      </c>
      <c r="O4" s="33"/>
      <c r="P4" s="33"/>
      <c r="Q4" s="33"/>
      <c r="R4" s="180">
        <v>18.0</v>
      </c>
      <c r="S4" s="23"/>
      <c r="T4" s="34"/>
      <c r="U4" s="33"/>
      <c r="V4" s="180">
        <v>8.0</v>
      </c>
      <c r="W4" s="26">
        <v>43459.0</v>
      </c>
      <c r="X4" s="32"/>
      <c r="Y4" s="23">
        <f t="shared" si="2"/>
        <v>5</v>
      </c>
      <c r="Z4" s="23">
        <f t="shared" si="3"/>
        <v>3</v>
      </c>
      <c r="AA4" s="35" t="str">
        <f t="shared" si="4"/>
        <v>нет</v>
      </c>
      <c r="AB4" s="180">
        <f t="shared" si="5"/>
        <v>18</v>
      </c>
      <c r="AC4" s="36"/>
      <c r="AD4" s="23"/>
      <c r="AE4" s="23"/>
      <c r="AF4" s="23"/>
      <c r="AG4" s="34"/>
      <c r="AH4" s="23"/>
      <c r="AI4" s="23"/>
      <c r="AJ4" s="23"/>
      <c r="AK4" s="34"/>
      <c r="AL4" s="23"/>
      <c r="AM4" s="23">
        <f t="shared" si="6"/>
        <v>70</v>
      </c>
      <c r="AN4" s="37" t="str">
        <f t="shared" si="7"/>
        <v>Fail</v>
      </c>
    </row>
    <row r="5">
      <c r="A5" s="179" t="s">
        <v>350</v>
      </c>
      <c r="B5" s="28"/>
      <c r="C5" s="29"/>
      <c r="D5" s="29"/>
      <c r="E5" s="29"/>
      <c r="F5" s="29"/>
      <c r="G5" s="29"/>
      <c r="H5" s="29"/>
      <c r="I5" s="29"/>
      <c r="J5" s="29"/>
      <c r="K5" s="30">
        <v>12303.0</v>
      </c>
      <c r="L5" s="33"/>
      <c r="M5" s="180">
        <v>0.0</v>
      </c>
      <c r="N5" s="30">
        <v>12303.0</v>
      </c>
      <c r="O5" s="40"/>
      <c r="P5" s="40"/>
      <c r="Q5" s="40"/>
      <c r="R5" s="180">
        <v>0.0</v>
      </c>
      <c r="S5" s="23"/>
      <c r="T5" s="34"/>
      <c r="U5" s="33"/>
      <c r="V5" s="180">
        <v>8.0</v>
      </c>
      <c r="W5" s="26">
        <v>43459.0</v>
      </c>
      <c r="X5" s="32">
        <v>6.0</v>
      </c>
      <c r="Y5" s="23">
        <f t="shared" si="2"/>
        <v>2</v>
      </c>
      <c r="Z5" s="23">
        <f t="shared" si="3"/>
        <v>2</v>
      </c>
      <c r="AA5" s="35" t="str">
        <f t="shared" si="4"/>
        <v>нет</v>
      </c>
      <c r="AB5" s="180">
        <f t="shared" si="5"/>
        <v>4</v>
      </c>
      <c r="AC5" s="36"/>
      <c r="AD5" s="23"/>
      <c r="AE5" s="23"/>
      <c r="AF5" s="23"/>
      <c r="AG5" s="34"/>
      <c r="AH5" s="23"/>
      <c r="AI5" s="23"/>
      <c r="AJ5" s="23"/>
      <c r="AK5" s="34"/>
      <c r="AL5" s="23"/>
      <c r="AM5" s="23">
        <f t="shared" si="6"/>
        <v>22</v>
      </c>
      <c r="AN5" s="37" t="str">
        <f t="shared" si="7"/>
        <v>Нет</v>
      </c>
    </row>
    <row r="6">
      <c r="A6" s="179" t="s">
        <v>352</v>
      </c>
      <c r="B6" s="28"/>
      <c r="C6" s="28"/>
      <c r="D6" s="29"/>
      <c r="E6" s="29"/>
      <c r="F6" s="29"/>
      <c r="G6" s="29"/>
      <c r="H6" s="29"/>
      <c r="I6" s="29"/>
      <c r="J6" s="29"/>
      <c r="K6" s="30">
        <v>12304.0</v>
      </c>
      <c r="L6" s="188">
        <v>43455.0</v>
      </c>
      <c r="M6" s="180">
        <v>15.0</v>
      </c>
      <c r="N6" s="30">
        <v>12304.0</v>
      </c>
      <c r="O6" s="40"/>
      <c r="P6" s="40"/>
      <c r="Q6" s="188">
        <v>43459.0</v>
      </c>
      <c r="R6" s="180">
        <v>18.0</v>
      </c>
      <c r="S6" s="23"/>
      <c r="T6" s="43"/>
      <c r="U6" s="33"/>
      <c r="V6" s="180">
        <v>10.0</v>
      </c>
      <c r="W6" s="26">
        <v>43459.0</v>
      </c>
      <c r="X6" s="32">
        <v>9.0</v>
      </c>
      <c r="Y6" s="23">
        <f t="shared" si="2"/>
        <v>5</v>
      </c>
      <c r="Z6" s="23">
        <f t="shared" si="3"/>
        <v>5</v>
      </c>
      <c r="AA6" s="35" t="str">
        <f t="shared" si="4"/>
        <v>да</v>
      </c>
      <c r="AB6" s="180">
        <f t="shared" si="5"/>
        <v>20</v>
      </c>
      <c r="AC6" s="36"/>
      <c r="AD6" s="23"/>
      <c r="AE6" s="23"/>
      <c r="AF6" s="23"/>
      <c r="AG6" s="34"/>
      <c r="AH6" s="23"/>
      <c r="AI6" s="23"/>
      <c r="AJ6" s="23"/>
      <c r="AK6" s="34"/>
      <c r="AL6" s="23"/>
      <c r="AM6" s="23">
        <f t="shared" si="6"/>
        <v>82</v>
      </c>
      <c r="AN6" s="184" t="str">
        <f t="shared" si="7"/>
        <v>Fail</v>
      </c>
    </row>
    <row r="7">
      <c r="A7" s="179" t="s">
        <v>355</v>
      </c>
      <c r="B7" s="28"/>
      <c r="C7" s="29"/>
      <c r="D7" s="29"/>
      <c r="E7" s="29"/>
      <c r="F7" s="29"/>
      <c r="G7" s="29"/>
      <c r="H7" s="29"/>
      <c r="I7" s="29"/>
      <c r="J7" s="29"/>
      <c r="K7" s="30">
        <v>12305.0</v>
      </c>
      <c r="L7" s="33"/>
      <c r="M7" s="180">
        <v>0.0</v>
      </c>
      <c r="N7" s="30">
        <v>12305.0</v>
      </c>
      <c r="O7" s="33"/>
      <c r="P7" s="40"/>
      <c r="Q7" s="40"/>
      <c r="R7" s="180">
        <v>0.0</v>
      </c>
      <c r="S7" s="23"/>
      <c r="T7" s="43"/>
      <c r="U7" s="33"/>
      <c r="V7" s="180">
        <v>10.0</v>
      </c>
      <c r="W7" s="26">
        <v>43459.0</v>
      </c>
      <c r="X7" s="32"/>
      <c r="Y7" s="23">
        <f t="shared" si="2"/>
        <v>2</v>
      </c>
      <c r="Z7" s="23">
        <f t="shared" si="3"/>
        <v>0</v>
      </c>
      <c r="AA7" s="35" t="str">
        <f t="shared" si="4"/>
        <v>нет</v>
      </c>
      <c r="AB7" s="180">
        <f t="shared" si="5"/>
        <v>2</v>
      </c>
      <c r="AC7" s="36"/>
      <c r="AD7" s="23"/>
      <c r="AE7" s="23"/>
      <c r="AF7" s="23"/>
      <c r="AG7" s="34"/>
      <c r="AH7" s="23"/>
      <c r="AI7" s="23"/>
      <c r="AJ7" s="23"/>
      <c r="AK7" s="34"/>
      <c r="AL7" s="23"/>
      <c r="AM7" s="23">
        <f t="shared" si="6"/>
        <v>14</v>
      </c>
      <c r="AN7" s="37" t="str">
        <f t="shared" si="7"/>
        <v>Нет</v>
      </c>
    </row>
    <row r="8">
      <c r="A8" s="179" t="s">
        <v>357</v>
      </c>
      <c r="B8" s="28"/>
      <c r="C8" s="29"/>
      <c r="D8" s="29"/>
      <c r="E8" s="29"/>
      <c r="F8" s="29"/>
      <c r="G8" s="29"/>
      <c r="H8" s="29"/>
      <c r="I8" s="29"/>
      <c r="J8" s="29"/>
      <c r="K8" s="30">
        <v>12306.0</v>
      </c>
      <c r="L8" s="33"/>
      <c r="M8" s="180">
        <v>0.0</v>
      </c>
      <c r="N8" s="30">
        <v>12306.0</v>
      </c>
      <c r="O8" s="40"/>
      <c r="P8" s="40"/>
      <c r="Q8" s="40"/>
      <c r="R8" s="180">
        <v>0.0</v>
      </c>
      <c r="S8" s="23"/>
      <c r="T8" s="34"/>
      <c r="U8" s="40"/>
      <c r="V8" s="180">
        <v>8.0</v>
      </c>
      <c r="W8" s="26">
        <v>43459.0</v>
      </c>
      <c r="X8" s="32"/>
      <c r="Y8" s="23">
        <f t="shared" si="2"/>
        <v>2</v>
      </c>
      <c r="Z8" s="23">
        <f t="shared" si="3"/>
        <v>0</v>
      </c>
      <c r="AA8" s="35" t="str">
        <f t="shared" si="4"/>
        <v>нет</v>
      </c>
      <c r="AB8" s="180">
        <f t="shared" si="5"/>
        <v>2</v>
      </c>
      <c r="AC8" s="36"/>
      <c r="AD8" s="23"/>
      <c r="AE8" s="23"/>
      <c r="AF8" s="23"/>
      <c r="AG8" s="34"/>
      <c r="AH8" s="23"/>
      <c r="AI8" s="23"/>
      <c r="AJ8" s="23"/>
      <c r="AK8" s="34"/>
      <c r="AL8" s="23"/>
      <c r="AM8" s="23">
        <f t="shared" si="6"/>
        <v>12</v>
      </c>
      <c r="AN8" s="37" t="str">
        <f t="shared" si="7"/>
        <v>Нет</v>
      </c>
    </row>
    <row r="9">
      <c r="A9" s="179" t="s">
        <v>358</v>
      </c>
      <c r="B9" s="28"/>
      <c r="C9" s="29"/>
      <c r="D9" s="29"/>
      <c r="E9" s="29"/>
      <c r="F9" s="29"/>
      <c r="G9" s="29"/>
      <c r="H9" s="29"/>
      <c r="I9" s="29"/>
      <c r="J9" s="29"/>
      <c r="K9" s="30">
        <v>12307.0</v>
      </c>
      <c r="L9" s="26">
        <v>43453.0</v>
      </c>
      <c r="M9" s="180">
        <v>15.0</v>
      </c>
      <c r="N9" s="30">
        <v>12307.0</v>
      </c>
      <c r="O9" s="33"/>
      <c r="P9" s="33"/>
      <c r="Q9" s="33"/>
      <c r="R9" s="180">
        <v>17.0</v>
      </c>
      <c r="S9" s="23"/>
      <c r="T9" s="34"/>
      <c r="U9" s="33"/>
      <c r="V9" s="180">
        <v>9.0</v>
      </c>
      <c r="W9" s="26">
        <v>43459.0</v>
      </c>
      <c r="X9" s="32"/>
      <c r="Y9" s="23">
        <f t="shared" si="2"/>
        <v>5</v>
      </c>
      <c r="Z9" s="23">
        <f t="shared" si="3"/>
        <v>3</v>
      </c>
      <c r="AA9" s="35" t="str">
        <f t="shared" si="4"/>
        <v>нет</v>
      </c>
      <c r="AB9" s="180">
        <f t="shared" si="5"/>
        <v>18</v>
      </c>
      <c r="AC9" s="36"/>
      <c r="AD9" s="23"/>
      <c r="AE9" s="23"/>
      <c r="AF9" s="23"/>
      <c r="AG9" s="34"/>
      <c r="AH9" s="23"/>
      <c r="AI9" s="23"/>
      <c r="AJ9" s="23"/>
      <c r="AK9" s="34"/>
      <c r="AL9" s="23"/>
      <c r="AM9" s="23">
        <f t="shared" si="6"/>
        <v>67</v>
      </c>
      <c r="AN9" s="185" t="str">
        <f t="shared" si="7"/>
        <v>Fail</v>
      </c>
    </row>
    <row r="10">
      <c r="A10" s="179" t="s">
        <v>360</v>
      </c>
      <c r="B10" s="28"/>
      <c r="C10" s="47"/>
      <c r="D10" s="47"/>
      <c r="E10" s="47"/>
      <c r="F10" s="47"/>
      <c r="G10" s="47"/>
      <c r="H10" s="47"/>
      <c r="I10" s="47"/>
      <c r="J10" s="47"/>
      <c r="K10" s="30">
        <v>12308.0</v>
      </c>
      <c r="L10" s="58"/>
      <c r="M10" s="180">
        <v>0.0</v>
      </c>
      <c r="N10" s="30">
        <v>12308.0</v>
      </c>
      <c r="O10" s="58"/>
      <c r="P10" s="58"/>
      <c r="Q10" s="58"/>
      <c r="R10" s="180">
        <v>0.0</v>
      </c>
      <c r="S10" s="56"/>
      <c r="T10" s="43"/>
      <c r="U10" s="58"/>
      <c r="V10" s="180">
        <v>4.0</v>
      </c>
      <c r="W10" s="26">
        <v>43459.0</v>
      </c>
      <c r="X10" s="39"/>
      <c r="Y10" s="23">
        <f t="shared" si="2"/>
        <v>2</v>
      </c>
      <c r="Z10" s="23">
        <f t="shared" si="3"/>
        <v>0</v>
      </c>
      <c r="AA10" s="35" t="str">
        <f t="shared" si="4"/>
        <v>нет</v>
      </c>
      <c r="AB10" s="180">
        <f t="shared" si="5"/>
        <v>2</v>
      </c>
      <c r="AC10" s="36"/>
      <c r="AD10" s="23"/>
      <c r="AE10" s="23"/>
      <c r="AF10" s="23"/>
      <c r="AG10" s="34"/>
      <c r="AH10" s="23"/>
      <c r="AI10" s="23"/>
      <c r="AJ10" s="23"/>
      <c r="AK10" s="34"/>
      <c r="AL10" s="23"/>
      <c r="AM10" s="23">
        <f t="shared" si="6"/>
        <v>8</v>
      </c>
      <c r="AN10" s="184" t="str">
        <f t="shared" si="7"/>
        <v>Нет</v>
      </c>
    </row>
    <row r="11">
      <c r="A11" s="179" t="s">
        <v>362</v>
      </c>
      <c r="B11" s="28"/>
      <c r="C11" s="29"/>
      <c r="D11" s="29"/>
      <c r="E11" s="29"/>
      <c r="F11" s="29"/>
      <c r="G11" s="29"/>
      <c r="H11" s="29"/>
      <c r="I11" s="29"/>
      <c r="J11" s="29"/>
      <c r="K11" s="30">
        <v>12309.0</v>
      </c>
      <c r="L11" s="33"/>
      <c r="M11" s="180">
        <v>17.0</v>
      </c>
      <c r="N11" s="30">
        <v>12309.0</v>
      </c>
      <c r="O11" s="33"/>
      <c r="P11" s="33"/>
      <c r="Q11" s="189">
        <v>43459.0</v>
      </c>
      <c r="R11" s="180">
        <v>19.0</v>
      </c>
      <c r="S11" s="23"/>
      <c r="T11" s="34"/>
      <c r="U11" s="40"/>
      <c r="V11" s="180">
        <v>8.0</v>
      </c>
      <c r="W11" s="33"/>
      <c r="X11" s="32"/>
      <c r="Y11" s="23">
        <f t="shared" si="2"/>
        <v>5</v>
      </c>
      <c r="Z11" s="23">
        <f t="shared" si="3"/>
        <v>3</v>
      </c>
      <c r="AA11" s="35" t="str">
        <f t="shared" si="4"/>
        <v>нет</v>
      </c>
      <c r="AB11" s="180">
        <f t="shared" si="5"/>
        <v>18</v>
      </c>
      <c r="AC11" s="36"/>
      <c r="AD11" s="23"/>
      <c r="AE11" s="23"/>
      <c r="AF11" s="23"/>
      <c r="AG11" s="34"/>
      <c r="AH11" s="23"/>
      <c r="AI11" s="23"/>
      <c r="AJ11" s="23"/>
      <c r="AK11" s="34"/>
      <c r="AL11" s="23"/>
      <c r="AM11" s="23">
        <f t="shared" si="6"/>
        <v>70</v>
      </c>
      <c r="AN11" s="184" t="str">
        <f t="shared" si="7"/>
        <v>Fail</v>
      </c>
    </row>
    <row r="12">
      <c r="A12" s="179" t="s">
        <v>365</v>
      </c>
      <c r="B12" s="28"/>
      <c r="C12" s="29"/>
      <c r="D12" s="29"/>
      <c r="E12" s="29"/>
      <c r="F12" s="29"/>
      <c r="G12" s="29"/>
      <c r="H12" s="29"/>
      <c r="I12" s="29"/>
      <c r="J12" s="29"/>
      <c r="K12" s="30">
        <v>12310.0</v>
      </c>
      <c r="L12" s="188">
        <v>43459.0</v>
      </c>
      <c r="M12" s="180">
        <v>16.0</v>
      </c>
      <c r="N12" s="30">
        <v>12310.0</v>
      </c>
      <c r="O12" s="40"/>
      <c r="P12" s="40"/>
      <c r="Q12" s="188">
        <v>43455.0</v>
      </c>
      <c r="R12" s="180">
        <v>16.0</v>
      </c>
      <c r="S12" s="23"/>
      <c r="T12" s="43"/>
      <c r="U12" s="62"/>
      <c r="V12" s="180">
        <v>10.0</v>
      </c>
      <c r="W12" s="40"/>
      <c r="X12" s="32"/>
      <c r="Y12" s="23">
        <f t="shared" si="2"/>
        <v>5</v>
      </c>
      <c r="Z12" s="23">
        <f t="shared" si="3"/>
        <v>3</v>
      </c>
      <c r="AA12" s="35" t="str">
        <f t="shared" si="4"/>
        <v>нет</v>
      </c>
      <c r="AB12" s="180">
        <f t="shared" si="5"/>
        <v>18</v>
      </c>
      <c r="AC12" s="36"/>
      <c r="AD12" s="23"/>
      <c r="AE12" s="23"/>
      <c r="AF12" s="23"/>
      <c r="AG12" s="34"/>
      <c r="AH12" s="23"/>
      <c r="AI12" s="23"/>
      <c r="AJ12" s="23"/>
      <c r="AK12" s="34"/>
      <c r="AL12" s="23"/>
      <c r="AM12" s="23">
        <f t="shared" si="6"/>
        <v>68</v>
      </c>
      <c r="AN12" s="184" t="str">
        <f t="shared" si="7"/>
        <v>Fail</v>
      </c>
    </row>
    <row r="13">
      <c r="A13" s="179" t="s">
        <v>368</v>
      </c>
      <c r="B13" s="28"/>
      <c r="C13" s="29"/>
      <c r="D13" s="29"/>
      <c r="E13" s="29"/>
      <c r="F13" s="29"/>
      <c r="G13" s="29"/>
      <c r="H13" s="29"/>
      <c r="I13" s="29"/>
      <c r="J13" s="29"/>
      <c r="K13" s="30">
        <v>12311.0</v>
      </c>
      <c r="L13" s="33"/>
      <c r="M13" s="180">
        <v>0.0</v>
      </c>
      <c r="N13" s="30">
        <v>12311.0</v>
      </c>
      <c r="O13" s="33"/>
      <c r="P13" s="33"/>
      <c r="Q13" s="33"/>
      <c r="R13" s="180">
        <v>0.0</v>
      </c>
      <c r="S13" s="23"/>
      <c r="T13" s="34"/>
      <c r="U13" s="33"/>
      <c r="V13" s="180">
        <v>0.0</v>
      </c>
      <c r="W13" s="26">
        <v>43459.0</v>
      </c>
      <c r="X13" s="32"/>
      <c r="Y13" s="23">
        <f t="shared" si="2"/>
        <v>0</v>
      </c>
      <c r="Z13" s="23">
        <f t="shared" si="3"/>
        <v>0</v>
      </c>
      <c r="AA13" s="35" t="str">
        <f t="shared" si="4"/>
        <v>нет</v>
      </c>
      <c r="AB13" s="180">
        <f t="shared" si="5"/>
        <v>0</v>
      </c>
      <c r="AC13" s="36"/>
      <c r="AD13" s="23"/>
      <c r="AE13" s="23"/>
      <c r="AF13" s="23"/>
      <c r="AG13" s="34"/>
      <c r="AH13" s="23"/>
      <c r="AI13" s="23"/>
      <c r="AJ13" s="23"/>
      <c r="AK13" s="34"/>
      <c r="AL13" s="23"/>
      <c r="AM13" s="23">
        <f t="shared" si="6"/>
        <v>0</v>
      </c>
      <c r="AN13" s="184" t="str">
        <f t="shared" si="7"/>
        <v>Нет</v>
      </c>
    </row>
    <row r="14">
      <c r="A14" s="179" t="s">
        <v>371</v>
      </c>
      <c r="B14" s="28"/>
      <c r="C14" s="29"/>
      <c r="D14" s="29"/>
      <c r="E14" s="29"/>
      <c r="F14" s="29"/>
      <c r="G14" s="29"/>
      <c r="H14" s="29"/>
      <c r="I14" s="29"/>
      <c r="J14" s="29"/>
      <c r="K14" s="30">
        <v>12312.0</v>
      </c>
      <c r="L14" s="33"/>
      <c r="M14" s="180">
        <v>0.0</v>
      </c>
      <c r="N14" s="30">
        <v>12312.0</v>
      </c>
      <c r="O14" s="33"/>
      <c r="P14" s="33"/>
      <c r="Q14" s="33"/>
      <c r="R14" s="180">
        <v>0.0</v>
      </c>
      <c r="S14" s="23"/>
      <c r="T14" s="34"/>
      <c r="U14" s="33"/>
      <c r="V14" s="180">
        <v>8.0</v>
      </c>
      <c r="W14" s="26">
        <v>43459.0</v>
      </c>
      <c r="X14" s="32">
        <v>8.0</v>
      </c>
      <c r="Y14" s="23">
        <f t="shared" si="2"/>
        <v>2</v>
      </c>
      <c r="Z14" s="23">
        <f t="shared" si="3"/>
        <v>2</v>
      </c>
      <c r="AA14" s="35" t="str">
        <f t="shared" si="4"/>
        <v>нет</v>
      </c>
      <c r="AB14" s="180">
        <f t="shared" si="5"/>
        <v>4</v>
      </c>
      <c r="AC14" s="36"/>
      <c r="AD14" s="23"/>
      <c r="AE14" s="23"/>
      <c r="AF14" s="23"/>
      <c r="AG14" s="34"/>
      <c r="AH14" s="23"/>
      <c r="AI14" s="23"/>
      <c r="AJ14" s="23"/>
      <c r="AK14" s="34"/>
      <c r="AL14" s="23"/>
      <c r="AM14" s="23">
        <f t="shared" si="6"/>
        <v>24</v>
      </c>
      <c r="AN14" s="184" t="str">
        <f t="shared" si="7"/>
        <v>Нет</v>
      </c>
    </row>
    <row r="15">
      <c r="A15" s="179" t="s">
        <v>373</v>
      </c>
      <c r="B15" s="28"/>
      <c r="C15" s="29"/>
      <c r="D15" s="29"/>
      <c r="E15" s="29"/>
      <c r="F15" s="29"/>
      <c r="G15" s="29"/>
      <c r="H15" s="29"/>
      <c r="I15" s="29"/>
      <c r="J15" s="29"/>
      <c r="K15" s="30">
        <v>12313.0</v>
      </c>
      <c r="L15" s="33"/>
      <c r="M15" s="180">
        <v>16.0</v>
      </c>
      <c r="N15" s="30">
        <v>12313.0</v>
      </c>
      <c r="O15" s="33"/>
      <c r="P15" s="40"/>
      <c r="Q15" s="133"/>
      <c r="R15" s="180">
        <v>0.0</v>
      </c>
      <c r="S15" s="23"/>
      <c r="T15" s="34"/>
      <c r="U15" s="40"/>
      <c r="V15" s="180">
        <v>10.0</v>
      </c>
      <c r="W15" s="26">
        <v>43459.0</v>
      </c>
      <c r="X15" s="32"/>
      <c r="Y15" s="23">
        <f t="shared" si="2"/>
        <v>5</v>
      </c>
      <c r="Z15" s="23">
        <f t="shared" si="3"/>
        <v>0</v>
      </c>
      <c r="AA15" s="35" t="str">
        <f t="shared" si="4"/>
        <v>нет</v>
      </c>
      <c r="AB15" s="180">
        <f t="shared" si="5"/>
        <v>10</v>
      </c>
      <c r="AC15" s="36"/>
      <c r="AD15" s="23"/>
      <c r="AE15" s="23"/>
      <c r="AF15" s="23"/>
      <c r="AG15" s="34"/>
      <c r="AH15" s="23"/>
      <c r="AI15" s="23"/>
      <c r="AJ15" s="23"/>
      <c r="AK15" s="34"/>
      <c r="AL15" s="23"/>
      <c r="AM15" s="23">
        <f t="shared" si="6"/>
        <v>41</v>
      </c>
      <c r="AN15" s="184" t="str">
        <f t="shared" si="7"/>
        <v>Нет</v>
      </c>
    </row>
    <row r="16">
      <c r="A16" s="179" t="s">
        <v>375</v>
      </c>
      <c r="B16" s="28"/>
      <c r="C16" s="29"/>
      <c r="D16" s="29"/>
      <c r="E16" s="29"/>
      <c r="F16" s="29"/>
      <c r="G16" s="29"/>
      <c r="H16" s="29"/>
      <c r="I16" s="29"/>
      <c r="J16" s="29"/>
      <c r="K16" s="30">
        <v>12314.0</v>
      </c>
      <c r="L16" s="33"/>
      <c r="M16" s="180">
        <v>0.0</v>
      </c>
      <c r="N16" s="30">
        <v>12314.0</v>
      </c>
      <c r="O16" s="33"/>
      <c r="P16" s="40"/>
      <c r="Q16" s="133"/>
      <c r="R16" s="180">
        <v>0.0</v>
      </c>
      <c r="S16" s="23"/>
      <c r="T16" s="34"/>
      <c r="U16" s="40"/>
      <c r="V16" s="180">
        <v>0.0</v>
      </c>
      <c r="W16" s="26">
        <v>43459.0</v>
      </c>
      <c r="X16" s="32"/>
      <c r="Y16" s="23">
        <f t="shared" si="2"/>
        <v>0</v>
      </c>
      <c r="Z16" s="23">
        <f t="shared" si="3"/>
        <v>0</v>
      </c>
      <c r="AA16" s="35" t="str">
        <f t="shared" si="4"/>
        <v>нет</v>
      </c>
      <c r="AB16" s="180">
        <f t="shared" si="5"/>
        <v>0</v>
      </c>
      <c r="AC16" s="36"/>
      <c r="AD16" s="23"/>
      <c r="AE16" s="23"/>
      <c r="AF16" s="23"/>
      <c r="AG16" s="34"/>
      <c r="AH16" s="23"/>
      <c r="AI16" s="23"/>
      <c r="AJ16" s="23"/>
      <c r="AK16" s="34"/>
      <c r="AL16" s="23"/>
      <c r="AM16" s="23">
        <f t="shared" si="6"/>
        <v>0</v>
      </c>
      <c r="AN16" s="184" t="str">
        <f t="shared" si="7"/>
        <v>Нет</v>
      </c>
    </row>
    <row r="17">
      <c r="A17" s="179" t="s">
        <v>377</v>
      </c>
      <c r="B17" s="28"/>
      <c r="C17" s="29"/>
      <c r="D17" s="29"/>
      <c r="E17" s="29"/>
      <c r="F17" s="29"/>
      <c r="G17" s="29"/>
      <c r="H17" s="29"/>
      <c r="I17" s="29"/>
      <c r="J17" s="29"/>
      <c r="K17" s="30">
        <v>12315.0</v>
      </c>
      <c r="L17" s="188">
        <v>43455.0</v>
      </c>
      <c r="M17" s="180">
        <v>16.0</v>
      </c>
      <c r="N17" s="30">
        <v>12315.0</v>
      </c>
      <c r="O17" s="33"/>
      <c r="P17" s="33"/>
      <c r="Q17" s="33"/>
      <c r="R17" s="180">
        <v>0.0</v>
      </c>
      <c r="S17" s="23"/>
      <c r="T17" s="34"/>
      <c r="U17" s="40"/>
      <c r="V17" s="180">
        <v>6.0</v>
      </c>
      <c r="W17" s="26">
        <v>43459.0</v>
      </c>
      <c r="X17" s="32">
        <v>10.0</v>
      </c>
      <c r="Y17" s="23">
        <f t="shared" si="2"/>
        <v>5</v>
      </c>
      <c r="Z17" s="23">
        <f t="shared" si="3"/>
        <v>2</v>
      </c>
      <c r="AA17" s="35" t="str">
        <f t="shared" si="4"/>
        <v>нет</v>
      </c>
      <c r="AB17" s="180">
        <f t="shared" si="5"/>
        <v>12</v>
      </c>
      <c r="AC17" s="36"/>
      <c r="AD17" s="23"/>
      <c r="AE17" s="23"/>
      <c r="AF17" s="23"/>
      <c r="AG17" s="34"/>
      <c r="AH17" s="23"/>
      <c r="AI17" s="23"/>
      <c r="AJ17" s="23"/>
      <c r="AK17" s="34"/>
      <c r="AL17" s="23"/>
      <c r="AM17" s="23">
        <f t="shared" si="6"/>
        <v>51</v>
      </c>
      <c r="AN17" s="184" t="str">
        <f t="shared" si="7"/>
        <v>Нет</v>
      </c>
    </row>
    <row r="18">
      <c r="A18" s="179" t="s">
        <v>379</v>
      </c>
      <c r="B18" s="28"/>
      <c r="C18" s="29"/>
      <c r="D18" s="28"/>
      <c r="E18" s="29"/>
      <c r="F18" s="29"/>
      <c r="G18" s="29"/>
      <c r="H18" s="29"/>
      <c r="I18" s="29"/>
      <c r="J18" s="29"/>
      <c r="K18" s="30">
        <v>12316.0</v>
      </c>
      <c r="L18" s="188">
        <v>43459.0</v>
      </c>
      <c r="M18" s="180">
        <v>18.0</v>
      </c>
      <c r="N18" s="30">
        <v>12316.0</v>
      </c>
      <c r="O18" s="33"/>
      <c r="P18" s="33"/>
      <c r="Q18" s="188">
        <v>43455.0</v>
      </c>
      <c r="R18" s="180">
        <v>18.0</v>
      </c>
      <c r="S18" s="23"/>
      <c r="T18" s="34"/>
      <c r="U18" s="40"/>
      <c r="V18" s="180">
        <v>9.0</v>
      </c>
      <c r="W18" s="26">
        <v>43459.0</v>
      </c>
      <c r="X18" s="32"/>
      <c r="Y18" s="23">
        <f t="shared" si="2"/>
        <v>5</v>
      </c>
      <c r="Z18" s="23">
        <f t="shared" si="3"/>
        <v>3</v>
      </c>
      <c r="AA18" s="35" t="str">
        <f t="shared" si="4"/>
        <v>нет</v>
      </c>
      <c r="AB18" s="180">
        <f t="shared" si="5"/>
        <v>18</v>
      </c>
      <c r="AC18" s="36"/>
      <c r="AD18" s="23"/>
      <c r="AE18" s="23"/>
      <c r="AF18" s="23"/>
      <c r="AG18" s="34"/>
      <c r="AH18" s="23"/>
      <c r="AI18" s="23"/>
      <c r="AJ18" s="23"/>
      <c r="AK18" s="34"/>
      <c r="AL18" s="23"/>
      <c r="AM18" s="23">
        <f t="shared" si="6"/>
        <v>71</v>
      </c>
      <c r="AN18" s="184" t="str">
        <f t="shared" si="7"/>
        <v>Fail</v>
      </c>
    </row>
    <row r="19">
      <c r="A19" s="179" t="s">
        <v>381</v>
      </c>
      <c r="B19" s="28"/>
      <c r="C19" s="47"/>
      <c r="D19" s="47"/>
      <c r="E19" s="47"/>
      <c r="F19" s="47"/>
      <c r="G19" s="47"/>
      <c r="H19" s="47"/>
      <c r="I19" s="47"/>
      <c r="J19" s="47"/>
      <c r="K19" s="30">
        <v>12317.0</v>
      </c>
      <c r="L19" s="188">
        <v>43445.0</v>
      </c>
      <c r="M19" s="180">
        <v>18.0</v>
      </c>
      <c r="N19" s="30">
        <v>12317.0</v>
      </c>
      <c r="O19" s="58"/>
      <c r="P19" s="58"/>
      <c r="Q19" s="188">
        <v>43455.0</v>
      </c>
      <c r="R19" s="180">
        <v>19.0</v>
      </c>
      <c r="S19" s="56"/>
      <c r="T19" s="43"/>
      <c r="U19" s="58"/>
      <c r="V19" s="180">
        <v>10.0</v>
      </c>
      <c r="W19" s="26">
        <v>43459.0</v>
      </c>
      <c r="X19" s="39"/>
      <c r="Y19" s="23">
        <f t="shared" si="2"/>
        <v>5</v>
      </c>
      <c r="Z19" s="23">
        <f t="shared" si="3"/>
        <v>3</v>
      </c>
      <c r="AA19" s="35" t="str">
        <f t="shared" si="4"/>
        <v>нет</v>
      </c>
      <c r="AB19" s="180">
        <f t="shared" si="5"/>
        <v>18</v>
      </c>
      <c r="AC19" s="36"/>
      <c r="AD19" s="23"/>
      <c r="AE19" s="23"/>
      <c r="AF19" s="23"/>
      <c r="AG19" s="34"/>
      <c r="AH19" s="23"/>
      <c r="AI19" s="23"/>
      <c r="AJ19" s="23"/>
      <c r="AK19" s="34"/>
      <c r="AL19" s="23"/>
      <c r="AM19" s="23">
        <f t="shared" si="6"/>
        <v>73</v>
      </c>
      <c r="AN19" s="184" t="str">
        <f t="shared" si="7"/>
        <v>Fail</v>
      </c>
    </row>
    <row r="20">
      <c r="A20" s="179" t="s">
        <v>383</v>
      </c>
      <c r="B20" s="28"/>
      <c r="C20" s="47"/>
      <c r="D20" s="47"/>
      <c r="E20" s="47"/>
      <c r="F20" s="47"/>
      <c r="G20" s="47"/>
      <c r="H20" s="47"/>
      <c r="I20" s="47"/>
      <c r="J20" s="47"/>
      <c r="K20" s="30">
        <v>12318.0</v>
      </c>
      <c r="L20" s="188">
        <v>43445.0</v>
      </c>
      <c r="M20" s="180">
        <v>20.0</v>
      </c>
      <c r="N20" s="30">
        <v>12318.0</v>
      </c>
      <c r="O20" s="58"/>
      <c r="P20" s="58"/>
      <c r="Q20" s="188">
        <v>43445.0</v>
      </c>
      <c r="R20" s="180">
        <v>20.0</v>
      </c>
      <c r="S20" s="56"/>
      <c r="T20" s="43"/>
      <c r="U20" s="58"/>
      <c r="V20" s="180">
        <v>10.0</v>
      </c>
      <c r="W20" s="26">
        <v>43459.0</v>
      </c>
      <c r="X20" s="39">
        <v>10.0</v>
      </c>
      <c r="Y20" s="23">
        <f t="shared" si="2"/>
        <v>5</v>
      </c>
      <c r="Z20" s="23">
        <f t="shared" si="3"/>
        <v>5</v>
      </c>
      <c r="AA20" s="35" t="str">
        <f t="shared" si="4"/>
        <v>да</v>
      </c>
      <c r="AB20" s="180">
        <f t="shared" si="5"/>
        <v>20</v>
      </c>
      <c r="AC20" s="36"/>
      <c r="AD20" s="23"/>
      <c r="AE20" s="23"/>
      <c r="AF20" s="23"/>
      <c r="AG20" s="34"/>
      <c r="AH20" s="23"/>
      <c r="AI20" s="23"/>
      <c r="AJ20" s="23"/>
      <c r="AK20" s="34"/>
      <c r="AL20" s="23"/>
      <c r="AM20" s="23">
        <f t="shared" si="6"/>
        <v>90</v>
      </c>
      <c r="AN20" s="184" t="str">
        <f t="shared" si="7"/>
        <v>Fail</v>
      </c>
    </row>
    <row r="21">
      <c r="A21" s="179" t="s">
        <v>385</v>
      </c>
      <c r="B21" s="28"/>
      <c r="C21" s="29"/>
      <c r="D21" s="29"/>
      <c r="E21" s="28"/>
      <c r="F21" s="29"/>
      <c r="G21" s="29"/>
      <c r="H21" s="29"/>
      <c r="I21" s="29"/>
      <c r="J21" s="29"/>
      <c r="K21" s="30">
        <v>12319.0</v>
      </c>
      <c r="L21" s="33"/>
      <c r="M21" s="180">
        <v>0.0</v>
      </c>
      <c r="N21" s="30">
        <v>12319.0</v>
      </c>
      <c r="O21" s="33"/>
      <c r="P21" s="33"/>
      <c r="Q21" s="33"/>
      <c r="R21" s="180">
        <v>0.0</v>
      </c>
      <c r="S21" s="23"/>
      <c r="T21" s="34"/>
      <c r="U21" s="33"/>
      <c r="V21" s="180">
        <v>0.0</v>
      </c>
      <c r="W21" s="33"/>
      <c r="X21" s="32"/>
      <c r="Y21" s="23">
        <f t="shared" si="2"/>
        <v>0</v>
      </c>
      <c r="Z21" s="23">
        <f t="shared" si="3"/>
        <v>0</v>
      </c>
      <c r="AA21" s="35" t="str">
        <f t="shared" si="4"/>
        <v>нет</v>
      </c>
      <c r="AB21" s="180">
        <f t="shared" si="5"/>
        <v>0</v>
      </c>
      <c r="AC21" s="36"/>
      <c r="AD21" s="23"/>
      <c r="AE21" s="23"/>
      <c r="AF21" s="23"/>
      <c r="AG21" s="34"/>
      <c r="AH21" s="23"/>
      <c r="AI21" s="23"/>
      <c r="AJ21" s="23"/>
      <c r="AK21" s="34"/>
      <c r="AL21" s="23"/>
      <c r="AM21" s="23">
        <f t="shared" si="6"/>
        <v>0</v>
      </c>
      <c r="AN21" s="184" t="str">
        <f t="shared" si="7"/>
        <v>Нет</v>
      </c>
    </row>
    <row r="22">
      <c r="A22" s="179" t="s">
        <v>386</v>
      </c>
      <c r="B22" s="28"/>
      <c r="C22" s="28"/>
      <c r="D22" s="29"/>
      <c r="E22" s="29"/>
      <c r="F22" s="29"/>
      <c r="G22" s="29"/>
      <c r="H22" s="29"/>
      <c r="I22" s="29"/>
      <c r="J22" s="29"/>
      <c r="K22" s="30">
        <v>12320.0</v>
      </c>
      <c r="L22" s="26">
        <v>43453.0</v>
      </c>
      <c r="M22" s="180">
        <v>15.0</v>
      </c>
      <c r="N22" s="30">
        <v>12320.0</v>
      </c>
      <c r="O22" s="40"/>
      <c r="P22" s="40"/>
      <c r="Q22" s="40"/>
      <c r="R22" s="180">
        <v>18.0</v>
      </c>
      <c r="S22" s="23"/>
      <c r="T22" s="34"/>
      <c r="U22" s="40"/>
      <c r="V22" s="180">
        <v>6.0</v>
      </c>
      <c r="W22" s="26">
        <v>43459.0</v>
      </c>
      <c r="X22" s="32">
        <v>6.0</v>
      </c>
      <c r="Y22" s="23">
        <f t="shared" si="2"/>
        <v>5</v>
      </c>
      <c r="Z22" s="23">
        <f t="shared" si="3"/>
        <v>5</v>
      </c>
      <c r="AA22" s="35" t="str">
        <f t="shared" si="4"/>
        <v>да</v>
      </c>
      <c r="AB22" s="180">
        <f t="shared" si="5"/>
        <v>20</v>
      </c>
      <c r="AC22" s="36"/>
      <c r="AD22" s="23"/>
      <c r="AE22" s="23"/>
      <c r="AF22" s="23"/>
      <c r="AG22" s="34"/>
      <c r="AH22" s="23"/>
      <c r="AI22" s="23"/>
      <c r="AJ22" s="23"/>
      <c r="AK22" s="34"/>
      <c r="AL22" s="23"/>
      <c r="AM22" s="23">
        <f t="shared" si="6"/>
        <v>75</v>
      </c>
      <c r="AN22" s="184" t="str">
        <f t="shared" si="7"/>
        <v>Fail</v>
      </c>
    </row>
    <row r="23">
      <c r="A23" s="179" t="s">
        <v>388</v>
      </c>
      <c r="B23" s="28"/>
      <c r="C23" s="29"/>
      <c r="D23" s="29"/>
      <c r="E23" s="29"/>
      <c r="F23" s="29"/>
      <c r="G23" s="29"/>
      <c r="H23" s="29"/>
      <c r="I23" s="29"/>
      <c r="J23" s="29"/>
      <c r="K23" s="30">
        <v>12321.0</v>
      </c>
      <c r="L23" s="33"/>
      <c r="M23" s="180">
        <v>0.0</v>
      </c>
      <c r="N23" s="30">
        <v>12321.0</v>
      </c>
      <c r="O23" s="33"/>
      <c r="P23" s="33"/>
      <c r="Q23" s="40"/>
      <c r="R23" s="180">
        <v>0.0</v>
      </c>
      <c r="S23" s="23"/>
      <c r="T23" s="34"/>
      <c r="U23" s="40"/>
      <c r="V23" s="180">
        <v>0.0</v>
      </c>
      <c r="W23" s="33"/>
      <c r="X23" s="32"/>
      <c r="Y23" s="23">
        <f t="shared" si="2"/>
        <v>0</v>
      </c>
      <c r="Z23" s="23">
        <f t="shared" si="3"/>
        <v>0</v>
      </c>
      <c r="AA23" s="35" t="str">
        <f t="shared" si="4"/>
        <v>нет</v>
      </c>
      <c r="AB23" s="180">
        <f t="shared" si="5"/>
        <v>0</v>
      </c>
      <c r="AC23" s="36"/>
      <c r="AD23" s="23"/>
      <c r="AE23" s="23"/>
      <c r="AF23" s="23"/>
      <c r="AG23" s="34"/>
      <c r="AH23" s="23"/>
      <c r="AI23" s="23"/>
      <c r="AJ23" s="23"/>
      <c r="AK23" s="34"/>
      <c r="AL23" s="23"/>
      <c r="AM23" s="23">
        <f t="shared" si="6"/>
        <v>0</v>
      </c>
      <c r="AN23" s="184" t="str">
        <f t="shared" si="7"/>
        <v>Нет</v>
      </c>
    </row>
    <row r="24">
      <c r="A24" s="179" t="s">
        <v>390</v>
      </c>
      <c r="B24" s="28"/>
      <c r="C24" s="29"/>
      <c r="D24" s="29"/>
      <c r="E24" s="29"/>
      <c r="F24" s="29"/>
      <c r="G24" s="29"/>
      <c r="H24" s="29"/>
      <c r="I24" s="29"/>
      <c r="J24" s="29"/>
      <c r="K24" s="30">
        <v>12322.0</v>
      </c>
      <c r="L24" s="26">
        <v>43453.0</v>
      </c>
      <c r="M24" s="180">
        <v>18.0</v>
      </c>
      <c r="N24" s="30">
        <v>12322.0</v>
      </c>
      <c r="O24" s="33"/>
      <c r="P24" s="33"/>
      <c r="Q24" s="33"/>
      <c r="R24" s="180">
        <v>20.0</v>
      </c>
      <c r="S24" s="23"/>
      <c r="T24" s="34"/>
      <c r="U24" s="33"/>
      <c r="V24" s="180">
        <v>8.0</v>
      </c>
      <c r="W24" s="26">
        <v>43459.0</v>
      </c>
      <c r="X24" s="32"/>
      <c r="Y24" s="23">
        <f t="shared" si="2"/>
        <v>5</v>
      </c>
      <c r="Z24" s="23">
        <f t="shared" si="3"/>
        <v>3</v>
      </c>
      <c r="AA24" s="35" t="str">
        <f t="shared" si="4"/>
        <v>нет</v>
      </c>
      <c r="AB24" s="180">
        <f t="shared" si="5"/>
        <v>18</v>
      </c>
      <c r="AC24" s="36"/>
      <c r="AD24" s="23"/>
      <c r="AE24" s="23"/>
      <c r="AF24" s="23"/>
      <c r="AG24" s="34"/>
      <c r="AH24" s="23"/>
      <c r="AI24" s="23"/>
      <c r="AJ24" s="23"/>
      <c r="AK24" s="34"/>
      <c r="AL24" s="23"/>
      <c r="AM24" s="23">
        <f t="shared" si="6"/>
        <v>72</v>
      </c>
      <c r="AN24" s="184" t="str">
        <f t="shared" si="7"/>
        <v>Fail</v>
      </c>
    </row>
    <row r="25">
      <c r="A25" s="179" t="s">
        <v>392</v>
      </c>
      <c r="B25" s="28"/>
      <c r="C25" s="29"/>
      <c r="D25" s="29"/>
      <c r="E25" s="29"/>
      <c r="F25" s="29"/>
      <c r="G25" s="29"/>
      <c r="H25" s="29"/>
      <c r="I25" s="29"/>
      <c r="J25" s="29"/>
      <c r="K25" s="30">
        <v>12323.0</v>
      </c>
      <c r="L25" s="188">
        <v>43455.0</v>
      </c>
      <c r="M25" s="180">
        <v>18.0</v>
      </c>
      <c r="N25" s="30">
        <v>12323.0</v>
      </c>
      <c r="O25" s="40"/>
      <c r="P25" s="40"/>
      <c r="Q25" s="188">
        <v>43455.0</v>
      </c>
      <c r="R25" s="180">
        <v>19.0</v>
      </c>
      <c r="S25" s="23"/>
      <c r="T25" s="34"/>
      <c r="U25" s="33"/>
      <c r="V25" s="180">
        <v>7.0</v>
      </c>
      <c r="W25" s="33"/>
      <c r="X25" s="32"/>
      <c r="Y25" s="23">
        <f t="shared" si="2"/>
        <v>5</v>
      </c>
      <c r="Z25" s="23">
        <f t="shared" si="3"/>
        <v>3</v>
      </c>
      <c r="AA25" s="35" t="str">
        <f t="shared" si="4"/>
        <v>нет</v>
      </c>
      <c r="AB25" s="180">
        <f t="shared" si="5"/>
        <v>18</v>
      </c>
      <c r="AC25" s="36"/>
      <c r="AD25" s="23"/>
      <c r="AE25" s="23"/>
      <c r="AF25" s="23"/>
      <c r="AG25" s="34"/>
      <c r="AH25" s="23"/>
      <c r="AI25" s="23"/>
      <c r="AJ25" s="23"/>
      <c r="AK25" s="34"/>
      <c r="AL25" s="23"/>
      <c r="AM25" s="23">
        <f t="shared" si="6"/>
        <v>70</v>
      </c>
      <c r="AN25" s="184" t="str">
        <f t="shared" si="7"/>
        <v>Fail</v>
      </c>
    </row>
    <row r="26">
      <c r="A26" s="179" t="s">
        <v>394</v>
      </c>
      <c r="B26" s="28"/>
      <c r="C26" s="29"/>
      <c r="D26" s="28"/>
      <c r="E26" s="29"/>
      <c r="F26" s="29"/>
      <c r="G26" s="29"/>
      <c r="H26" s="29"/>
      <c r="I26" s="29"/>
      <c r="J26" s="29"/>
      <c r="K26" s="30">
        <v>12324.0</v>
      </c>
      <c r="L26" s="188">
        <v>43445.0</v>
      </c>
      <c r="M26" s="180">
        <v>18.0</v>
      </c>
      <c r="N26" s="30">
        <v>12324.0</v>
      </c>
      <c r="O26" s="40"/>
      <c r="P26" s="133"/>
      <c r="Q26" s="40"/>
      <c r="R26" s="180">
        <v>20.0</v>
      </c>
      <c r="S26" s="23"/>
      <c r="T26" s="34"/>
      <c r="U26" s="40"/>
      <c r="V26" s="180">
        <v>10.0</v>
      </c>
      <c r="W26" s="26">
        <v>43459.0</v>
      </c>
      <c r="X26" s="32">
        <v>10.0</v>
      </c>
      <c r="Y26" s="23">
        <f t="shared" si="2"/>
        <v>5</v>
      </c>
      <c r="Z26" s="23">
        <f t="shared" si="3"/>
        <v>5</v>
      </c>
      <c r="AA26" s="35" t="str">
        <f t="shared" si="4"/>
        <v>да</v>
      </c>
      <c r="AB26" s="180">
        <f t="shared" si="5"/>
        <v>20</v>
      </c>
      <c r="AC26" s="36"/>
      <c r="AD26" s="23"/>
      <c r="AE26" s="23"/>
      <c r="AF26" s="23"/>
      <c r="AG26" s="34"/>
      <c r="AH26" s="23"/>
      <c r="AI26" s="23"/>
      <c r="AJ26" s="23"/>
      <c r="AK26" s="34"/>
      <c r="AL26" s="23"/>
      <c r="AM26" s="23">
        <f t="shared" si="6"/>
        <v>88</v>
      </c>
      <c r="AN26" s="184" t="str">
        <f t="shared" si="7"/>
        <v>Fail</v>
      </c>
    </row>
    <row r="27">
      <c r="A27" s="179" t="s">
        <v>396</v>
      </c>
      <c r="B27" s="28"/>
      <c r="C27" s="28"/>
      <c r="D27" s="28"/>
      <c r="E27" s="28"/>
      <c r="F27" s="29"/>
      <c r="G27" s="29"/>
      <c r="H27" s="29"/>
      <c r="I27" s="29"/>
      <c r="J27" s="29"/>
      <c r="K27" s="30">
        <v>12325.0</v>
      </c>
      <c r="L27" s="26">
        <v>43453.0</v>
      </c>
      <c r="M27" s="180">
        <v>19.0</v>
      </c>
      <c r="N27" s="30">
        <v>12325.0</v>
      </c>
      <c r="O27" s="40"/>
      <c r="P27" s="133"/>
      <c r="Q27" s="40"/>
      <c r="R27" s="180">
        <v>0.0</v>
      </c>
      <c r="S27" s="23"/>
      <c r="T27" s="34"/>
      <c r="U27" s="40"/>
      <c r="V27" s="180">
        <v>7.0</v>
      </c>
      <c r="W27" s="40"/>
      <c r="X27" s="32"/>
      <c r="Y27" s="23">
        <f t="shared" si="2"/>
        <v>5</v>
      </c>
      <c r="Z27" s="23">
        <f t="shared" si="3"/>
        <v>0</v>
      </c>
      <c r="AA27" s="35" t="str">
        <f t="shared" si="4"/>
        <v>нет</v>
      </c>
      <c r="AB27" s="180">
        <f t="shared" si="5"/>
        <v>10</v>
      </c>
      <c r="AC27" s="36"/>
      <c r="AD27" s="23"/>
      <c r="AE27" s="23"/>
      <c r="AF27" s="23"/>
      <c r="AG27" s="34"/>
      <c r="AH27" s="23"/>
      <c r="AI27" s="23"/>
      <c r="AJ27" s="23"/>
      <c r="AK27" s="34"/>
      <c r="AL27" s="23"/>
      <c r="AM27" s="23">
        <f t="shared" si="6"/>
        <v>41</v>
      </c>
      <c r="AN27" s="184" t="str">
        <f t="shared" si="7"/>
        <v>Нет</v>
      </c>
    </row>
    <row r="28">
      <c r="A28" s="38"/>
      <c r="B28" s="63"/>
      <c r="C28" s="64"/>
      <c r="D28" s="64"/>
      <c r="E28" s="64"/>
      <c r="F28" s="64"/>
      <c r="G28" s="64"/>
      <c r="H28" s="64"/>
      <c r="I28" s="64"/>
      <c r="J28" s="64"/>
      <c r="K28" s="30"/>
      <c r="L28" s="87"/>
      <c r="M28" s="71"/>
      <c r="N28" s="70"/>
      <c r="O28" s="89"/>
      <c r="P28" s="91"/>
      <c r="Q28" s="89"/>
      <c r="R28" s="71"/>
      <c r="S28" s="70"/>
      <c r="T28" s="71"/>
      <c r="U28" s="89"/>
      <c r="V28" s="71"/>
      <c r="W28" s="26"/>
      <c r="X28" s="67"/>
      <c r="Y28" s="68">
        <v>0.0</v>
      </c>
      <c r="Z28" s="71"/>
      <c r="AA28" s="72" t="str">
        <f t="shared" si="4"/>
        <v>нет</v>
      </c>
      <c r="AB28" s="67"/>
      <c r="AC28" s="73"/>
      <c r="AD28" s="70"/>
      <c r="AE28" s="70"/>
      <c r="AF28" s="70"/>
      <c r="AG28" s="71"/>
      <c r="AH28" s="70"/>
      <c r="AI28" s="70"/>
      <c r="AJ28" s="70"/>
      <c r="AK28" s="71"/>
      <c r="AL28" s="70"/>
      <c r="AM28" s="70"/>
      <c r="AN28" s="186" t="str">
        <f t="shared" si="7"/>
        <v>Нет</v>
      </c>
    </row>
    <row r="29">
      <c r="A29" s="75" t="s">
        <v>125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77">
        <v>12.0</v>
      </c>
      <c r="N29" s="78"/>
      <c r="O29" s="78"/>
      <c r="P29" s="78"/>
      <c r="Q29" s="78"/>
      <c r="R29" s="77">
        <v>12.0</v>
      </c>
      <c r="S29" s="77">
        <v>0.0</v>
      </c>
      <c r="T29" s="77">
        <v>0.0</v>
      </c>
      <c r="U29" s="78"/>
      <c r="V29" s="77">
        <v>6.0</v>
      </c>
      <c r="W29" s="78"/>
      <c r="X29" s="77">
        <v>6.0</v>
      </c>
      <c r="Y29" s="77">
        <v>0.0</v>
      </c>
      <c r="Z29" s="77">
        <v>0.0</v>
      </c>
      <c r="AA29" s="77"/>
      <c r="AB29" s="77">
        <v>12.0</v>
      </c>
      <c r="AC29" s="79">
        <f t="shared" ref="AC29:AC30" si="8">M29+R29+S29+T29+V29+X29+Y29+Z29+AB29</f>
        <v>48</v>
      </c>
      <c r="AD29" s="80" t="s">
        <v>130</v>
      </c>
      <c r="AE29" s="80" t="s">
        <v>131</v>
      </c>
      <c r="AF29" s="80" t="s">
        <v>132</v>
      </c>
      <c r="AG29" s="80" t="s">
        <v>133</v>
      </c>
      <c r="AH29" s="80" t="s">
        <v>132</v>
      </c>
      <c r="AI29" s="80" t="s">
        <v>132</v>
      </c>
      <c r="AJ29" s="80" t="s">
        <v>132</v>
      </c>
      <c r="AK29" s="80" t="s">
        <v>133</v>
      </c>
      <c r="AL29" s="80"/>
      <c r="AM29" s="80"/>
      <c r="AN29" s="56"/>
    </row>
    <row r="30">
      <c r="A30" s="75" t="s">
        <v>135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81">
        <v>20.0</v>
      </c>
      <c r="N30" s="78"/>
      <c r="O30" s="78"/>
      <c r="P30" s="78"/>
      <c r="Q30" s="78"/>
      <c r="R30" s="81">
        <v>20.0</v>
      </c>
      <c r="S30" s="81">
        <v>5.0</v>
      </c>
      <c r="T30" s="81">
        <v>5.0</v>
      </c>
      <c r="U30" s="78"/>
      <c r="V30" s="81">
        <v>10.0</v>
      </c>
      <c r="W30" s="78"/>
      <c r="X30" s="81">
        <v>10.0</v>
      </c>
      <c r="Y30" s="81">
        <v>5.0</v>
      </c>
      <c r="Z30" s="81">
        <v>5.0</v>
      </c>
      <c r="AA30" s="81"/>
      <c r="AB30" s="81">
        <v>20.0</v>
      </c>
      <c r="AC30" s="79">
        <f t="shared" si="8"/>
        <v>100</v>
      </c>
      <c r="AD30" s="56"/>
      <c r="AE30" s="56"/>
      <c r="AF30" s="56"/>
      <c r="AG30" s="56"/>
      <c r="AH30" s="56"/>
      <c r="AI30" s="56"/>
      <c r="AJ30" s="56"/>
      <c r="AK30" s="56"/>
      <c r="AL30" s="83"/>
      <c r="AM30" s="83"/>
      <c r="AN30" s="56"/>
    </row>
    <row r="31">
      <c r="A31" s="85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83"/>
      <c r="N31" s="56"/>
      <c r="O31" s="56"/>
      <c r="P31" s="56"/>
      <c r="Q31" s="56"/>
      <c r="R31" s="83"/>
      <c r="S31" s="83"/>
      <c r="T31" s="83"/>
      <c r="U31" s="56"/>
      <c r="V31" s="83"/>
      <c r="W31" s="56"/>
      <c r="X31" s="83"/>
      <c r="Y31" s="56"/>
      <c r="Z31" s="56"/>
      <c r="AA31" s="56"/>
      <c r="AB31" s="56"/>
      <c r="AC31" s="74"/>
      <c r="AD31" s="56"/>
      <c r="AE31" s="56"/>
      <c r="AF31" s="56"/>
      <c r="AG31" s="56"/>
      <c r="AH31" s="56"/>
      <c r="AI31" s="56"/>
      <c r="AJ31" s="56"/>
      <c r="AK31" s="56"/>
      <c r="AL31" s="83"/>
      <c r="AM31" s="83"/>
      <c r="AN31" s="56"/>
    </row>
    <row r="32">
      <c r="A32" s="85" t="s">
        <v>141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83">
        <f>COUNTA(M$3:M27)/COUNTA($A$3:$A27)</f>
        <v>1</v>
      </c>
      <c r="N32" s="56"/>
      <c r="O32" s="56"/>
      <c r="P32" s="56"/>
      <c r="Q32" s="56"/>
      <c r="R32" s="83">
        <f>COUNTA(R$3:R27)/COUNTA($A$3:$A27)</f>
        <v>1</v>
      </c>
      <c r="S32" s="83">
        <f t="shared" ref="S32:T32" si="9">COUNTA(S$3:S28)/COUNTA($A$3:$A28)</f>
        <v>0</v>
      </c>
      <c r="T32" s="83">
        <f t="shared" si="9"/>
        <v>0</v>
      </c>
      <c r="U32" s="56"/>
      <c r="V32" s="83">
        <f>COUNTA(V$3:V28)/COUNTA($A$3:$A28)</f>
        <v>1</v>
      </c>
      <c r="W32" s="56"/>
      <c r="X32" s="83">
        <f>COUNTA(X$3:X28)/COUNTA($A$3:$A28)</f>
        <v>0.28</v>
      </c>
      <c r="Y32" s="56"/>
      <c r="Z32" s="56"/>
      <c r="AA32" s="56"/>
      <c r="AB32" s="56"/>
      <c r="AC32" s="74"/>
      <c r="AD32" s="56"/>
      <c r="AE32" s="56"/>
      <c r="AF32" s="56"/>
      <c r="AG32" s="56"/>
      <c r="AH32" s="56"/>
      <c r="AI32" s="56"/>
      <c r="AJ32" s="56"/>
      <c r="AK32" s="56"/>
      <c r="AL32" s="83"/>
      <c r="AM32" s="83">
        <f>COUNTIF(AM$3:AM28, "&gt;=60")/COUNTA($A$3:$A28)</f>
        <v>0.48</v>
      </c>
      <c r="AN32" s="56"/>
    </row>
    <row r="33">
      <c r="A33" s="85" t="s">
        <v>145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23">
        <f t="shared" ref="S33:T33" si="10">COUNTIF(S13:S28, "&gt;=5")</f>
        <v>0</v>
      </c>
      <c r="T33" s="23">
        <f t="shared" si="10"/>
        <v>0</v>
      </c>
      <c r="U33" s="56"/>
      <c r="V33" s="23">
        <f>COUNTIF(V3:V28, "&gt;=6")</f>
        <v>20</v>
      </c>
      <c r="W33" s="56"/>
      <c r="X33" s="23">
        <f>COUNTIF(X3:X28, "&gt;=6")</f>
        <v>7</v>
      </c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23">
        <f>COUNTIF(AN3:AN28, "=Да")</f>
        <v>0</v>
      </c>
    </row>
    <row r="34">
      <c r="A34" s="93" t="s">
        <v>146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83">
        <f t="shared" ref="S34:T34" si="11">S33/COUNTA($A$3:$A28)</f>
        <v>0</v>
      </c>
      <c r="T34" s="83">
        <f t="shared" si="11"/>
        <v>0</v>
      </c>
      <c r="U34" s="56"/>
      <c r="V34" s="83">
        <f>V33/COUNTA($A$3:$A28)</f>
        <v>0.8</v>
      </c>
      <c r="W34" s="56"/>
      <c r="X34" s="83">
        <f>X33/COUNTA($A$3:$A28)</f>
        <v>0.28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94"/>
    </row>
    <row r="35">
      <c r="A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8"/>
      <c r="X35" s="56"/>
      <c r="Y35" s="95"/>
      <c r="Z35" s="95"/>
      <c r="AA35" s="95"/>
      <c r="AB35" s="95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</row>
    <row r="36">
      <c r="A36" s="49"/>
      <c r="B36" s="28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</row>
    <row r="37">
      <c r="A37" s="98"/>
      <c r="B37" s="2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6"/>
      <c r="N37" s="56"/>
      <c r="O37" s="58"/>
      <c r="P37" s="58"/>
      <c r="Q37" s="58"/>
      <c r="R37" s="56"/>
      <c r="S37" s="23"/>
      <c r="T37" s="56"/>
      <c r="U37" s="58"/>
      <c r="V37" s="56"/>
      <c r="W37" s="58"/>
      <c r="X37" s="56"/>
      <c r="Y37" s="56"/>
      <c r="Z37" s="56"/>
      <c r="AA37" s="56"/>
      <c r="AB37" s="56"/>
      <c r="AC37" s="56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96"/>
    </row>
    <row r="38">
      <c r="A38" s="97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6"/>
      <c r="N38" s="56"/>
      <c r="O38" s="58"/>
      <c r="P38" s="58"/>
      <c r="Q38" s="58"/>
      <c r="R38" s="56"/>
      <c r="S38" s="56"/>
      <c r="T38" s="56"/>
      <c r="U38" s="58"/>
      <c r="V38" s="56"/>
      <c r="W38" s="58"/>
      <c r="X38" s="56"/>
      <c r="Y38" s="23"/>
      <c r="Z38" s="23"/>
      <c r="AA38" s="23"/>
      <c r="AB38" s="23"/>
      <c r="AC38" s="56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96"/>
    </row>
    <row r="39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</row>
    <row r="1008">
      <c r="A1008" s="56"/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</row>
  </sheetData>
  <mergeCells count="10">
    <mergeCell ref="W1:X1"/>
    <mergeCell ref="U1:V1"/>
    <mergeCell ref="Y1:Z1"/>
    <mergeCell ref="B1:J1"/>
    <mergeCell ref="A1:A2"/>
    <mergeCell ref="K1:M1"/>
    <mergeCell ref="N1:R1"/>
    <mergeCell ref="AD1:AG1"/>
    <mergeCell ref="AH1:AK1"/>
    <mergeCell ref="S1:T1"/>
  </mergeCells>
  <conditionalFormatting sqref="C3:J28">
    <cfRule type="containsText" dxfId="2" priority="1" operator="containsText" text="N">
      <formula>NOT(ISERROR(SEARCH(("N"),(C3))))</formula>
    </cfRule>
  </conditionalFormatting>
  <conditionalFormatting sqref="L3:L28">
    <cfRule type="expression" dxfId="0" priority="2">
      <formula>L3&gt;43404.0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0" width="6.0"/>
    <col customWidth="1" min="11" max="11" width="5.14"/>
    <col customWidth="1" min="12" max="12" width="6.14"/>
    <col customWidth="1" min="13" max="13" width="5.57"/>
    <col customWidth="1" min="14" max="14" width="5.14"/>
    <col customWidth="1" min="15" max="16" width="6.57"/>
    <col customWidth="1" min="17" max="17" width="5.57"/>
    <col customWidth="1" min="18" max="18" width="6.0"/>
    <col customWidth="1" min="19" max="19" width="6.71"/>
    <col customWidth="1" min="20" max="20" width="5.57"/>
    <col customWidth="1" min="21" max="21" width="6.57"/>
    <col customWidth="1" min="22" max="22" width="6.14"/>
    <col customWidth="1" min="23" max="23" width="7.43"/>
    <col customWidth="1" min="24" max="24" width="6.14"/>
    <col customWidth="1" min="25" max="26" width="6.71"/>
    <col customWidth="1" min="27" max="28" width="8.57"/>
    <col customWidth="1" min="30" max="40" width="6.86"/>
  </cols>
  <sheetData>
    <row r="1">
      <c r="A1" s="7" t="s">
        <v>3</v>
      </c>
      <c r="B1" s="2" t="s">
        <v>1</v>
      </c>
      <c r="K1" s="3" t="s">
        <v>2</v>
      </c>
      <c r="L1" s="4"/>
      <c r="M1" s="5"/>
      <c r="N1" s="6" t="s">
        <v>4</v>
      </c>
      <c r="O1" s="4"/>
      <c r="P1" s="4"/>
      <c r="Q1" s="4"/>
      <c r="R1" s="5"/>
      <c r="S1" s="6" t="s">
        <v>5</v>
      </c>
      <c r="T1" s="5"/>
      <c r="U1" s="6" t="s">
        <v>6</v>
      </c>
      <c r="V1" s="5"/>
      <c r="W1" s="6" t="s">
        <v>7</v>
      </c>
      <c r="X1" s="5"/>
      <c r="Y1" s="6" t="s">
        <v>8</v>
      </c>
      <c r="Z1" s="5"/>
      <c r="AA1" s="8" t="s">
        <v>9</v>
      </c>
      <c r="AB1" s="8" t="s">
        <v>10</v>
      </c>
      <c r="AC1" s="9"/>
      <c r="AD1" s="6" t="s">
        <v>11</v>
      </c>
      <c r="AE1" s="4"/>
      <c r="AF1" s="4"/>
      <c r="AG1" s="5"/>
      <c r="AH1" s="6" t="s">
        <v>12</v>
      </c>
      <c r="AI1" s="4"/>
      <c r="AJ1" s="4"/>
      <c r="AK1" s="5"/>
      <c r="AL1" s="11" t="s">
        <v>10</v>
      </c>
      <c r="AM1" s="6" t="s">
        <v>13</v>
      </c>
      <c r="AN1" s="12" t="s">
        <v>14</v>
      </c>
    </row>
    <row r="2">
      <c r="B2" s="13">
        <v>43354.0</v>
      </c>
      <c r="C2" s="14">
        <f t="shared" ref="C2:J2" si="1">B2+14</f>
        <v>43368</v>
      </c>
      <c r="D2" s="14">
        <f t="shared" si="1"/>
        <v>43382</v>
      </c>
      <c r="E2" s="14">
        <f t="shared" si="1"/>
        <v>43396</v>
      </c>
      <c r="F2" s="14">
        <f t="shared" si="1"/>
        <v>43410</v>
      </c>
      <c r="G2" s="14">
        <f t="shared" si="1"/>
        <v>43424</v>
      </c>
      <c r="H2" s="14">
        <f t="shared" si="1"/>
        <v>43438</v>
      </c>
      <c r="I2" s="14">
        <f t="shared" si="1"/>
        <v>43452</v>
      </c>
      <c r="J2" s="16">
        <f t="shared" si="1"/>
        <v>43466</v>
      </c>
      <c r="K2" s="7" t="s">
        <v>15</v>
      </c>
      <c r="L2" s="7" t="s">
        <v>16</v>
      </c>
      <c r="M2" s="17" t="s">
        <v>17</v>
      </c>
      <c r="N2" s="19" t="s">
        <v>15</v>
      </c>
      <c r="O2" s="7" t="s">
        <v>18</v>
      </c>
      <c r="P2" s="7" t="s">
        <v>19</v>
      </c>
      <c r="Q2" s="7" t="s">
        <v>16</v>
      </c>
      <c r="R2" s="17" t="s">
        <v>17</v>
      </c>
      <c r="S2" s="7">
        <v>1.0</v>
      </c>
      <c r="T2" s="17">
        <v>2.0</v>
      </c>
      <c r="U2" s="7" t="s">
        <v>20</v>
      </c>
      <c r="V2" s="17" t="s">
        <v>21</v>
      </c>
      <c r="W2" s="7" t="s">
        <v>20</v>
      </c>
      <c r="X2" s="17" t="s">
        <v>21</v>
      </c>
      <c r="Y2" s="7">
        <v>1.0</v>
      </c>
      <c r="Z2" s="17">
        <v>2.0</v>
      </c>
      <c r="AA2" s="17"/>
      <c r="AB2" s="17"/>
      <c r="AC2" s="9"/>
      <c r="AD2" s="7" t="s">
        <v>22</v>
      </c>
      <c r="AE2" s="7" t="s">
        <v>23</v>
      </c>
      <c r="AF2" s="7" t="s">
        <v>24</v>
      </c>
      <c r="AG2" s="17" t="s">
        <v>25</v>
      </c>
      <c r="AH2" s="7" t="s">
        <v>22</v>
      </c>
      <c r="AI2" s="7" t="s">
        <v>23</v>
      </c>
      <c r="AJ2" s="7" t="s">
        <v>24</v>
      </c>
      <c r="AK2" s="17" t="s">
        <v>25</v>
      </c>
      <c r="AL2" s="20"/>
      <c r="AM2" s="20"/>
      <c r="AN2" s="21"/>
    </row>
    <row r="3">
      <c r="A3" s="179" t="s">
        <v>353</v>
      </c>
      <c r="B3" s="28"/>
      <c r="C3" s="28"/>
      <c r="D3" s="28"/>
      <c r="E3" s="28"/>
      <c r="F3" s="29"/>
      <c r="G3" s="29"/>
      <c r="H3" s="29"/>
      <c r="I3" s="29"/>
      <c r="J3" s="29"/>
      <c r="K3" s="30">
        <v>16901.0</v>
      </c>
      <c r="L3" s="33"/>
      <c r="M3" s="180">
        <v>19.0</v>
      </c>
      <c r="N3" s="30">
        <v>16901.0</v>
      </c>
      <c r="O3" s="33"/>
      <c r="P3" s="33"/>
      <c r="Q3" s="33"/>
      <c r="R3" s="180">
        <v>20.0</v>
      </c>
      <c r="S3" s="24"/>
      <c r="T3" s="32"/>
      <c r="U3" s="33"/>
      <c r="V3" s="180">
        <v>9.0</v>
      </c>
      <c r="W3" s="26">
        <v>43459.0</v>
      </c>
      <c r="X3" s="180">
        <v>8.0</v>
      </c>
      <c r="Y3" s="23">
        <f t="shared" ref="Y3:Y23" si="2">IF(M3&lt;&gt;0,3,0)+IF(V3&lt;&gt;0,2,0)</f>
        <v>5</v>
      </c>
      <c r="Z3" s="23">
        <f t="shared" ref="Z3:Z23" si="3">IF(R3&lt;&gt;0,3,0)+IF(X3&lt;&gt;0,2,0)</f>
        <v>5</v>
      </c>
      <c r="AA3" s="35" t="str">
        <f t="shared" ref="AA3:AA28" si="4">IF(AND(M3&gt;=12,R3&gt;=12,V3&gt;=6,X3&gt;=6),"да","нет")</f>
        <v>да</v>
      </c>
      <c r="AB3" s="180">
        <f t="shared" ref="AB3:AB23" si="5">IF(M3&lt;&gt;0,8,0)+IF(R3&lt;&gt;0,8,0)+IF(V3&lt;&gt;0,2,0)+IF(X3&lt;&gt;0,2,0)</f>
        <v>20</v>
      </c>
      <c r="AC3" s="36"/>
      <c r="AD3" s="23"/>
      <c r="AE3" s="23"/>
      <c r="AF3" s="23"/>
      <c r="AG3" s="34"/>
      <c r="AH3" s="23"/>
      <c r="AI3" s="23"/>
      <c r="AJ3" s="23"/>
      <c r="AK3" s="34"/>
      <c r="AL3" s="24"/>
      <c r="AM3" s="23">
        <f t="shared" ref="AM3:AM23" si="6">M3+R3+V3+X3+Y3+Z3+AB3</f>
        <v>86</v>
      </c>
      <c r="AN3" s="37" t="str">
        <f t="shared" ref="AN3:AN28" si="7">IF(AND(AE3&gt;=20, AF3&gt;=6, AI3&gt;=10, AJ3&gt;=6, AM3&gt;=60), "Да", IF(AM3&gt;=60, "Fail", "Нет"))</f>
        <v>Fail</v>
      </c>
    </row>
    <row r="4">
      <c r="A4" s="179" t="s">
        <v>366</v>
      </c>
      <c r="B4" s="28"/>
      <c r="C4" s="29"/>
      <c r="D4" s="29"/>
      <c r="E4" s="28"/>
      <c r="F4" s="29"/>
      <c r="G4" s="29"/>
      <c r="H4" s="29"/>
      <c r="I4" s="29"/>
      <c r="J4" s="29"/>
      <c r="K4" s="30">
        <v>16902.0</v>
      </c>
      <c r="L4" s="33"/>
      <c r="M4" s="180">
        <v>19.0</v>
      </c>
      <c r="N4" s="30">
        <v>16902.0</v>
      </c>
      <c r="O4" s="33"/>
      <c r="P4" s="33"/>
      <c r="Q4" s="33"/>
      <c r="R4" s="180">
        <v>19.0</v>
      </c>
      <c r="S4" s="23"/>
      <c r="T4" s="34"/>
      <c r="U4" s="33"/>
      <c r="V4" s="180">
        <v>12.0</v>
      </c>
      <c r="W4" s="26">
        <v>43459.0</v>
      </c>
      <c r="X4" s="180">
        <v>0.0</v>
      </c>
      <c r="Y4" s="23">
        <f t="shared" si="2"/>
        <v>5</v>
      </c>
      <c r="Z4" s="23">
        <f t="shared" si="3"/>
        <v>3</v>
      </c>
      <c r="AA4" s="35" t="str">
        <f t="shared" si="4"/>
        <v>нет</v>
      </c>
      <c r="AB4" s="180">
        <f t="shared" si="5"/>
        <v>18</v>
      </c>
      <c r="AC4" s="36"/>
      <c r="AD4" s="23"/>
      <c r="AE4" s="23"/>
      <c r="AF4" s="23"/>
      <c r="AG4" s="34"/>
      <c r="AH4" s="23"/>
      <c r="AI4" s="23"/>
      <c r="AJ4" s="23"/>
      <c r="AK4" s="34"/>
      <c r="AL4" s="23"/>
      <c r="AM4" s="23">
        <f t="shared" si="6"/>
        <v>76</v>
      </c>
      <c r="AN4" s="37" t="str">
        <f t="shared" si="7"/>
        <v>Fail</v>
      </c>
    </row>
    <row r="5">
      <c r="A5" s="179" t="s">
        <v>369</v>
      </c>
      <c r="B5" s="28"/>
      <c r="C5" s="29"/>
      <c r="D5" s="29"/>
      <c r="E5" s="29"/>
      <c r="F5" s="29"/>
      <c r="G5" s="29"/>
      <c r="H5" s="29"/>
      <c r="I5" s="29"/>
      <c r="J5" s="29"/>
      <c r="K5" s="30">
        <v>16903.0</v>
      </c>
      <c r="L5" s="33"/>
      <c r="M5" s="180">
        <v>0.0</v>
      </c>
      <c r="N5" s="30">
        <v>16903.0</v>
      </c>
      <c r="O5" s="40"/>
      <c r="P5" s="40"/>
      <c r="Q5" s="40"/>
      <c r="R5" s="180">
        <v>0.0</v>
      </c>
      <c r="S5" s="23"/>
      <c r="T5" s="34"/>
      <c r="U5" s="33"/>
      <c r="V5" s="180">
        <v>8.0</v>
      </c>
      <c r="W5" s="33"/>
      <c r="X5" s="180">
        <v>0.0</v>
      </c>
      <c r="Y5" s="23">
        <f t="shared" si="2"/>
        <v>2</v>
      </c>
      <c r="Z5" s="23">
        <f t="shared" si="3"/>
        <v>0</v>
      </c>
      <c r="AA5" s="35" t="str">
        <f t="shared" si="4"/>
        <v>нет</v>
      </c>
      <c r="AB5" s="180">
        <f t="shared" si="5"/>
        <v>2</v>
      </c>
      <c r="AC5" s="36"/>
      <c r="AD5" s="23"/>
      <c r="AE5" s="23"/>
      <c r="AF5" s="23"/>
      <c r="AG5" s="34"/>
      <c r="AH5" s="23"/>
      <c r="AI5" s="23"/>
      <c r="AJ5" s="23"/>
      <c r="AK5" s="34"/>
      <c r="AL5" s="23"/>
      <c r="AM5" s="23">
        <f t="shared" si="6"/>
        <v>12</v>
      </c>
      <c r="AN5" s="37" t="str">
        <f t="shared" si="7"/>
        <v>Нет</v>
      </c>
    </row>
    <row r="6">
      <c r="A6" s="179" t="s">
        <v>372</v>
      </c>
      <c r="B6" s="28"/>
      <c r="C6" s="28"/>
      <c r="D6" s="29"/>
      <c r="E6" s="29"/>
      <c r="F6" s="29"/>
      <c r="G6" s="29"/>
      <c r="H6" s="29"/>
      <c r="I6" s="29"/>
      <c r="J6" s="29"/>
      <c r="K6" s="30">
        <v>16904.0</v>
      </c>
      <c r="L6" s="33"/>
      <c r="M6" s="180">
        <v>0.0</v>
      </c>
      <c r="N6" s="30">
        <v>16904.0</v>
      </c>
      <c r="O6" s="40"/>
      <c r="P6" s="40"/>
      <c r="Q6" s="40"/>
      <c r="R6" s="180">
        <v>0.0</v>
      </c>
      <c r="S6" s="23"/>
      <c r="T6" s="43"/>
      <c r="U6" s="33"/>
      <c r="V6" s="180">
        <v>3.0</v>
      </c>
      <c r="W6" s="40"/>
      <c r="X6" s="180">
        <v>0.0</v>
      </c>
      <c r="Y6" s="23">
        <f t="shared" si="2"/>
        <v>2</v>
      </c>
      <c r="Z6" s="23">
        <f t="shared" si="3"/>
        <v>0</v>
      </c>
      <c r="AA6" s="35" t="str">
        <f t="shared" si="4"/>
        <v>нет</v>
      </c>
      <c r="AB6" s="180">
        <f t="shared" si="5"/>
        <v>2</v>
      </c>
      <c r="AC6" s="36"/>
      <c r="AD6" s="23"/>
      <c r="AE6" s="23"/>
      <c r="AF6" s="23"/>
      <c r="AG6" s="34"/>
      <c r="AH6" s="23"/>
      <c r="AI6" s="23"/>
      <c r="AJ6" s="23"/>
      <c r="AK6" s="34"/>
      <c r="AL6" s="23"/>
      <c r="AM6" s="23">
        <f t="shared" si="6"/>
        <v>7</v>
      </c>
      <c r="AN6" s="184" t="str">
        <f t="shared" si="7"/>
        <v>Нет</v>
      </c>
    </row>
    <row r="7">
      <c r="A7" s="179" t="s">
        <v>374</v>
      </c>
      <c r="B7" s="28"/>
      <c r="C7" s="29"/>
      <c r="D7" s="29"/>
      <c r="E7" s="29"/>
      <c r="F7" s="29"/>
      <c r="G7" s="29"/>
      <c r="H7" s="29"/>
      <c r="I7" s="29"/>
      <c r="J7" s="29"/>
      <c r="K7" s="30">
        <v>16905.0</v>
      </c>
      <c r="L7" s="33"/>
      <c r="M7" s="180">
        <v>20.0</v>
      </c>
      <c r="N7" s="30">
        <v>16905.0</v>
      </c>
      <c r="O7" s="33"/>
      <c r="P7" s="40"/>
      <c r="Q7" s="40"/>
      <c r="R7" s="180">
        <v>19.0</v>
      </c>
      <c r="S7" s="23"/>
      <c r="T7" s="43"/>
      <c r="U7" s="33"/>
      <c r="V7" s="180">
        <v>13.0</v>
      </c>
      <c r="W7" s="26">
        <v>43459.0</v>
      </c>
      <c r="X7" s="180">
        <v>13.0</v>
      </c>
      <c r="Y7" s="23">
        <f t="shared" si="2"/>
        <v>5</v>
      </c>
      <c r="Z7" s="23">
        <f t="shared" si="3"/>
        <v>5</v>
      </c>
      <c r="AA7" s="35" t="str">
        <f t="shared" si="4"/>
        <v>да</v>
      </c>
      <c r="AB7" s="180">
        <f t="shared" si="5"/>
        <v>20</v>
      </c>
      <c r="AC7" s="36"/>
      <c r="AD7" s="23"/>
      <c r="AE7" s="23"/>
      <c r="AF7" s="23"/>
      <c r="AG7" s="34"/>
      <c r="AH7" s="23"/>
      <c r="AI7" s="23"/>
      <c r="AJ7" s="23"/>
      <c r="AK7" s="34"/>
      <c r="AL7" s="23"/>
      <c r="AM7" s="23">
        <f t="shared" si="6"/>
        <v>95</v>
      </c>
      <c r="AN7" s="37" t="str">
        <f t="shared" si="7"/>
        <v>Fail</v>
      </c>
    </row>
    <row r="8">
      <c r="A8" s="179" t="s">
        <v>376</v>
      </c>
      <c r="B8" s="28"/>
      <c r="C8" s="29"/>
      <c r="D8" s="29"/>
      <c r="E8" s="29"/>
      <c r="F8" s="29"/>
      <c r="G8" s="29"/>
      <c r="H8" s="29"/>
      <c r="I8" s="29"/>
      <c r="J8" s="29"/>
      <c r="K8" s="30">
        <v>16906.0</v>
      </c>
      <c r="L8" s="33"/>
      <c r="M8" s="180">
        <v>0.0</v>
      </c>
      <c r="N8" s="30">
        <v>16906.0</v>
      </c>
      <c r="O8" s="40"/>
      <c r="P8" s="40"/>
      <c r="Q8" s="40"/>
      <c r="R8" s="180">
        <v>0.0</v>
      </c>
      <c r="S8" s="23"/>
      <c r="T8" s="34"/>
      <c r="U8" s="40"/>
      <c r="V8" s="180">
        <v>3.0</v>
      </c>
      <c r="W8" s="33"/>
      <c r="X8" s="180">
        <v>0.0</v>
      </c>
      <c r="Y8" s="23">
        <f t="shared" si="2"/>
        <v>2</v>
      </c>
      <c r="Z8" s="23">
        <f t="shared" si="3"/>
        <v>0</v>
      </c>
      <c r="AA8" s="35" t="str">
        <f t="shared" si="4"/>
        <v>нет</v>
      </c>
      <c r="AB8" s="180">
        <f t="shared" si="5"/>
        <v>2</v>
      </c>
      <c r="AC8" s="36"/>
      <c r="AD8" s="23"/>
      <c r="AE8" s="23"/>
      <c r="AF8" s="23"/>
      <c r="AG8" s="34"/>
      <c r="AH8" s="23"/>
      <c r="AI8" s="23"/>
      <c r="AJ8" s="23"/>
      <c r="AK8" s="34"/>
      <c r="AL8" s="23"/>
      <c r="AM8" s="23">
        <f t="shared" si="6"/>
        <v>7</v>
      </c>
      <c r="AN8" s="37" t="str">
        <f t="shared" si="7"/>
        <v>Нет</v>
      </c>
    </row>
    <row r="9">
      <c r="A9" s="179" t="s">
        <v>378</v>
      </c>
      <c r="B9" s="28"/>
      <c r="C9" s="29"/>
      <c r="D9" s="29"/>
      <c r="E9" s="29"/>
      <c r="F9" s="29"/>
      <c r="G9" s="29"/>
      <c r="H9" s="29"/>
      <c r="I9" s="29"/>
      <c r="J9" s="29"/>
      <c r="K9" s="30">
        <v>16907.0</v>
      </c>
      <c r="L9" s="33"/>
      <c r="M9" s="180">
        <v>21.0</v>
      </c>
      <c r="N9" s="30">
        <v>16907.0</v>
      </c>
      <c r="O9" s="33"/>
      <c r="P9" s="33"/>
      <c r="Q9" s="33"/>
      <c r="R9" s="180">
        <v>19.0</v>
      </c>
      <c r="S9" s="23"/>
      <c r="T9" s="34"/>
      <c r="U9" s="33"/>
      <c r="V9" s="180">
        <v>11.0</v>
      </c>
      <c r="W9" s="26">
        <v>43459.0</v>
      </c>
      <c r="X9" s="180">
        <v>0.0</v>
      </c>
      <c r="Y9" s="23">
        <f t="shared" si="2"/>
        <v>5</v>
      </c>
      <c r="Z9" s="23">
        <f t="shared" si="3"/>
        <v>3</v>
      </c>
      <c r="AA9" s="35" t="str">
        <f t="shared" si="4"/>
        <v>нет</v>
      </c>
      <c r="AB9" s="180">
        <f t="shared" si="5"/>
        <v>18</v>
      </c>
      <c r="AC9" s="36"/>
      <c r="AD9" s="23"/>
      <c r="AE9" s="23"/>
      <c r="AF9" s="23"/>
      <c r="AG9" s="34"/>
      <c r="AH9" s="23"/>
      <c r="AI9" s="23"/>
      <c r="AJ9" s="23"/>
      <c r="AK9" s="34"/>
      <c r="AL9" s="23"/>
      <c r="AM9" s="23">
        <f t="shared" si="6"/>
        <v>77</v>
      </c>
      <c r="AN9" s="185" t="str">
        <f t="shared" si="7"/>
        <v>Fail</v>
      </c>
    </row>
    <row r="10">
      <c r="A10" s="179" t="s">
        <v>380</v>
      </c>
      <c r="B10" s="28"/>
      <c r="C10" s="47"/>
      <c r="D10" s="47"/>
      <c r="E10" s="47"/>
      <c r="F10" s="47"/>
      <c r="G10" s="47"/>
      <c r="H10" s="47"/>
      <c r="I10" s="47"/>
      <c r="J10" s="47"/>
      <c r="K10" s="30">
        <v>16908.0</v>
      </c>
      <c r="L10" s="58"/>
      <c r="M10" s="180">
        <v>21.0</v>
      </c>
      <c r="N10" s="30">
        <v>16908.0</v>
      </c>
      <c r="O10" s="58"/>
      <c r="P10" s="58"/>
      <c r="Q10" s="58"/>
      <c r="R10" s="180">
        <v>20.0</v>
      </c>
      <c r="S10" s="56"/>
      <c r="T10" s="43"/>
      <c r="U10" s="58"/>
      <c r="V10" s="180">
        <v>11.0</v>
      </c>
      <c r="W10" s="26">
        <v>43459.0</v>
      </c>
      <c r="X10" s="180">
        <v>0.0</v>
      </c>
      <c r="Y10" s="23">
        <f t="shared" si="2"/>
        <v>5</v>
      </c>
      <c r="Z10" s="23">
        <f t="shared" si="3"/>
        <v>3</v>
      </c>
      <c r="AA10" s="35" t="str">
        <f t="shared" si="4"/>
        <v>нет</v>
      </c>
      <c r="AB10" s="180">
        <f t="shared" si="5"/>
        <v>18</v>
      </c>
      <c r="AC10" s="36"/>
      <c r="AD10" s="23"/>
      <c r="AE10" s="23"/>
      <c r="AF10" s="23"/>
      <c r="AG10" s="34"/>
      <c r="AH10" s="23"/>
      <c r="AI10" s="23"/>
      <c r="AJ10" s="23"/>
      <c r="AK10" s="34"/>
      <c r="AL10" s="23"/>
      <c r="AM10" s="23">
        <f t="shared" si="6"/>
        <v>78</v>
      </c>
      <c r="AN10" s="184" t="str">
        <f t="shared" si="7"/>
        <v>Fail</v>
      </c>
    </row>
    <row r="11">
      <c r="A11" s="179" t="s">
        <v>382</v>
      </c>
      <c r="B11" s="28"/>
      <c r="C11" s="29"/>
      <c r="D11" s="29"/>
      <c r="E11" s="29"/>
      <c r="F11" s="29"/>
      <c r="G11" s="29"/>
      <c r="H11" s="29"/>
      <c r="I11" s="29"/>
      <c r="J11" s="29"/>
      <c r="K11" s="30">
        <v>16909.0</v>
      </c>
      <c r="L11" s="33"/>
      <c r="M11" s="180">
        <v>0.0</v>
      </c>
      <c r="N11" s="30">
        <v>16909.0</v>
      </c>
      <c r="O11" s="33"/>
      <c r="P11" s="33"/>
      <c r="Q11" s="95"/>
      <c r="R11" s="180">
        <v>0.0</v>
      </c>
      <c r="S11" s="23"/>
      <c r="T11" s="34"/>
      <c r="U11" s="40"/>
      <c r="V11" s="180">
        <v>3.0</v>
      </c>
      <c r="W11" s="33"/>
      <c r="X11" s="180">
        <v>0.0</v>
      </c>
      <c r="Y11" s="23">
        <f t="shared" si="2"/>
        <v>2</v>
      </c>
      <c r="Z11" s="23">
        <f t="shared" si="3"/>
        <v>0</v>
      </c>
      <c r="AA11" s="35" t="str">
        <f t="shared" si="4"/>
        <v>нет</v>
      </c>
      <c r="AB11" s="180">
        <f t="shared" si="5"/>
        <v>2</v>
      </c>
      <c r="AC11" s="36"/>
      <c r="AD11" s="23"/>
      <c r="AE11" s="23"/>
      <c r="AF11" s="23"/>
      <c r="AG11" s="34"/>
      <c r="AH11" s="23"/>
      <c r="AI11" s="23"/>
      <c r="AJ11" s="23"/>
      <c r="AK11" s="34"/>
      <c r="AL11" s="23"/>
      <c r="AM11" s="23">
        <f t="shared" si="6"/>
        <v>7</v>
      </c>
      <c r="AN11" s="184" t="str">
        <f t="shared" si="7"/>
        <v>Нет</v>
      </c>
    </row>
    <row r="12">
      <c r="A12" s="179" t="s">
        <v>384</v>
      </c>
      <c r="B12" s="28"/>
      <c r="C12" s="29"/>
      <c r="D12" s="29"/>
      <c r="E12" s="29"/>
      <c r="F12" s="29"/>
      <c r="G12" s="29"/>
      <c r="H12" s="29"/>
      <c r="I12" s="29"/>
      <c r="J12" s="29"/>
      <c r="K12" s="30">
        <v>16910.0</v>
      </c>
      <c r="L12" s="33"/>
      <c r="M12" s="180">
        <v>20.0</v>
      </c>
      <c r="N12" s="30">
        <v>16910.0</v>
      </c>
      <c r="O12" s="40"/>
      <c r="P12" s="40"/>
      <c r="Q12" s="40"/>
      <c r="R12" s="180">
        <v>19.0</v>
      </c>
      <c r="S12" s="23"/>
      <c r="T12" s="43"/>
      <c r="U12" s="62"/>
      <c r="V12" s="180">
        <v>11.0</v>
      </c>
      <c r="W12" s="26">
        <v>43459.0</v>
      </c>
      <c r="X12" s="180">
        <v>0.0</v>
      </c>
      <c r="Y12" s="23">
        <f t="shared" si="2"/>
        <v>5</v>
      </c>
      <c r="Z12" s="23">
        <f t="shared" si="3"/>
        <v>3</v>
      </c>
      <c r="AA12" s="35" t="str">
        <f t="shared" si="4"/>
        <v>нет</v>
      </c>
      <c r="AB12" s="180">
        <f t="shared" si="5"/>
        <v>18</v>
      </c>
      <c r="AC12" s="36"/>
      <c r="AD12" s="23"/>
      <c r="AE12" s="23"/>
      <c r="AF12" s="23"/>
      <c r="AG12" s="34"/>
      <c r="AH12" s="23"/>
      <c r="AI12" s="23"/>
      <c r="AJ12" s="23"/>
      <c r="AK12" s="34"/>
      <c r="AL12" s="23"/>
      <c r="AM12" s="23">
        <f t="shared" si="6"/>
        <v>76</v>
      </c>
      <c r="AN12" s="184" t="str">
        <f t="shared" si="7"/>
        <v>Fail</v>
      </c>
    </row>
    <row r="13">
      <c r="A13" s="179" t="s">
        <v>387</v>
      </c>
      <c r="B13" s="28"/>
      <c r="C13" s="29"/>
      <c r="D13" s="29"/>
      <c r="E13" s="29"/>
      <c r="F13" s="29"/>
      <c r="G13" s="29"/>
      <c r="H13" s="29"/>
      <c r="I13" s="29"/>
      <c r="J13" s="29"/>
      <c r="K13" s="30">
        <v>16911.0</v>
      </c>
      <c r="L13" s="33"/>
      <c r="M13" s="180">
        <v>0.0</v>
      </c>
      <c r="N13" s="30">
        <v>16911.0</v>
      </c>
      <c r="O13" s="33"/>
      <c r="P13" s="33"/>
      <c r="Q13" s="33"/>
      <c r="R13" s="180">
        <v>0.0</v>
      </c>
      <c r="S13" s="23"/>
      <c r="T13" s="34"/>
      <c r="U13" s="33"/>
      <c r="V13" s="180">
        <v>11.0</v>
      </c>
      <c r="W13" s="26">
        <v>43459.0</v>
      </c>
      <c r="X13" s="180">
        <v>0.0</v>
      </c>
      <c r="Y13" s="23">
        <f t="shared" si="2"/>
        <v>2</v>
      </c>
      <c r="Z13" s="23">
        <f t="shared" si="3"/>
        <v>0</v>
      </c>
      <c r="AA13" s="35" t="str">
        <f t="shared" si="4"/>
        <v>нет</v>
      </c>
      <c r="AB13" s="180">
        <f t="shared" si="5"/>
        <v>2</v>
      </c>
      <c r="AC13" s="36"/>
      <c r="AD13" s="23"/>
      <c r="AE13" s="23"/>
      <c r="AF13" s="23"/>
      <c r="AG13" s="34"/>
      <c r="AH13" s="23"/>
      <c r="AI13" s="23"/>
      <c r="AJ13" s="23"/>
      <c r="AK13" s="34"/>
      <c r="AL13" s="23"/>
      <c r="AM13" s="23">
        <f t="shared" si="6"/>
        <v>15</v>
      </c>
      <c r="AN13" s="184" t="str">
        <f t="shared" si="7"/>
        <v>Нет</v>
      </c>
    </row>
    <row r="14">
      <c r="A14" s="179" t="s">
        <v>389</v>
      </c>
      <c r="B14" s="28"/>
      <c r="C14" s="29"/>
      <c r="D14" s="29"/>
      <c r="E14" s="29"/>
      <c r="F14" s="29"/>
      <c r="G14" s="29"/>
      <c r="H14" s="29"/>
      <c r="I14" s="29"/>
      <c r="J14" s="29"/>
      <c r="K14" s="30">
        <v>16912.0</v>
      </c>
      <c r="L14" s="33"/>
      <c r="M14" s="180">
        <v>0.0</v>
      </c>
      <c r="N14" s="30">
        <v>16912.0</v>
      </c>
      <c r="O14" s="33"/>
      <c r="P14" s="33"/>
      <c r="Q14" s="33"/>
      <c r="R14" s="180">
        <v>0.0</v>
      </c>
      <c r="S14" s="23"/>
      <c r="T14" s="34"/>
      <c r="U14" s="33"/>
      <c r="V14" s="180">
        <v>3.0</v>
      </c>
      <c r="W14" s="33"/>
      <c r="X14" s="180">
        <v>0.0</v>
      </c>
      <c r="Y14" s="23">
        <f t="shared" si="2"/>
        <v>2</v>
      </c>
      <c r="Z14" s="23">
        <f t="shared" si="3"/>
        <v>0</v>
      </c>
      <c r="AA14" s="35" t="str">
        <f t="shared" si="4"/>
        <v>нет</v>
      </c>
      <c r="AB14" s="180">
        <f t="shared" si="5"/>
        <v>2</v>
      </c>
      <c r="AC14" s="36"/>
      <c r="AD14" s="23"/>
      <c r="AE14" s="23"/>
      <c r="AF14" s="23"/>
      <c r="AG14" s="34"/>
      <c r="AH14" s="23"/>
      <c r="AI14" s="23"/>
      <c r="AJ14" s="23"/>
      <c r="AK14" s="34"/>
      <c r="AL14" s="23"/>
      <c r="AM14" s="23">
        <f t="shared" si="6"/>
        <v>7</v>
      </c>
      <c r="AN14" s="184" t="str">
        <f t="shared" si="7"/>
        <v>Нет</v>
      </c>
    </row>
    <row r="15">
      <c r="A15" s="179" t="s">
        <v>391</v>
      </c>
      <c r="B15" s="28"/>
      <c r="C15" s="29"/>
      <c r="D15" s="29"/>
      <c r="E15" s="29"/>
      <c r="F15" s="29"/>
      <c r="G15" s="29"/>
      <c r="H15" s="29"/>
      <c r="I15" s="29"/>
      <c r="J15" s="29"/>
      <c r="K15" s="30">
        <v>16913.0</v>
      </c>
      <c r="L15" s="33"/>
      <c r="M15" s="180">
        <v>0.0</v>
      </c>
      <c r="N15" s="30">
        <v>16913.0</v>
      </c>
      <c r="O15" s="33"/>
      <c r="P15" s="40"/>
      <c r="Q15" s="133"/>
      <c r="R15" s="180">
        <v>0.0</v>
      </c>
      <c r="S15" s="23"/>
      <c r="T15" s="34"/>
      <c r="U15" s="40"/>
      <c r="V15" s="180">
        <v>10.0</v>
      </c>
      <c r="W15" s="26">
        <v>43459.0</v>
      </c>
      <c r="X15" s="180">
        <v>12.0</v>
      </c>
      <c r="Y15" s="23">
        <f t="shared" si="2"/>
        <v>2</v>
      </c>
      <c r="Z15" s="23">
        <f t="shared" si="3"/>
        <v>2</v>
      </c>
      <c r="AA15" s="35" t="str">
        <f t="shared" si="4"/>
        <v>нет</v>
      </c>
      <c r="AB15" s="180">
        <f t="shared" si="5"/>
        <v>4</v>
      </c>
      <c r="AC15" s="36"/>
      <c r="AD15" s="23"/>
      <c r="AE15" s="23"/>
      <c r="AF15" s="23"/>
      <c r="AG15" s="34"/>
      <c r="AH15" s="23"/>
      <c r="AI15" s="23"/>
      <c r="AJ15" s="23"/>
      <c r="AK15" s="34"/>
      <c r="AL15" s="23"/>
      <c r="AM15" s="23">
        <f t="shared" si="6"/>
        <v>30</v>
      </c>
      <c r="AN15" s="184" t="str">
        <f t="shared" si="7"/>
        <v>Нет</v>
      </c>
    </row>
    <row r="16">
      <c r="A16" s="179" t="s">
        <v>393</v>
      </c>
      <c r="B16" s="28"/>
      <c r="C16" s="29"/>
      <c r="D16" s="29"/>
      <c r="E16" s="29"/>
      <c r="F16" s="29"/>
      <c r="G16" s="29"/>
      <c r="H16" s="29"/>
      <c r="I16" s="29"/>
      <c r="J16" s="29"/>
      <c r="K16" s="30">
        <v>16914.0</v>
      </c>
      <c r="L16" s="33"/>
      <c r="M16" s="180">
        <v>22.0</v>
      </c>
      <c r="N16" s="30">
        <v>16914.0</v>
      </c>
      <c r="O16" s="33"/>
      <c r="P16" s="40"/>
      <c r="Q16" s="133"/>
      <c r="R16" s="180">
        <v>21.0</v>
      </c>
      <c r="S16" s="23"/>
      <c r="T16" s="34"/>
      <c r="U16" s="40"/>
      <c r="V16" s="180">
        <v>13.0</v>
      </c>
      <c r="W16" s="26">
        <v>43459.0</v>
      </c>
      <c r="X16" s="180">
        <v>0.0</v>
      </c>
      <c r="Y16" s="23">
        <f t="shared" si="2"/>
        <v>5</v>
      </c>
      <c r="Z16" s="23">
        <f t="shared" si="3"/>
        <v>3</v>
      </c>
      <c r="AA16" s="35" t="str">
        <f t="shared" si="4"/>
        <v>нет</v>
      </c>
      <c r="AB16" s="180">
        <f t="shared" si="5"/>
        <v>18</v>
      </c>
      <c r="AC16" s="36"/>
      <c r="AD16" s="23"/>
      <c r="AE16" s="23"/>
      <c r="AF16" s="23"/>
      <c r="AG16" s="34"/>
      <c r="AH16" s="23"/>
      <c r="AI16" s="23"/>
      <c r="AJ16" s="23"/>
      <c r="AK16" s="34"/>
      <c r="AL16" s="23"/>
      <c r="AM16" s="23">
        <f t="shared" si="6"/>
        <v>82</v>
      </c>
      <c r="AN16" s="184" t="str">
        <f t="shared" si="7"/>
        <v>Fail</v>
      </c>
    </row>
    <row r="17">
      <c r="A17" s="179" t="s">
        <v>395</v>
      </c>
      <c r="B17" s="28"/>
      <c r="C17" s="29"/>
      <c r="D17" s="29"/>
      <c r="E17" s="29"/>
      <c r="F17" s="29"/>
      <c r="G17" s="29"/>
      <c r="H17" s="29"/>
      <c r="I17" s="29"/>
      <c r="J17" s="29"/>
      <c r="K17" s="30">
        <v>16915.0</v>
      </c>
      <c r="L17" s="33"/>
      <c r="M17" s="180">
        <v>0.0</v>
      </c>
      <c r="N17" s="30">
        <v>16915.0</v>
      </c>
      <c r="O17" s="33"/>
      <c r="P17" s="33"/>
      <c r="Q17" s="33"/>
      <c r="R17" s="180">
        <v>0.0</v>
      </c>
      <c r="S17" s="23"/>
      <c r="T17" s="34"/>
      <c r="U17" s="40"/>
      <c r="V17" s="180">
        <v>3.0</v>
      </c>
      <c r="W17" s="26">
        <v>43459.0</v>
      </c>
      <c r="X17" s="180">
        <v>0.0</v>
      </c>
      <c r="Y17" s="23">
        <f t="shared" si="2"/>
        <v>2</v>
      </c>
      <c r="Z17" s="23">
        <f t="shared" si="3"/>
        <v>0</v>
      </c>
      <c r="AA17" s="35" t="str">
        <f t="shared" si="4"/>
        <v>нет</v>
      </c>
      <c r="AB17" s="180">
        <f t="shared" si="5"/>
        <v>2</v>
      </c>
      <c r="AC17" s="36"/>
      <c r="AD17" s="23"/>
      <c r="AE17" s="23"/>
      <c r="AF17" s="23"/>
      <c r="AG17" s="34"/>
      <c r="AH17" s="23"/>
      <c r="AI17" s="23"/>
      <c r="AJ17" s="23"/>
      <c r="AK17" s="34"/>
      <c r="AL17" s="23"/>
      <c r="AM17" s="23">
        <f t="shared" si="6"/>
        <v>7</v>
      </c>
      <c r="AN17" s="184" t="str">
        <f t="shared" si="7"/>
        <v>Нет</v>
      </c>
    </row>
    <row r="18">
      <c r="A18" s="179" t="s">
        <v>397</v>
      </c>
      <c r="B18" s="28"/>
      <c r="C18" s="29"/>
      <c r="D18" s="28"/>
      <c r="E18" s="29"/>
      <c r="F18" s="29"/>
      <c r="G18" s="29"/>
      <c r="H18" s="29"/>
      <c r="I18" s="29"/>
      <c r="J18" s="29"/>
      <c r="K18" s="30">
        <v>16916.0</v>
      </c>
      <c r="L18" s="33"/>
      <c r="M18" s="180">
        <v>21.0</v>
      </c>
      <c r="N18" s="30">
        <v>16916.0</v>
      </c>
      <c r="O18" s="33"/>
      <c r="P18" s="33"/>
      <c r="Q18" s="33"/>
      <c r="R18" s="180">
        <v>18.0</v>
      </c>
      <c r="S18" s="23"/>
      <c r="T18" s="34"/>
      <c r="U18" s="40"/>
      <c r="V18" s="180">
        <v>13.0</v>
      </c>
      <c r="W18" s="26">
        <v>43459.0</v>
      </c>
      <c r="X18" s="180">
        <v>0.0</v>
      </c>
      <c r="Y18" s="23">
        <f t="shared" si="2"/>
        <v>5</v>
      </c>
      <c r="Z18" s="23">
        <f t="shared" si="3"/>
        <v>3</v>
      </c>
      <c r="AA18" s="35" t="str">
        <f t="shared" si="4"/>
        <v>нет</v>
      </c>
      <c r="AB18" s="180">
        <f t="shared" si="5"/>
        <v>18</v>
      </c>
      <c r="AC18" s="36"/>
      <c r="AD18" s="23"/>
      <c r="AE18" s="23"/>
      <c r="AF18" s="23"/>
      <c r="AG18" s="34"/>
      <c r="AH18" s="23"/>
      <c r="AI18" s="23"/>
      <c r="AJ18" s="23"/>
      <c r="AK18" s="34"/>
      <c r="AL18" s="23"/>
      <c r="AM18" s="23">
        <f t="shared" si="6"/>
        <v>78</v>
      </c>
      <c r="AN18" s="184" t="str">
        <f t="shared" si="7"/>
        <v>Fail</v>
      </c>
    </row>
    <row r="19">
      <c r="A19" s="179" t="s">
        <v>398</v>
      </c>
      <c r="B19" s="28"/>
      <c r="C19" s="47"/>
      <c r="D19" s="47"/>
      <c r="E19" s="47"/>
      <c r="F19" s="47"/>
      <c r="G19" s="47"/>
      <c r="H19" s="47"/>
      <c r="I19" s="47"/>
      <c r="J19" s="47"/>
      <c r="K19" s="30">
        <v>16917.0</v>
      </c>
      <c r="L19" s="58"/>
      <c r="M19" s="180">
        <v>20.0</v>
      </c>
      <c r="N19" s="30">
        <v>16917.0</v>
      </c>
      <c r="O19" s="58"/>
      <c r="P19" s="58"/>
      <c r="Q19" s="58"/>
      <c r="R19" s="180">
        <v>22.0</v>
      </c>
      <c r="S19" s="56"/>
      <c r="T19" s="43"/>
      <c r="U19" s="58"/>
      <c r="V19" s="180">
        <v>9.0</v>
      </c>
      <c r="W19" s="26">
        <v>43459.0</v>
      </c>
      <c r="X19" s="180">
        <v>12.0</v>
      </c>
      <c r="Y19" s="23">
        <f t="shared" si="2"/>
        <v>5</v>
      </c>
      <c r="Z19" s="23">
        <f t="shared" si="3"/>
        <v>5</v>
      </c>
      <c r="AA19" s="35" t="str">
        <f t="shared" si="4"/>
        <v>да</v>
      </c>
      <c r="AB19" s="180">
        <f t="shared" si="5"/>
        <v>20</v>
      </c>
      <c r="AC19" s="36"/>
      <c r="AD19" s="23"/>
      <c r="AE19" s="23"/>
      <c r="AF19" s="23"/>
      <c r="AG19" s="34"/>
      <c r="AH19" s="23"/>
      <c r="AI19" s="23"/>
      <c r="AJ19" s="23"/>
      <c r="AK19" s="34"/>
      <c r="AL19" s="23"/>
      <c r="AM19" s="23">
        <f t="shared" si="6"/>
        <v>93</v>
      </c>
      <c r="AN19" s="184" t="str">
        <f t="shared" si="7"/>
        <v>Fail</v>
      </c>
    </row>
    <row r="20">
      <c r="A20" s="179" t="s">
        <v>399</v>
      </c>
      <c r="B20" s="28"/>
      <c r="C20" s="47"/>
      <c r="D20" s="47"/>
      <c r="E20" s="47"/>
      <c r="F20" s="47"/>
      <c r="G20" s="47"/>
      <c r="H20" s="47"/>
      <c r="I20" s="47"/>
      <c r="J20" s="47"/>
      <c r="K20" s="30">
        <v>16918.0</v>
      </c>
      <c r="L20" s="58"/>
      <c r="M20" s="180">
        <v>0.0</v>
      </c>
      <c r="N20" s="30">
        <v>16918.0</v>
      </c>
      <c r="O20" s="58"/>
      <c r="P20" s="58"/>
      <c r="Q20" s="58"/>
      <c r="R20" s="180">
        <v>0.0</v>
      </c>
      <c r="S20" s="56"/>
      <c r="T20" s="43"/>
      <c r="U20" s="58"/>
      <c r="V20" s="180">
        <v>11.0</v>
      </c>
      <c r="W20" s="26">
        <v>43459.0</v>
      </c>
      <c r="X20" s="180">
        <v>0.0</v>
      </c>
      <c r="Y20" s="23">
        <f t="shared" si="2"/>
        <v>2</v>
      </c>
      <c r="Z20" s="23">
        <f t="shared" si="3"/>
        <v>0</v>
      </c>
      <c r="AA20" s="35" t="str">
        <f t="shared" si="4"/>
        <v>нет</v>
      </c>
      <c r="AB20" s="180">
        <f t="shared" si="5"/>
        <v>2</v>
      </c>
      <c r="AC20" s="36"/>
      <c r="AD20" s="23"/>
      <c r="AE20" s="23"/>
      <c r="AF20" s="23"/>
      <c r="AG20" s="34"/>
      <c r="AH20" s="23"/>
      <c r="AI20" s="23"/>
      <c r="AJ20" s="23"/>
      <c r="AK20" s="34"/>
      <c r="AL20" s="23"/>
      <c r="AM20" s="23">
        <f t="shared" si="6"/>
        <v>15</v>
      </c>
      <c r="AN20" s="184" t="str">
        <f t="shared" si="7"/>
        <v>Нет</v>
      </c>
    </row>
    <row r="21">
      <c r="A21" s="179" t="s">
        <v>400</v>
      </c>
      <c r="B21" s="28"/>
      <c r="C21" s="29"/>
      <c r="D21" s="29"/>
      <c r="E21" s="28"/>
      <c r="F21" s="29"/>
      <c r="G21" s="29"/>
      <c r="H21" s="29"/>
      <c r="I21" s="29"/>
      <c r="J21" s="29"/>
      <c r="K21" s="30">
        <v>16919.0</v>
      </c>
      <c r="L21" s="33"/>
      <c r="M21" s="180">
        <v>16.0</v>
      </c>
      <c r="N21" s="30">
        <v>16919.0</v>
      </c>
      <c r="O21" s="33"/>
      <c r="P21" s="33"/>
      <c r="Q21" s="33"/>
      <c r="R21" s="180">
        <v>18.0</v>
      </c>
      <c r="S21" s="23"/>
      <c r="T21" s="34"/>
      <c r="U21" s="33"/>
      <c r="V21" s="180">
        <v>12.0</v>
      </c>
      <c r="W21" s="26">
        <v>43459.0</v>
      </c>
      <c r="X21" s="180">
        <v>0.0</v>
      </c>
      <c r="Y21" s="23">
        <f t="shared" si="2"/>
        <v>5</v>
      </c>
      <c r="Z21" s="23">
        <f t="shared" si="3"/>
        <v>3</v>
      </c>
      <c r="AA21" s="35" t="str">
        <f t="shared" si="4"/>
        <v>нет</v>
      </c>
      <c r="AB21" s="180">
        <f t="shared" si="5"/>
        <v>18</v>
      </c>
      <c r="AC21" s="36"/>
      <c r="AD21" s="23"/>
      <c r="AE21" s="23"/>
      <c r="AF21" s="23"/>
      <c r="AG21" s="34"/>
      <c r="AH21" s="23"/>
      <c r="AI21" s="23"/>
      <c r="AJ21" s="23"/>
      <c r="AK21" s="34"/>
      <c r="AL21" s="23"/>
      <c r="AM21" s="23">
        <f t="shared" si="6"/>
        <v>72</v>
      </c>
      <c r="AN21" s="184" t="str">
        <f t="shared" si="7"/>
        <v>Fail</v>
      </c>
    </row>
    <row r="22">
      <c r="A22" s="179" t="s">
        <v>401</v>
      </c>
      <c r="B22" s="28"/>
      <c r="C22" s="28"/>
      <c r="D22" s="29"/>
      <c r="E22" s="29"/>
      <c r="F22" s="29"/>
      <c r="G22" s="29"/>
      <c r="H22" s="29"/>
      <c r="I22" s="29"/>
      <c r="J22" s="29"/>
      <c r="K22" s="30">
        <v>16920.0</v>
      </c>
      <c r="L22" s="33"/>
      <c r="M22" s="180">
        <v>18.0</v>
      </c>
      <c r="N22" s="30">
        <v>16920.0</v>
      </c>
      <c r="O22" s="40"/>
      <c r="P22" s="40"/>
      <c r="Q22" s="40"/>
      <c r="R22" s="180">
        <v>16.0</v>
      </c>
      <c r="S22" s="23"/>
      <c r="T22" s="34"/>
      <c r="U22" s="40"/>
      <c r="V22" s="180">
        <v>7.0</v>
      </c>
      <c r="W22" s="26">
        <v>43459.0</v>
      </c>
      <c r="X22" s="180">
        <v>0.0</v>
      </c>
      <c r="Y22" s="23">
        <f t="shared" si="2"/>
        <v>5</v>
      </c>
      <c r="Z22" s="23">
        <f t="shared" si="3"/>
        <v>3</v>
      </c>
      <c r="AA22" s="35" t="str">
        <f t="shared" si="4"/>
        <v>нет</v>
      </c>
      <c r="AB22" s="180">
        <f t="shared" si="5"/>
        <v>18</v>
      </c>
      <c r="AC22" s="36"/>
      <c r="AD22" s="23"/>
      <c r="AE22" s="23"/>
      <c r="AF22" s="23"/>
      <c r="AG22" s="34"/>
      <c r="AH22" s="23"/>
      <c r="AI22" s="23"/>
      <c r="AJ22" s="23"/>
      <c r="AK22" s="34"/>
      <c r="AL22" s="23"/>
      <c r="AM22" s="23">
        <f t="shared" si="6"/>
        <v>67</v>
      </c>
      <c r="AN22" s="184" t="str">
        <f t="shared" si="7"/>
        <v>Fail</v>
      </c>
    </row>
    <row r="23">
      <c r="A23" s="179" t="s">
        <v>402</v>
      </c>
      <c r="B23" s="28"/>
      <c r="C23" s="29"/>
      <c r="D23" s="29"/>
      <c r="E23" s="29"/>
      <c r="F23" s="29"/>
      <c r="G23" s="29"/>
      <c r="H23" s="29"/>
      <c r="I23" s="29"/>
      <c r="J23" s="29"/>
      <c r="K23" s="30">
        <v>16921.0</v>
      </c>
      <c r="L23" s="33"/>
      <c r="M23" s="180">
        <v>0.0</v>
      </c>
      <c r="N23" s="30">
        <v>16921.0</v>
      </c>
      <c r="O23" s="33"/>
      <c r="P23" s="33"/>
      <c r="Q23" s="40"/>
      <c r="R23" s="180">
        <v>0.0</v>
      </c>
      <c r="S23" s="23"/>
      <c r="T23" s="34"/>
      <c r="U23" s="40"/>
      <c r="V23" s="180">
        <v>3.0</v>
      </c>
      <c r="W23" s="26">
        <v>43459.0</v>
      </c>
      <c r="X23" s="180">
        <v>12.0</v>
      </c>
      <c r="Y23" s="23">
        <f t="shared" si="2"/>
        <v>2</v>
      </c>
      <c r="Z23" s="23">
        <f t="shared" si="3"/>
        <v>2</v>
      </c>
      <c r="AA23" s="35" t="str">
        <f t="shared" si="4"/>
        <v>нет</v>
      </c>
      <c r="AB23" s="180">
        <f t="shared" si="5"/>
        <v>4</v>
      </c>
      <c r="AC23" s="36"/>
      <c r="AD23" s="23"/>
      <c r="AE23" s="23"/>
      <c r="AF23" s="23"/>
      <c r="AG23" s="34"/>
      <c r="AH23" s="23"/>
      <c r="AI23" s="23"/>
      <c r="AJ23" s="23"/>
      <c r="AK23" s="34"/>
      <c r="AL23" s="23"/>
      <c r="AM23" s="23">
        <f t="shared" si="6"/>
        <v>23</v>
      </c>
      <c r="AN23" s="184" t="str">
        <f t="shared" si="7"/>
        <v>Нет</v>
      </c>
    </row>
    <row r="24">
      <c r="A24" s="38"/>
      <c r="B24" s="28"/>
      <c r="C24" s="29"/>
      <c r="D24" s="29"/>
      <c r="E24" s="29"/>
      <c r="F24" s="29"/>
      <c r="G24" s="29"/>
      <c r="H24" s="29"/>
      <c r="I24" s="29"/>
      <c r="J24" s="29"/>
      <c r="K24" s="30"/>
      <c r="L24" s="33"/>
      <c r="M24" s="34"/>
      <c r="N24" s="23"/>
      <c r="O24" s="33"/>
      <c r="P24" s="33"/>
      <c r="Q24" s="33"/>
      <c r="R24" s="34"/>
      <c r="S24" s="23"/>
      <c r="T24" s="34"/>
      <c r="U24" s="33"/>
      <c r="V24" s="34"/>
      <c r="W24" s="33"/>
      <c r="X24" s="34"/>
      <c r="Y24" s="23"/>
      <c r="Z24" s="34"/>
      <c r="AA24" s="35" t="str">
        <f t="shared" si="4"/>
        <v>нет</v>
      </c>
      <c r="AB24" s="34"/>
      <c r="AC24" s="36"/>
      <c r="AD24" s="23"/>
      <c r="AE24" s="23"/>
      <c r="AF24" s="23"/>
      <c r="AG24" s="34"/>
      <c r="AH24" s="23"/>
      <c r="AI24" s="23"/>
      <c r="AJ24" s="23"/>
      <c r="AK24" s="34"/>
      <c r="AL24" s="23"/>
      <c r="AM24" s="23"/>
      <c r="AN24" s="184" t="str">
        <f t="shared" si="7"/>
        <v>Нет</v>
      </c>
    </row>
    <row r="25">
      <c r="A25" s="38"/>
      <c r="B25" s="28"/>
      <c r="C25" s="29"/>
      <c r="D25" s="29"/>
      <c r="E25" s="29"/>
      <c r="F25" s="29"/>
      <c r="G25" s="29"/>
      <c r="H25" s="29"/>
      <c r="I25" s="29"/>
      <c r="J25" s="29"/>
      <c r="K25" s="30"/>
      <c r="L25" s="26"/>
      <c r="M25" s="32"/>
      <c r="N25" s="24"/>
      <c r="O25" s="40"/>
      <c r="P25" s="40"/>
      <c r="Q25" s="40"/>
      <c r="R25" s="34"/>
      <c r="S25" s="23"/>
      <c r="T25" s="34"/>
      <c r="U25" s="33"/>
      <c r="V25" s="34"/>
      <c r="W25" s="33"/>
      <c r="X25" s="34"/>
      <c r="Y25" s="24"/>
      <c r="Z25" s="34"/>
      <c r="AA25" s="35" t="str">
        <f t="shared" si="4"/>
        <v>нет</v>
      </c>
      <c r="AB25" s="34"/>
      <c r="AC25" s="36"/>
      <c r="AD25" s="23"/>
      <c r="AE25" s="23"/>
      <c r="AF25" s="23"/>
      <c r="AG25" s="34"/>
      <c r="AH25" s="23"/>
      <c r="AI25" s="23"/>
      <c r="AJ25" s="23"/>
      <c r="AK25" s="34"/>
      <c r="AL25" s="23"/>
      <c r="AM25" s="23"/>
      <c r="AN25" s="184" t="str">
        <f t="shared" si="7"/>
        <v>Нет</v>
      </c>
    </row>
    <row r="26">
      <c r="A26" s="38"/>
      <c r="B26" s="28"/>
      <c r="C26" s="29"/>
      <c r="D26" s="28"/>
      <c r="E26" s="29"/>
      <c r="F26" s="29"/>
      <c r="G26" s="29"/>
      <c r="H26" s="29"/>
      <c r="I26" s="29"/>
      <c r="J26" s="29"/>
      <c r="K26" s="30"/>
      <c r="L26" s="33"/>
      <c r="M26" s="34"/>
      <c r="N26" s="23"/>
      <c r="O26" s="40"/>
      <c r="P26" s="133"/>
      <c r="Q26" s="40"/>
      <c r="R26" s="34"/>
      <c r="S26" s="23"/>
      <c r="T26" s="34"/>
      <c r="U26" s="40"/>
      <c r="V26" s="34"/>
      <c r="W26" s="40"/>
      <c r="X26" s="34"/>
      <c r="Y26" s="23"/>
      <c r="Z26" s="34"/>
      <c r="AA26" s="35" t="str">
        <f t="shared" si="4"/>
        <v>нет</v>
      </c>
      <c r="AB26" s="34"/>
      <c r="AC26" s="36"/>
      <c r="AD26" s="23"/>
      <c r="AE26" s="23"/>
      <c r="AF26" s="23"/>
      <c r="AG26" s="34"/>
      <c r="AH26" s="23"/>
      <c r="AI26" s="23"/>
      <c r="AJ26" s="23"/>
      <c r="AK26" s="34"/>
      <c r="AL26" s="23"/>
      <c r="AM26" s="23"/>
      <c r="AN26" s="184" t="str">
        <f t="shared" si="7"/>
        <v>Нет</v>
      </c>
    </row>
    <row r="27">
      <c r="A27" s="38"/>
      <c r="B27" s="28"/>
      <c r="C27" s="28"/>
      <c r="D27" s="28"/>
      <c r="E27" s="28"/>
      <c r="F27" s="29"/>
      <c r="G27" s="29"/>
      <c r="H27" s="29"/>
      <c r="I27" s="29"/>
      <c r="J27" s="29"/>
      <c r="K27" s="30"/>
      <c r="L27" s="33"/>
      <c r="M27" s="34"/>
      <c r="N27" s="23"/>
      <c r="O27" s="40"/>
      <c r="P27" s="133"/>
      <c r="Q27" s="40"/>
      <c r="R27" s="34"/>
      <c r="S27" s="23"/>
      <c r="T27" s="34"/>
      <c r="U27" s="40"/>
      <c r="V27" s="34"/>
      <c r="W27" s="40"/>
      <c r="X27" s="34"/>
      <c r="Y27" s="23"/>
      <c r="Z27" s="34"/>
      <c r="AA27" s="35" t="str">
        <f t="shared" si="4"/>
        <v>нет</v>
      </c>
      <c r="AB27" s="34"/>
      <c r="AC27" s="36"/>
      <c r="AD27" s="23"/>
      <c r="AE27" s="23"/>
      <c r="AF27" s="23"/>
      <c r="AG27" s="34"/>
      <c r="AH27" s="23"/>
      <c r="AI27" s="23"/>
      <c r="AJ27" s="23"/>
      <c r="AK27" s="34"/>
      <c r="AL27" s="23"/>
      <c r="AM27" s="23"/>
      <c r="AN27" s="184" t="str">
        <f t="shared" si="7"/>
        <v>Нет</v>
      </c>
    </row>
    <row r="28">
      <c r="A28" s="38"/>
      <c r="B28" s="63"/>
      <c r="C28" s="64"/>
      <c r="D28" s="64"/>
      <c r="E28" s="64"/>
      <c r="F28" s="64"/>
      <c r="G28" s="64"/>
      <c r="H28" s="64"/>
      <c r="I28" s="64"/>
      <c r="J28" s="64"/>
      <c r="K28" s="65"/>
      <c r="L28" s="87"/>
      <c r="M28" s="71"/>
      <c r="N28" s="70"/>
      <c r="O28" s="89"/>
      <c r="P28" s="91"/>
      <c r="Q28" s="89"/>
      <c r="R28" s="71"/>
      <c r="S28" s="70"/>
      <c r="T28" s="71"/>
      <c r="U28" s="89"/>
      <c r="V28" s="71"/>
      <c r="W28" s="89"/>
      <c r="X28" s="71"/>
      <c r="Y28" s="70"/>
      <c r="Z28" s="71"/>
      <c r="AA28" s="72" t="str">
        <f t="shared" si="4"/>
        <v>нет</v>
      </c>
      <c r="AB28" s="71"/>
      <c r="AC28" s="73"/>
      <c r="AD28" s="70"/>
      <c r="AE28" s="70"/>
      <c r="AF28" s="70"/>
      <c r="AG28" s="71"/>
      <c r="AH28" s="70"/>
      <c r="AI28" s="70"/>
      <c r="AJ28" s="70"/>
      <c r="AK28" s="71"/>
      <c r="AL28" s="70"/>
      <c r="AM28" s="70"/>
      <c r="AN28" s="186" t="str">
        <f t="shared" si="7"/>
        <v>Нет</v>
      </c>
    </row>
    <row r="29">
      <c r="A29" s="75" t="s">
        <v>125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77">
        <v>12.0</v>
      </c>
      <c r="N29" s="78"/>
      <c r="O29" s="78"/>
      <c r="P29" s="78"/>
      <c r="Q29" s="78"/>
      <c r="R29" s="77">
        <v>12.0</v>
      </c>
      <c r="S29" s="77">
        <v>0.0</v>
      </c>
      <c r="T29" s="77">
        <v>0.0</v>
      </c>
      <c r="U29" s="78"/>
      <c r="V29" s="77">
        <v>6.0</v>
      </c>
      <c r="W29" s="78"/>
      <c r="X29" s="77">
        <v>6.0</v>
      </c>
      <c r="Y29" s="77">
        <v>0.0</v>
      </c>
      <c r="Z29" s="77">
        <v>0.0</v>
      </c>
      <c r="AA29" s="77"/>
      <c r="AB29" s="77">
        <v>12.0</v>
      </c>
      <c r="AC29" s="79">
        <f t="shared" ref="AC29:AC30" si="8">M29+R29+S29+T29+V29+X29+Y29+Z29+AB29</f>
        <v>48</v>
      </c>
      <c r="AD29" s="80" t="s">
        <v>130</v>
      </c>
      <c r="AE29" s="80" t="s">
        <v>131</v>
      </c>
      <c r="AF29" s="80" t="s">
        <v>132</v>
      </c>
      <c r="AG29" s="80" t="s">
        <v>133</v>
      </c>
      <c r="AH29" s="80" t="s">
        <v>132</v>
      </c>
      <c r="AI29" s="80" t="s">
        <v>132</v>
      </c>
      <c r="AJ29" s="80" t="s">
        <v>132</v>
      </c>
      <c r="AK29" s="80" t="s">
        <v>133</v>
      </c>
      <c r="AL29" s="80"/>
      <c r="AM29" s="80"/>
      <c r="AN29" s="56"/>
    </row>
    <row r="30">
      <c r="A30" s="75" t="s">
        <v>135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81">
        <v>20.0</v>
      </c>
      <c r="N30" s="78"/>
      <c r="O30" s="78"/>
      <c r="P30" s="78"/>
      <c r="Q30" s="78"/>
      <c r="R30" s="81">
        <v>20.0</v>
      </c>
      <c r="S30" s="81">
        <v>5.0</v>
      </c>
      <c r="T30" s="81">
        <v>5.0</v>
      </c>
      <c r="U30" s="78"/>
      <c r="V30" s="81">
        <v>10.0</v>
      </c>
      <c r="W30" s="78"/>
      <c r="X30" s="81">
        <v>10.0</v>
      </c>
      <c r="Y30" s="81">
        <v>5.0</v>
      </c>
      <c r="Z30" s="81">
        <v>5.0</v>
      </c>
      <c r="AA30" s="81"/>
      <c r="AB30" s="81">
        <v>20.0</v>
      </c>
      <c r="AC30" s="79">
        <f t="shared" si="8"/>
        <v>100</v>
      </c>
      <c r="AD30" s="56"/>
      <c r="AE30" s="56"/>
      <c r="AF30" s="56"/>
      <c r="AG30" s="56"/>
      <c r="AH30" s="56"/>
      <c r="AI30" s="56"/>
      <c r="AJ30" s="56"/>
      <c r="AK30" s="56"/>
      <c r="AL30" s="83"/>
      <c r="AM30" s="83"/>
      <c r="AN30" s="56"/>
    </row>
    <row r="31">
      <c r="A31" s="85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83"/>
      <c r="N31" s="56"/>
      <c r="O31" s="56"/>
      <c r="P31" s="56"/>
      <c r="Q31" s="56"/>
      <c r="R31" s="83"/>
      <c r="S31" s="83"/>
      <c r="T31" s="83"/>
      <c r="U31" s="56"/>
      <c r="V31" s="83"/>
      <c r="W31" s="56"/>
      <c r="X31" s="83"/>
      <c r="Y31" s="56"/>
      <c r="Z31" s="56"/>
      <c r="AA31" s="56"/>
      <c r="AB31" s="56"/>
      <c r="AC31" s="74"/>
      <c r="AD31" s="56"/>
      <c r="AE31" s="56"/>
      <c r="AF31" s="56"/>
      <c r="AG31" s="56"/>
      <c r="AH31" s="56"/>
      <c r="AI31" s="56"/>
      <c r="AJ31" s="56"/>
      <c r="AK31" s="56"/>
      <c r="AL31" s="83"/>
      <c r="AM31" s="83"/>
      <c r="AN31" s="56"/>
    </row>
    <row r="32">
      <c r="A32" s="85" t="s">
        <v>141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83">
        <f>COUNTA(M$3:M28)/COUNTA($A$3:$A28)</f>
        <v>1</v>
      </c>
      <c r="N32" s="56"/>
      <c r="O32" s="56"/>
      <c r="P32" s="56"/>
      <c r="Q32" s="56"/>
      <c r="R32" s="83">
        <f t="shared" ref="R32:T32" si="9">COUNTA(R$3:R28)/COUNTA($A$3:$A28)</f>
        <v>1</v>
      </c>
      <c r="S32" s="83">
        <f t="shared" si="9"/>
        <v>0</v>
      </c>
      <c r="T32" s="83">
        <f t="shared" si="9"/>
        <v>0</v>
      </c>
      <c r="U32" s="56"/>
      <c r="V32" s="83">
        <f>COUNTA(V$3:V28)/COUNTA($A$3:$A28)</f>
        <v>1</v>
      </c>
      <c r="W32" s="56"/>
      <c r="X32" s="83">
        <f>COUNTA(X$3:X28)/COUNTA($A$3:$A28)</f>
        <v>1</v>
      </c>
      <c r="Y32" s="56"/>
      <c r="Z32" s="56"/>
      <c r="AA32" s="56"/>
      <c r="AB32" s="56"/>
      <c r="AC32" s="74"/>
      <c r="AD32" s="56"/>
      <c r="AE32" s="56"/>
      <c r="AF32" s="56"/>
      <c r="AG32" s="56"/>
      <c r="AH32" s="56"/>
      <c r="AI32" s="56"/>
      <c r="AJ32" s="56"/>
      <c r="AK32" s="56"/>
      <c r="AL32" s="83"/>
      <c r="AM32" s="83">
        <f>COUNTIF(AM$3:AM23, "&gt;=60")/COUNTA($A$3:$A23)</f>
        <v>0.5238095238</v>
      </c>
      <c r="AN32" s="56"/>
    </row>
    <row r="33">
      <c r="A33" s="85" t="s">
        <v>145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23">
        <f t="shared" ref="S33:T33" si="10">COUNTIF(S13:S28, "&gt;=5")</f>
        <v>0</v>
      </c>
      <c r="T33" s="23">
        <f t="shared" si="10"/>
        <v>0</v>
      </c>
      <c r="U33" s="56"/>
      <c r="V33" s="23">
        <f>COUNTIF(V3:V28, "&gt;=6")</f>
        <v>15</v>
      </c>
      <c r="W33" s="56"/>
      <c r="X33" s="23">
        <f>COUNTIF(X3:X28, "&gt;=6")</f>
        <v>5</v>
      </c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23">
        <f>COUNTIF(AN3:AN28, "=Да")</f>
        <v>0</v>
      </c>
    </row>
    <row r="34">
      <c r="A34" s="93" t="s">
        <v>146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83">
        <f t="shared" ref="S34:T34" si="11">S33/COUNTA($A$3:$A28)</f>
        <v>0</v>
      </c>
      <c r="T34" s="83">
        <f t="shared" si="11"/>
        <v>0</v>
      </c>
      <c r="U34" s="56"/>
      <c r="V34" s="83">
        <f>V33/COUNTA($A$3:$A28)</f>
        <v>0.7142857143</v>
      </c>
      <c r="W34" s="56"/>
      <c r="X34" s="83">
        <f>X33/COUNTA($A$3:$A28)</f>
        <v>0.2380952381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94"/>
    </row>
    <row r="35">
      <c r="A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8"/>
      <c r="X35" s="56"/>
      <c r="Y35" s="95"/>
      <c r="Z35" s="95"/>
      <c r="AA35" s="95"/>
      <c r="AB35" s="95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</row>
    <row r="36">
      <c r="A36" s="49"/>
      <c r="B36" s="28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</row>
    <row r="37">
      <c r="A37" s="98"/>
      <c r="B37" s="2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6"/>
      <c r="N37" s="56"/>
      <c r="O37" s="58"/>
      <c r="P37" s="58"/>
      <c r="Q37" s="58"/>
      <c r="R37" s="56"/>
      <c r="S37" s="23"/>
      <c r="T37" s="56"/>
      <c r="U37" s="58"/>
      <c r="V37" s="56"/>
      <c r="W37" s="58"/>
      <c r="X37" s="56"/>
      <c r="Y37" s="56"/>
      <c r="Z37" s="56"/>
      <c r="AA37" s="56"/>
      <c r="AB37" s="56"/>
      <c r="AC37" s="56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96"/>
    </row>
    <row r="38">
      <c r="A38" s="97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6"/>
      <c r="N38" s="56"/>
      <c r="O38" s="58"/>
      <c r="P38" s="58"/>
      <c r="Q38" s="58"/>
      <c r="R38" s="56"/>
      <c r="S38" s="56"/>
      <c r="T38" s="56"/>
      <c r="U38" s="58"/>
      <c r="V38" s="56"/>
      <c r="W38" s="58"/>
      <c r="X38" s="56"/>
      <c r="Y38" s="23"/>
      <c r="Z38" s="23"/>
      <c r="AA38" s="23"/>
      <c r="AB38" s="23"/>
      <c r="AC38" s="56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96"/>
    </row>
    <row r="39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</row>
    <row r="1008">
      <c r="A1008" s="56"/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</row>
  </sheetData>
  <mergeCells count="10">
    <mergeCell ref="AD1:AG1"/>
    <mergeCell ref="AH1:AK1"/>
    <mergeCell ref="W1:X1"/>
    <mergeCell ref="U1:V1"/>
    <mergeCell ref="Y1:Z1"/>
    <mergeCell ref="B1:J1"/>
    <mergeCell ref="A1:A2"/>
    <mergeCell ref="K1:M1"/>
    <mergeCell ref="N1:R1"/>
    <mergeCell ref="S1:T1"/>
  </mergeCells>
  <conditionalFormatting sqref="C3:J28">
    <cfRule type="containsText" dxfId="2" priority="1" operator="containsText" text="N">
      <formula>NOT(ISERROR(SEARCH(("N"),(C3))))</formula>
    </cfRule>
  </conditionalFormatting>
  <conditionalFormatting sqref="L3:L28">
    <cfRule type="expression" dxfId="0" priority="2">
      <formula>L3&gt;43404.0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0" width="6.0"/>
    <col customWidth="1" min="11" max="11" width="5.14"/>
    <col customWidth="1" min="12" max="12" width="6.14"/>
    <col customWidth="1" min="13" max="13" width="5.57"/>
    <col customWidth="1" min="14" max="14" width="5.14"/>
    <col customWidth="1" min="15" max="16" width="6.57"/>
    <col customWidth="1" min="17" max="17" width="5.57"/>
    <col customWidth="1" min="18" max="18" width="6.0"/>
    <col customWidth="1" min="19" max="19" width="6.71"/>
    <col customWidth="1" min="20" max="20" width="5.57"/>
    <col customWidth="1" min="21" max="21" width="6.57"/>
    <col customWidth="1" min="22" max="22" width="6.14"/>
    <col customWidth="1" min="23" max="23" width="7.43"/>
    <col customWidth="1" min="24" max="24" width="6.14"/>
    <col customWidth="1" min="25" max="26" width="6.71"/>
    <col customWidth="1" min="27" max="28" width="8.57"/>
    <col customWidth="1" min="30" max="40" width="6.86"/>
  </cols>
  <sheetData>
    <row r="1">
      <c r="A1" s="7" t="s">
        <v>3</v>
      </c>
      <c r="B1" s="2" t="s">
        <v>1</v>
      </c>
      <c r="K1" s="3" t="s">
        <v>2</v>
      </c>
      <c r="L1" s="4"/>
      <c r="M1" s="5"/>
      <c r="N1" s="6" t="s">
        <v>4</v>
      </c>
      <c r="O1" s="4"/>
      <c r="P1" s="4"/>
      <c r="Q1" s="4"/>
      <c r="R1" s="5"/>
      <c r="S1" s="6" t="s">
        <v>5</v>
      </c>
      <c r="T1" s="5"/>
      <c r="U1" s="6" t="s">
        <v>6</v>
      </c>
      <c r="V1" s="5"/>
      <c r="W1" s="6" t="s">
        <v>7</v>
      </c>
      <c r="X1" s="5"/>
      <c r="Y1" s="6" t="s">
        <v>8</v>
      </c>
      <c r="Z1" s="5"/>
      <c r="AA1" s="8" t="s">
        <v>9</v>
      </c>
      <c r="AB1" s="8" t="s">
        <v>10</v>
      </c>
      <c r="AC1" s="9"/>
      <c r="AD1" s="6" t="s">
        <v>11</v>
      </c>
      <c r="AE1" s="4"/>
      <c r="AF1" s="4"/>
      <c r="AG1" s="5"/>
      <c r="AH1" s="6" t="s">
        <v>12</v>
      </c>
      <c r="AI1" s="4"/>
      <c r="AJ1" s="4"/>
      <c r="AK1" s="5"/>
      <c r="AL1" s="11" t="s">
        <v>10</v>
      </c>
      <c r="AM1" s="6" t="s">
        <v>13</v>
      </c>
      <c r="AN1" s="12" t="s">
        <v>14</v>
      </c>
    </row>
    <row r="2">
      <c r="B2" s="13">
        <v>43347.0</v>
      </c>
      <c r="C2" s="14">
        <f t="shared" ref="C2:J2" si="1">B2+14</f>
        <v>43361</v>
      </c>
      <c r="D2" s="14">
        <f t="shared" si="1"/>
        <v>43375</v>
      </c>
      <c r="E2" s="14">
        <f t="shared" si="1"/>
        <v>43389</v>
      </c>
      <c r="F2" s="14">
        <f t="shared" si="1"/>
        <v>43403</v>
      </c>
      <c r="G2" s="14">
        <f t="shared" si="1"/>
        <v>43417</v>
      </c>
      <c r="H2" s="14">
        <f t="shared" si="1"/>
        <v>43431</v>
      </c>
      <c r="I2" s="14">
        <f t="shared" si="1"/>
        <v>43445</v>
      </c>
      <c r="J2" s="16">
        <f t="shared" si="1"/>
        <v>43459</v>
      </c>
      <c r="K2" s="7" t="s">
        <v>15</v>
      </c>
      <c r="L2" s="7" t="s">
        <v>16</v>
      </c>
      <c r="M2" s="17" t="s">
        <v>17</v>
      </c>
      <c r="N2" s="19" t="s">
        <v>15</v>
      </c>
      <c r="O2" s="7" t="s">
        <v>18</v>
      </c>
      <c r="P2" s="7" t="s">
        <v>19</v>
      </c>
      <c r="Q2" s="7" t="s">
        <v>16</v>
      </c>
      <c r="R2" s="17" t="s">
        <v>17</v>
      </c>
      <c r="S2" s="7">
        <v>1.0</v>
      </c>
      <c r="T2" s="17">
        <v>2.0</v>
      </c>
      <c r="U2" s="7" t="s">
        <v>20</v>
      </c>
      <c r="V2" s="17" t="s">
        <v>21</v>
      </c>
      <c r="W2" s="7" t="s">
        <v>20</v>
      </c>
      <c r="X2" s="17" t="s">
        <v>21</v>
      </c>
      <c r="Y2" s="7">
        <v>1.0</v>
      </c>
      <c r="Z2" s="17">
        <v>2.0</v>
      </c>
      <c r="AA2" s="17"/>
      <c r="AB2" s="17"/>
      <c r="AC2" s="9"/>
      <c r="AD2" s="7" t="s">
        <v>22</v>
      </c>
      <c r="AE2" s="7" t="s">
        <v>23</v>
      </c>
      <c r="AF2" s="7" t="s">
        <v>24</v>
      </c>
      <c r="AG2" s="17" t="s">
        <v>25</v>
      </c>
      <c r="AH2" s="7" t="s">
        <v>22</v>
      </c>
      <c r="AI2" s="7" t="s">
        <v>23</v>
      </c>
      <c r="AJ2" s="7" t="s">
        <v>24</v>
      </c>
      <c r="AK2" s="17" t="s">
        <v>25</v>
      </c>
      <c r="AL2" s="20"/>
      <c r="AM2" s="20"/>
      <c r="AN2" s="21"/>
    </row>
    <row r="3">
      <c r="A3" s="179" t="s">
        <v>403</v>
      </c>
      <c r="B3" s="28"/>
      <c r="C3" s="28"/>
      <c r="D3" s="28"/>
      <c r="E3" s="28"/>
      <c r="F3" s="29"/>
      <c r="G3" s="29"/>
      <c r="H3" s="29"/>
      <c r="I3" s="29"/>
      <c r="J3" s="29"/>
      <c r="K3" s="30">
        <v>17001.0</v>
      </c>
      <c r="L3" s="33"/>
      <c r="M3" s="180">
        <v>20.0</v>
      </c>
      <c r="N3" s="30">
        <v>17001.0</v>
      </c>
      <c r="O3" s="33"/>
      <c r="P3" s="33"/>
      <c r="Q3" s="33"/>
      <c r="R3" s="180">
        <v>0.0</v>
      </c>
      <c r="S3" s="24"/>
      <c r="T3" s="32"/>
      <c r="U3" s="33"/>
      <c r="V3" s="180">
        <v>9.0</v>
      </c>
      <c r="W3" s="26">
        <v>43459.0</v>
      </c>
      <c r="X3" s="180">
        <v>0.0</v>
      </c>
      <c r="Y3" s="23">
        <f t="shared" ref="Y3:Y24" si="2">IF(M3&lt;&gt;0,3,0)+IF(V3&lt;&gt;0,2,0)</f>
        <v>5</v>
      </c>
      <c r="Z3" s="23">
        <f t="shared" ref="Z3:Z24" si="3">IF(R3&lt;&gt;0,3,0)+IF(X3&lt;&gt;0,2,0)</f>
        <v>0</v>
      </c>
      <c r="AA3" s="35" t="str">
        <f t="shared" ref="AA3:AA28" si="4">IF(AND(M3&gt;=12,R3&gt;=12,V3&gt;=6,X3&gt;=6),"да","нет")</f>
        <v>нет</v>
      </c>
      <c r="AB3" s="180">
        <f t="shared" ref="AB3:AB24" si="5">IF(M3&lt;&gt;0,8,0)+IF(R3&lt;&gt;0,8,0)+IF(V3&lt;&gt;0,2,0)+IF(X3&lt;&gt;0,2,0)</f>
        <v>10</v>
      </c>
      <c r="AC3" s="36"/>
      <c r="AD3" s="23"/>
      <c r="AE3" s="23"/>
      <c r="AF3" s="23"/>
      <c r="AG3" s="34"/>
      <c r="AH3" s="23"/>
      <c r="AI3" s="23"/>
      <c r="AJ3" s="23"/>
      <c r="AK3" s="34"/>
      <c r="AL3" s="24"/>
      <c r="AM3" s="23">
        <f t="shared" ref="AM3:AM24" si="6">M3+R3+V3+X3+Y3+Z3+AB3</f>
        <v>44</v>
      </c>
      <c r="AN3" s="37" t="str">
        <f t="shared" ref="AN3:AN28" si="7">IF(AND(AE3&gt;=20, AF3&gt;=6, AI3&gt;=10, AJ3&gt;=6, AM3&gt;=60), "Да", IF(AM3&gt;=60, "Fail", "Нет"))</f>
        <v>Нет</v>
      </c>
    </row>
    <row r="4">
      <c r="A4" s="179" t="s">
        <v>404</v>
      </c>
      <c r="B4" s="28"/>
      <c r="C4" s="29"/>
      <c r="D4" s="29"/>
      <c r="E4" s="28"/>
      <c r="F4" s="29"/>
      <c r="G4" s="29"/>
      <c r="H4" s="29"/>
      <c r="I4" s="29"/>
      <c r="J4" s="29"/>
      <c r="K4" s="30">
        <v>17002.0</v>
      </c>
      <c r="L4" s="33"/>
      <c r="M4" s="180">
        <v>22.0</v>
      </c>
      <c r="N4" s="30">
        <v>17002.0</v>
      </c>
      <c r="O4" s="33"/>
      <c r="P4" s="33"/>
      <c r="Q4" s="33"/>
      <c r="R4" s="180">
        <v>0.0</v>
      </c>
      <c r="S4" s="23"/>
      <c r="T4" s="34"/>
      <c r="U4" s="33"/>
      <c r="V4" s="180">
        <v>11.0</v>
      </c>
      <c r="W4" s="26">
        <v>43459.0</v>
      </c>
      <c r="X4" s="180">
        <v>0.0</v>
      </c>
      <c r="Y4" s="23">
        <f t="shared" si="2"/>
        <v>5</v>
      </c>
      <c r="Z4" s="23">
        <f t="shared" si="3"/>
        <v>0</v>
      </c>
      <c r="AA4" s="35" t="str">
        <f t="shared" si="4"/>
        <v>нет</v>
      </c>
      <c r="AB4" s="180">
        <f t="shared" si="5"/>
        <v>10</v>
      </c>
      <c r="AC4" s="36"/>
      <c r="AD4" s="23"/>
      <c r="AE4" s="23"/>
      <c r="AF4" s="23"/>
      <c r="AG4" s="34"/>
      <c r="AH4" s="23"/>
      <c r="AI4" s="23"/>
      <c r="AJ4" s="23"/>
      <c r="AK4" s="34"/>
      <c r="AL4" s="23"/>
      <c r="AM4" s="23">
        <f t="shared" si="6"/>
        <v>48</v>
      </c>
      <c r="AN4" s="37" t="str">
        <f t="shared" si="7"/>
        <v>Нет</v>
      </c>
    </row>
    <row r="5">
      <c r="A5" s="179" t="s">
        <v>405</v>
      </c>
      <c r="B5" s="28"/>
      <c r="C5" s="29"/>
      <c r="D5" s="29"/>
      <c r="E5" s="29"/>
      <c r="F5" s="29"/>
      <c r="G5" s="29"/>
      <c r="H5" s="29"/>
      <c r="I5" s="29"/>
      <c r="J5" s="29"/>
      <c r="K5" s="30">
        <v>17003.0</v>
      </c>
      <c r="L5" s="33"/>
      <c r="M5" s="180">
        <v>0.0</v>
      </c>
      <c r="N5" s="30">
        <v>17003.0</v>
      </c>
      <c r="O5" s="40"/>
      <c r="P5" s="40"/>
      <c r="Q5" s="40"/>
      <c r="R5" s="180">
        <v>0.0</v>
      </c>
      <c r="S5" s="23"/>
      <c r="T5" s="34"/>
      <c r="U5" s="33"/>
      <c r="V5" s="180">
        <v>8.0</v>
      </c>
      <c r="W5" s="26">
        <v>43459.0</v>
      </c>
      <c r="X5" s="180">
        <v>0.0</v>
      </c>
      <c r="Y5" s="23">
        <f t="shared" si="2"/>
        <v>2</v>
      </c>
      <c r="Z5" s="23">
        <f t="shared" si="3"/>
        <v>0</v>
      </c>
      <c r="AA5" s="35" t="str">
        <f t="shared" si="4"/>
        <v>нет</v>
      </c>
      <c r="AB5" s="180">
        <f t="shared" si="5"/>
        <v>2</v>
      </c>
      <c r="AC5" s="36"/>
      <c r="AD5" s="23"/>
      <c r="AE5" s="23"/>
      <c r="AF5" s="23"/>
      <c r="AG5" s="34"/>
      <c r="AH5" s="23"/>
      <c r="AI5" s="23"/>
      <c r="AJ5" s="23"/>
      <c r="AK5" s="34"/>
      <c r="AL5" s="23"/>
      <c r="AM5" s="23">
        <f t="shared" si="6"/>
        <v>12</v>
      </c>
      <c r="AN5" s="37" t="str">
        <f t="shared" si="7"/>
        <v>Нет</v>
      </c>
    </row>
    <row r="6">
      <c r="A6" s="179" t="s">
        <v>406</v>
      </c>
      <c r="B6" s="28"/>
      <c r="C6" s="28"/>
      <c r="D6" s="29"/>
      <c r="E6" s="29"/>
      <c r="F6" s="29"/>
      <c r="G6" s="29"/>
      <c r="H6" s="29"/>
      <c r="I6" s="29"/>
      <c r="J6" s="29"/>
      <c r="K6" s="30">
        <v>17004.0</v>
      </c>
      <c r="L6" s="33"/>
      <c r="M6" s="180">
        <v>0.0</v>
      </c>
      <c r="N6" s="30">
        <v>17004.0</v>
      </c>
      <c r="O6" s="40"/>
      <c r="P6" s="40"/>
      <c r="Q6" s="40"/>
      <c r="R6" s="180">
        <v>0.0</v>
      </c>
      <c r="S6" s="23"/>
      <c r="T6" s="43"/>
      <c r="U6" s="33"/>
      <c r="V6" s="180">
        <v>10.0</v>
      </c>
      <c r="W6" s="40"/>
      <c r="X6" s="180">
        <v>0.0</v>
      </c>
      <c r="Y6" s="23">
        <f t="shared" si="2"/>
        <v>2</v>
      </c>
      <c r="Z6" s="23">
        <f t="shared" si="3"/>
        <v>0</v>
      </c>
      <c r="AA6" s="35" t="str">
        <f t="shared" si="4"/>
        <v>нет</v>
      </c>
      <c r="AB6" s="180">
        <f t="shared" si="5"/>
        <v>2</v>
      </c>
      <c r="AC6" s="36"/>
      <c r="AD6" s="23"/>
      <c r="AE6" s="23"/>
      <c r="AF6" s="23"/>
      <c r="AG6" s="34"/>
      <c r="AH6" s="23"/>
      <c r="AI6" s="23"/>
      <c r="AJ6" s="23"/>
      <c r="AK6" s="34"/>
      <c r="AL6" s="23"/>
      <c r="AM6" s="23">
        <f t="shared" si="6"/>
        <v>14</v>
      </c>
      <c r="AN6" s="184" t="str">
        <f t="shared" si="7"/>
        <v>Нет</v>
      </c>
    </row>
    <row r="7">
      <c r="A7" s="179" t="s">
        <v>407</v>
      </c>
      <c r="B7" s="28"/>
      <c r="C7" s="29"/>
      <c r="D7" s="29"/>
      <c r="E7" s="29"/>
      <c r="F7" s="29"/>
      <c r="G7" s="29"/>
      <c r="H7" s="29"/>
      <c r="I7" s="29"/>
      <c r="J7" s="29"/>
      <c r="K7" s="30">
        <v>17005.0</v>
      </c>
      <c r="L7" s="33"/>
      <c r="M7" s="180">
        <v>0.0</v>
      </c>
      <c r="N7" s="30">
        <v>17005.0</v>
      </c>
      <c r="O7" s="33"/>
      <c r="P7" s="40"/>
      <c r="Q7" s="40"/>
      <c r="R7" s="180">
        <v>0.0</v>
      </c>
      <c r="S7" s="23"/>
      <c r="T7" s="43"/>
      <c r="U7" s="33"/>
      <c r="V7" s="180">
        <v>9.0</v>
      </c>
      <c r="W7" s="40"/>
      <c r="X7" s="180">
        <v>0.0</v>
      </c>
      <c r="Y7" s="23">
        <f t="shared" si="2"/>
        <v>2</v>
      </c>
      <c r="Z7" s="23">
        <f t="shared" si="3"/>
        <v>0</v>
      </c>
      <c r="AA7" s="35" t="str">
        <f t="shared" si="4"/>
        <v>нет</v>
      </c>
      <c r="AB7" s="180">
        <f t="shared" si="5"/>
        <v>2</v>
      </c>
      <c r="AC7" s="36"/>
      <c r="AD7" s="23"/>
      <c r="AE7" s="23"/>
      <c r="AF7" s="23"/>
      <c r="AG7" s="34"/>
      <c r="AH7" s="23"/>
      <c r="AI7" s="23"/>
      <c r="AJ7" s="23"/>
      <c r="AK7" s="34"/>
      <c r="AL7" s="23"/>
      <c r="AM7" s="23">
        <f t="shared" si="6"/>
        <v>13</v>
      </c>
      <c r="AN7" s="37" t="str">
        <f t="shared" si="7"/>
        <v>Нет</v>
      </c>
    </row>
    <row r="8">
      <c r="A8" s="179" t="s">
        <v>408</v>
      </c>
      <c r="B8" s="28"/>
      <c r="C8" s="29"/>
      <c r="D8" s="29"/>
      <c r="E8" s="29"/>
      <c r="F8" s="29"/>
      <c r="G8" s="29"/>
      <c r="H8" s="29"/>
      <c r="I8" s="29"/>
      <c r="J8" s="29"/>
      <c r="K8" s="30">
        <v>17006.0</v>
      </c>
      <c r="L8" s="33"/>
      <c r="M8" s="180">
        <v>21.0</v>
      </c>
      <c r="N8" s="30">
        <v>17006.0</v>
      </c>
      <c r="O8" s="40"/>
      <c r="P8" s="40"/>
      <c r="Q8" s="40"/>
      <c r="R8" s="180">
        <v>0.0</v>
      </c>
      <c r="S8" s="23"/>
      <c r="T8" s="34"/>
      <c r="U8" s="40"/>
      <c r="V8" s="180">
        <v>8.0</v>
      </c>
      <c r="W8" s="26">
        <v>43459.0</v>
      </c>
      <c r="X8" s="180">
        <v>7.0</v>
      </c>
      <c r="Y8" s="23">
        <f t="shared" si="2"/>
        <v>5</v>
      </c>
      <c r="Z8" s="23">
        <f t="shared" si="3"/>
        <v>2</v>
      </c>
      <c r="AA8" s="35" t="str">
        <f t="shared" si="4"/>
        <v>нет</v>
      </c>
      <c r="AB8" s="180">
        <f t="shared" si="5"/>
        <v>12</v>
      </c>
      <c r="AC8" s="36"/>
      <c r="AD8" s="23"/>
      <c r="AE8" s="23"/>
      <c r="AF8" s="23"/>
      <c r="AG8" s="34"/>
      <c r="AH8" s="23"/>
      <c r="AI8" s="23"/>
      <c r="AJ8" s="23"/>
      <c r="AK8" s="34"/>
      <c r="AL8" s="23"/>
      <c r="AM8" s="23">
        <f t="shared" si="6"/>
        <v>55</v>
      </c>
      <c r="AN8" s="37" t="str">
        <f t="shared" si="7"/>
        <v>Нет</v>
      </c>
    </row>
    <row r="9">
      <c r="A9" s="179" t="s">
        <v>409</v>
      </c>
      <c r="B9" s="28"/>
      <c r="C9" s="29"/>
      <c r="D9" s="29"/>
      <c r="E9" s="29"/>
      <c r="F9" s="29"/>
      <c r="G9" s="29"/>
      <c r="H9" s="29"/>
      <c r="I9" s="29"/>
      <c r="J9" s="29"/>
      <c r="K9" s="30">
        <v>17007.0</v>
      </c>
      <c r="L9" s="33"/>
      <c r="M9" s="180">
        <v>20.0</v>
      </c>
      <c r="N9" s="30">
        <v>17007.0</v>
      </c>
      <c r="O9" s="33"/>
      <c r="P9" s="33"/>
      <c r="Q9" s="33"/>
      <c r="R9" s="180">
        <v>0.0</v>
      </c>
      <c r="S9" s="23"/>
      <c r="T9" s="34"/>
      <c r="U9" s="33"/>
      <c r="V9" s="180">
        <v>12.0</v>
      </c>
      <c r="W9" s="26">
        <v>43459.0</v>
      </c>
      <c r="X9" s="180">
        <v>0.0</v>
      </c>
      <c r="Y9" s="23">
        <f t="shared" si="2"/>
        <v>5</v>
      </c>
      <c r="Z9" s="23">
        <f t="shared" si="3"/>
        <v>0</v>
      </c>
      <c r="AA9" s="35" t="str">
        <f t="shared" si="4"/>
        <v>нет</v>
      </c>
      <c r="AB9" s="180">
        <f t="shared" si="5"/>
        <v>10</v>
      </c>
      <c r="AC9" s="36"/>
      <c r="AD9" s="23"/>
      <c r="AE9" s="23"/>
      <c r="AF9" s="23"/>
      <c r="AG9" s="34"/>
      <c r="AH9" s="23"/>
      <c r="AI9" s="23"/>
      <c r="AJ9" s="23"/>
      <c r="AK9" s="34"/>
      <c r="AL9" s="23"/>
      <c r="AM9" s="23">
        <f t="shared" si="6"/>
        <v>47</v>
      </c>
      <c r="AN9" s="185" t="str">
        <f t="shared" si="7"/>
        <v>Нет</v>
      </c>
    </row>
    <row r="10">
      <c r="A10" s="179" t="s">
        <v>410</v>
      </c>
      <c r="B10" s="28"/>
      <c r="C10" s="47"/>
      <c r="D10" s="47"/>
      <c r="E10" s="47"/>
      <c r="F10" s="47"/>
      <c r="G10" s="47"/>
      <c r="H10" s="47"/>
      <c r="I10" s="47"/>
      <c r="J10" s="47"/>
      <c r="K10" s="30">
        <v>17008.0</v>
      </c>
      <c r="L10" s="58"/>
      <c r="M10" s="180">
        <v>0.0</v>
      </c>
      <c r="N10" s="30">
        <v>17008.0</v>
      </c>
      <c r="O10" s="58"/>
      <c r="P10" s="58"/>
      <c r="Q10" s="58"/>
      <c r="R10" s="180">
        <v>0.0</v>
      </c>
      <c r="S10" s="56"/>
      <c r="T10" s="43"/>
      <c r="U10" s="58"/>
      <c r="V10" s="180">
        <v>10.0</v>
      </c>
      <c r="W10" s="26">
        <v>43459.0</v>
      </c>
      <c r="X10" s="180">
        <v>0.0</v>
      </c>
      <c r="Y10" s="23">
        <f t="shared" si="2"/>
        <v>2</v>
      </c>
      <c r="Z10" s="23">
        <f t="shared" si="3"/>
        <v>0</v>
      </c>
      <c r="AA10" s="35" t="str">
        <f t="shared" si="4"/>
        <v>нет</v>
      </c>
      <c r="AB10" s="180">
        <f t="shared" si="5"/>
        <v>2</v>
      </c>
      <c r="AC10" s="36"/>
      <c r="AD10" s="23"/>
      <c r="AE10" s="23"/>
      <c r="AF10" s="23"/>
      <c r="AG10" s="34"/>
      <c r="AH10" s="23"/>
      <c r="AI10" s="23"/>
      <c r="AJ10" s="23"/>
      <c r="AK10" s="34"/>
      <c r="AL10" s="23"/>
      <c r="AM10" s="23">
        <f t="shared" si="6"/>
        <v>14</v>
      </c>
      <c r="AN10" s="184" t="str">
        <f t="shared" si="7"/>
        <v>Нет</v>
      </c>
    </row>
    <row r="11">
      <c r="A11" s="179" t="s">
        <v>411</v>
      </c>
      <c r="B11" s="28"/>
      <c r="C11" s="29"/>
      <c r="D11" s="29"/>
      <c r="E11" s="29"/>
      <c r="F11" s="29"/>
      <c r="G11" s="29"/>
      <c r="H11" s="29"/>
      <c r="I11" s="29"/>
      <c r="J11" s="29"/>
      <c r="K11" s="30">
        <v>17009.0</v>
      </c>
      <c r="L11" s="33"/>
      <c r="M11" s="180">
        <v>0.0</v>
      </c>
      <c r="N11" s="30">
        <v>17009.0</v>
      </c>
      <c r="O11" s="33"/>
      <c r="P11" s="33"/>
      <c r="Q11" s="95"/>
      <c r="R11" s="180">
        <v>0.0</v>
      </c>
      <c r="S11" s="23"/>
      <c r="T11" s="34"/>
      <c r="U11" s="40"/>
      <c r="V11" s="180">
        <v>10.0</v>
      </c>
      <c r="W11" s="26">
        <v>43459.0</v>
      </c>
      <c r="X11" s="180">
        <v>0.0</v>
      </c>
      <c r="Y11" s="23">
        <f t="shared" si="2"/>
        <v>2</v>
      </c>
      <c r="Z11" s="23">
        <f t="shared" si="3"/>
        <v>0</v>
      </c>
      <c r="AA11" s="35" t="str">
        <f t="shared" si="4"/>
        <v>нет</v>
      </c>
      <c r="AB11" s="180">
        <f t="shared" si="5"/>
        <v>2</v>
      </c>
      <c r="AC11" s="36"/>
      <c r="AD11" s="23"/>
      <c r="AE11" s="23"/>
      <c r="AF11" s="23"/>
      <c r="AG11" s="34"/>
      <c r="AH11" s="23"/>
      <c r="AI11" s="23"/>
      <c r="AJ11" s="23"/>
      <c r="AK11" s="34"/>
      <c r="AL11" s="23"/>
      <c r="AM11" s="23">
        <f t="shared" si="6"/>
        <v>14</v>
      </c>
      <c r="AN11" s="184" t="str">
        <f t="shared" si="7"/>
        <v>Нет</v>
      </c>
    </row>
    <row r="12">
      <c r="A12" s="179" t="s">
        <v>412</v>
      </c>
      <c r="B12" s="28"/>
      <c r="C12" s="29"/>
      <c r="D12" s="29"/>
      <c r="E12" s="29"/>
      <c r="F12" s="29"/>
      <c r="G12" s="29"/>
      <c r="H12" s="29"/>
      <c r="I12" s="29"/>
      <c r="J12" s="29"/>
      <c r="K12" s="30">
        <v>17010.0</v>
      </c>
      <c r="L12" s="33"/>
      <c r="M12" s="180">
        <v>21.0</v>
      </c>
      <c r="N12" s="30">
        <v>17010.0</v>
      </c>
      <c r="O12" s="40"/>
      <c r="P12" s="40"/>
      <c r="Q12" s="40"/>
      <c r="R12" s="180">
        <v>21.0</v>
      </c>
      <c r="S12" s="23"/>
      <c r="T12" s="43"/>
      <c r="U12" s="62"/>
      <c r="V12" s="180">
        <v>12.0</v>
      </c>
      <c r="W12" s="26">
        <v>43459.0</v>
      </c>
      <c r="X12" s="180">
        <v>13.0</v>
      </c>
      <c r="Y12" s="23">
        <f t="shared" si="2"/>
        <v>5</v>
      </c>
      <c r="Z12" s="23">
        <f t="shared" si="3"/>
        <v>5</v>
      </c>
      <c r="AA12" s="35" t="str">
        <f t="shared" si="4"/>
        <v>да</v>
      </c>
      <c r="AB12" s="180">
        <f t="shared" si="5"/>
        <v>20</v>
      </c>
      <c r="AC12" s="36"/>
      <c r="AD12" s="23"/>
      <c r="AE12" s="23"/>
      <c r="AF12" s="23"/>
      <c r="AG12" s="34"/>
      <c r="AH12" s="23"/>
      <c r="AI12" s="23"/>
      <c r="AJ12" s="23"/>
      <c r="AK12" s="34"/>
      <c r="AL12" s="23"/>
      <c r="AM12" s="23">
        <f t="shared" si="6"/>
        <v>97</v>
      </c>
      <c r="AN12" s="184" t="str">
        <f t="shared" si="7"/>
        <v>Fail</v>
      </c>
    </row>
    <row r="13">
      <c r="A13" s="179" t="s">
        <v>413</v>
      </c>
      <c r="B13" s="28"/>
      <c r="C13" s="29"/>
      <c r="D13" s="29"/>
      <c r="E13" s="29"/>
      <c r="F13" s="29"/>
      <c r="G13" s="29"/>
      <c r="H13" s="29"/>
      <c r="I13" s="29"/>
      <c r="J13" s="29"/>
      <c r="K13" s="30">
        <v>17011.0</v>
      </c>
      <c r="L13" s="33"/>
      <c r="M13" s="180">
        <v>0.0</v>
      </c>
      <c r="N13" s="30">
        <v>17011.0</v>
      </c>
      <c r="O13" s="33"/>
      <c r="P13" s="33"/>
      <c r="Q13" s="33"/>
      <c r="R13" s="180">
        <v>0.0</v>
      </c>
      <c r="S13" s="23"/>
      <c r="T13" s="34"/>
      <c r="U13" s="33"/>
      <c r="V13" s="180">
        <v>0.0</v>
      </c>
      <c r="W13" s="26">
        <v>43459.0</v>
      </c>
      <c r="X13" s="180">
        <v>0.0</v>
      </c>
      <c r="Y13" s="23">
        <f t="shared" si="2"/>
        <v>0</v>
      </c>
      <c r="Z13" s="23">
        <f t="shared" si="3"/>
        <v>0</v>
      </c>
      <c r="AA13" s="35" t="str">
        <f t="shared" si="4"/>
        <v>нет</v>
      </c>
      <c r="AB13" s="180">
        <f t="shared" si="5"/>
        <v>0</v>
      </c>
      <c r="AC13" s="36"/>
      <c r="AD13" s="23"/>
      <c r="AE13" s="23"/>
      <c r="AF13" s="23"/>
      <c r="AG13" s="34"/>
      <c r="AH13" s="23"/>
      <c r="AI13" s="23"/>
      <c r="AJ13" s="23"/>
      <c r="AK13" s="34"/>
      <c r="AL13" s="23"/>
      <c r="AM13" s="23">
        <f t="shared" si="6"/>
        <v>0</v>
      </c>
      <c r="AN13" s="184" t="str">
        <f t="shared" si="7"/>
        <v>Нет</v>
      </c>
    </row>
    <row r="14">
      <c r="A14" s="179" t="s">
        <v>414</v>
      </c>
      <c r="B14" s="28"/>
      <c r="C14" s="29"/>
      <c r="D14" s="29"/>
      <c r="E14" s="29"/>
      <c r="F14" s="29"/>
      <c r="G14" s="29"/>
      <c r="H14" s="29"/>
      <c r="I14" s="29"/>
      <c r="J14" s="29"/>
      <c r="K14" s="30">
        <v>17012.0</v>
      </c>
      <c r="L14" s="33"/>
      <c r="M14" s="180">
        <v>21.0</v>
      </c>
      <c r="N14" s="30">
        <v>17012.0</v>
      </c>
      <c r="O14" s="33"/>
      <c r="P14" s="33"/>
      <c r="Q14" s="33"/>
      <c r="R14" s="180">
        <v>0.0</v>
      </c>
      <c r="S14" s="23"/>
      <c r="T14" s="34"/>
      <c r="U14" s="33"/>
      <c r="V14" s="180">
        <v>13.0</v>
      </c>
      <c r="W14" s="26">
        <v>43459.0</v>
      </c>
      <c r="X14" s="180">
        <v>0.0</v>
      </c>
      <c r="Y14" s="23">
        <f t="shared" si="2"/>
        <v>5</v>
      </c>
      <c r="Z14" s="23">
        <f t="shared" si="3"/>
        <v>0</v>
      </c>
      <c r="AA14" s="35" t="str">
        <f t="shared" si="4"/>
        <v>нет</v>
      </c>
      <c r="AB14" s="180">
        <f t="shared" si="5"/>
        <v>10</v>
      </c>
      <c r="AC14" s="36"/>
      <c r="AD14" s="23"/>
      <c r="AE14" s="23"/>
      <c r="AF14" s="23"/>
      <c r="AG14" s="34"/>
      <c r="AH14" s="23"/>
      <c r="AI14" s="23"/>
      <c r="AJ14" s="23"/>
      <c r="AK14" s="34"/>
      <c r="AL14" s="23"/>
      <c r="AM14" s="23">
        <f t="shared" si="6"/>
        <v>49</v>
      </c>
      <c r="AN14" s="184" t="str">
        <f t="shared" si="7"/>
        <v>Нет</v>
      </c>
    </row>
    <row r="15">
      <c r="A15" s="179" t="s">
        <v>415</v>
      </c>
      <c r="B15" s="28"/>
      <c r="C15" s="29"/>
      <c r="D15" s="29"/>
      <c r="E15" s="29"/>
      <c r="F15" s="29"/>
      <c r="G15" s="29"/>
      <c r="H15" s="29"/>
      <c r="I15" s="29"/>
      <c r="J15" s="29"/>
      <c r="K15" s="30">
        <v>17013.0</v>
      </c>
      <c r="L15" s="33"/>
      <c r="M15" s="180">
        <v>0.0</v>
      </c>
      <c r="N15" s="30">
        <v>17013.0</v>
      </c>
      <c r="O15" s="33"/>
      <c r="P15" s="40"/>
      <c r="Q15" s="133"/>
      <c r="R15" s="180">
        <v>0.0</v>
      </c>
      <c r="S15" s="23"/>
      <c r="T15" s="34"/>
      <c r="U15" s="40"/>
      <c r="V15" s="180">
        <v>13.0</v>
      </c>
      <c r="W15" s="26">
        <v>43459.0</v>
      </c>
      <c r="X15" s="180">
        <v>0.0</v>
      </c>
      <c r="Y15" s="23">
        <f t="shared" si="2"/>
        <v>2</v>
      </c>
      <c r="Z15" s="23">
        <f t="shared" si="3"/>
        <v>0</v>
      </c>
      <c r="AA15" s="35" t="str">
        <f t="shared" si="4"/>
        <v>нет</v>
      </c>
      <c r="AB15" s="180">
        <f t="shared" si="5"/>
        <v>2</v>
      </c>
      <c r="AC15" s="36"/>
      <c r="AD15" s="23"/>
      <c r="AE15" s="23"/>
      <c r="AF15" s="23"/>
      <c r="AG15" s="34"/>
      <c r="AH15" s="23"/>
      <c r="AI15" s="23"/>
      <c r="AJ15" s="23"/>
      <c r="AK15" s="34"/>
      <c r="AL15" s="23"/>
      <c r="AM15" s="23">
        <f t="shared" si="6"/>
        <v>17</v>
      </c>
      <c r="AN15" s="184" t="str">
        <f t="shared" si="7"/>
        <v>Нет</v>
      </c>
    </row>
    <row r="16">
      <c r="A16" s="179" t="s">
        <v>416</v>
      </c>
      <c r="B16" s="28"/>
      <c r="C16" s="29"/>
      <c r="D16" s="29"/>
      <c r="E16" s="29"/>
      <c r="F16" s="29"/>
      <c r="G16" s="29"/>
      <c r="H16" s="29"/>
      <c r="I16" s="29"/>
      <c r="J16" s="29"/>
      <c r="K16" s="30">
        <v>17014.0</v>
      </c>
      <c r="L16" s="33"/>
      <c r="M16" s="180">
        <v>0.0</v>
      </c>
      <c r="N16" s="30">
        <v>17014.0</v>
      </c>
      <c r="O16" s="33"/>
      <c r="P16" s="40"/>
      <c r="Q16" s="133"/>
      <c r="R16" s="180">
        <v>0.0</v>
      </c>
      <c r="S16" s="23"/>
      <c r="T16" s="34"/>
      <c r="U16" s="40"/>
      <c r="V16" s="180">
        <v>6.0</v>
      </c>
      <c r="W16" s="40"/>
      <c r="X16" s="180">
        <v>0.0</v>
      </c>
      <c r="Y16" s="23">
        <f t="shared" si="2"/>
        <v>2</v>
      </c>
      <c r="Z16" s="23">
        <f t="shared" si="3"/>
        <v>0</v>
      </c>
      <c r="AA16" s="35" t="str">
        <f t="shared" si="4"/>
        <v>нет</v>
      </c>
      <c r="AB16" s="180">
        <f t="shared" si="5"/>
        <v>2</v>
      </c>
      <c r="AC16" s="36"/>
      <c r="AD16" s="23"/>
      <c r="AE16" s="23"/>
      <c r="AF16" s="23"/>
      <c r="AG16" s="34"/>
      <c r="AH16" s="23"/>
      <c r="AI16" s="23"/>
      <c r="AJ16" s="23"/>
      <c r="AK16" s="34"/>
      <c r="AL16" s="23"/>
      <c r="AM16" s="23">
        <f t="shared" si="6"/>
        <v>10</v>
      </c>
      <c r="AN16" s="184" t="str">
        <f t="shared" si="7"/>
        <v>Нет</v>
      </c>
    </row>
    <row r="17">
      <c r="A17" s="179" t="s">
        <v>417</v>
      </c>
      <c r="B17" s="28"/>
      <c r="C17" s="29"/>
      <c r="D17" s="29"/>
      <c r="E17" s="29"/>
      <c r="F17" s="29"/>
      <c r="G17" s="29"/>
      <c r="H17" s="29"/>
      <c r="I17" s="29"/>
      <c r="J17" s="29"/>
      <c r="K17" s="30">
        <v>17015.0</v>
      </c>
      <c r="L17" s="33"/>
      <c r="M17" s="180">
        <v>19.0</v>
      </c>
      <c r="N17" s="30">
        <v>17015.0</v>
      </c>
      <c r="O17" s="33"/>
      <c r="P17" s="33"/>
      <c r="Q17" s="33"/>
      <c r="R17" s="180">
        <v>20.0</v>
      </c>
      <c r="S17" s="23"/>
      <c r="T17" s="34"/>
      <c r="U17" s="40"/>
      <c r="V17" s="180">
        <v>9.0</v>
      </c>
      <c r="W17" s="26">
        <v>43459.0</v>
      </c>
      <c r="X17" s="180">
        <v>0.0</v>
      </c>
      <c r="Y17" s="23">
        <f t="shared" si="2"/>
        <v>5</v>
      </c>
      <c r="Z17" s="23">
        <f t="shared" si="3"/>
        <v>3</v>
      </c>
      <c r="AA17" s="35" t="str">
        <f t="shared" si="4"/>
        <v>нет</v>
      </c>
      <c r="AB17" s="180">
        <f t="shared" si="5"/>
        <v>18</v>
      </c>
      <c r="AC17" s="36"/>
      <c r="AD17" s="23"/>
      <c r="AE17" s="23"/>
      <c r="AF17" s="23"/>
      <c r="AG17" s="34"/>
      <c r="AH17" s="23"/>
      <c r="AI17" s="23"/>
      <c r="AJ17" s="23"/>
      <c r="AK17" s="34"/>
      <c r="AL17" s="23"/>
      <c r="AM17" s="23">
        <f t="shared" si="6"/>
        <v>74</v>
      </c>
      <c r="AN17" s="184" t="str">
        <f t="shared" si="7"/>
        <v>Fail</v>
      </c>
    </row>
    <row r="18">
      <c r="A18" s="179" t="s">
        <v>418</v>
      </c>
      <c r="B18" s="28"/>
      <c r="C18" s="29"/>
      <c r="D18" s="28"/>
      <c r="E18" s="29"/>
      <c r="F18" s="29"/>
      <c r="G18" s="29"/>
      <c r="H18" s="29"/>
      <c r="I18" s="29"/>
      <c r="J18" s="29"/>
      <c r="K18" s="30">
        <v>17016.0</v>
      </c>
      <c r="L18" s="33"/>
      <c r="M18" s="180">
        <v>0.0</v>
      </c>
      <c r="N18" s="30">
        <v>17016.0</v>
      </c>
      <c r="O18" s="33"/>
      <c r="P18" s="33"/>
      <c r="Q18" s="33"/>
      <c r="R18" s="180">
        <v>0.0</v>
      </c>
      <c r="S18" s="23"/>
      <c r="T18" s="34"/>
      <c r="U18" s="40"/>
      <c r="V18" s="180">
        <v>8.0</v>
      </c>
      <c r="W18" s="26">
        <v>43459.0</v>
      </c>
      <c r="X18" s="180">
        <v>0.0</v>
      </c>
      <c r="Y18" s="23">
        <f t="shared" si="2"/>
        <v>2</v>
      </c>
      <c r="Z18" s="23">
        <f t="shared" si="3"/>
        <v>0</v>
      </c>
      <c r="AA18" s="35" t="str">
        <f t="shared" si="4"/>
        <v>нет</v>
      </c>
      <c r="AB18" s="180">
        <f t="shared" si="5"/>
        <v>2</v>
      </c>
      <c r="AC18" s="36"/>
      <c r="AD18" s="23"/>
      <c r="AE18" s="23"/>
      <c r="AF18" s="23"/>
      <c r="AG18" s="34"/>
      <c r="AH18" s="23"/>
      <c r="AI18" s="23"/>
      <c r="AJ18" s="23"/>
      <c r="AK18" s="34"/>
      <c r="AL18" s="23"/>
      <c r="AM18" s="23">
        <f t="shared" si="6"/>
        <v>12</v>
      </c>
      <c r="AN18" s="184" t="str">
        <f t="shared" si="7"/>
        <v>Нет</v>
      </c>
    </row>
    <row r="19">
      <c r="A19" s="179" t="s">
        <v>419</v>
      </c>
      <c r="B19" s="28"/>
      <c r="C19" s="47"/>
      <c r="D19" s="47"/>
      <c r="E19" s="47"/>
      <c r="F19" s="47"/>
      <c r="G19" s="47"/>
      <c r="H19" s="47"/>
      <c r="I19" s="47"/>
      <c r="J19" s="47"/>
      <c r="K19" s="30">
        <v>17017.0</v>
      </c>
      <c r="L19" s="58"/>
      <c r="M19" s="180">
        <v>0.0</v>
      </c>
      <c r="N19" s="30">
        <v>17017.0</v>
      </c>
      <c r="O19" s="58"/>
      <c r="P19" s="58"/>
      <c r="Q19" s="58"/>
      <c r="R19" s="180">
        <v>0.0</v>
      </c>
      <c r="S19" s="56"/>
      <c r="T19" s="43"/>
      <c r="U19" s="58"/>
      <c r="V19" s="180">
        <v>0.0</v>
      </c>
      <c r="W19" s="26">
        <v>43459.0</v>
      </c>
      <c r="X19" s="180">
        <v>0.0</v>
      </c>
      <c r="Y19" s="23">
        <f t="shared" si="2"/>
        <v>0</v>
      </c>
      <c r="Z19" s="23">
        <f t="shared" si="3"/>
        <v>0</v>
      </c>
      <c r="AA19" s="35" t="str">
        <f t="shared" si="4"/>
        <v>нет</v>
      </c>
      <c r="AB19" s="180">
        <f t="shared" si="5"/>
        <v>0</v>
      </c>
      <c r="AC19" s="36"/>
      <c r="AD19" s="23"/>
      <c r="AE19" s="23"/>
      <c r="AF19" s="23"/>
      <c r="AG19" s="34"/>
      <c r="AH19" s="23"/>
      <c r="AI19" s="23"/>
      <c r="AJ19" s="23"/>
      <c r="AK19" s="34"/>
      <c r="AL19" s="23"/>
      <c r="AM19" s="23">
        <f t="shared" si="6"/>
        <v>0</v>
      </c>
      <c r="AN19" s="184" t="str">
        <f t="shared" si="7"/>
        <v>Нет</v>
      </c>
    </row>
    <row r="20">
      <c r="A20" s="179" t="s">
        <v>420</v>
      </c>
      <c r="B20" s="28"/>
      <c r="C20" s="47"/>
      <c r="D20" s="47"/>
      <c r="E20" s="47"/>
      <c r="F20" s="47"/>
      <c r="G20" s="47"/>
      <c r="H20" s="47"/>
      <c r="I20" s="47"/>
      <c r="J20" s="47"/>
      <c r="K20" s="30">
        <v>17018.0</v>
      </c>
      <c r="L20" s="58"/>
      <c r="M20" s="180">
        <v>0.0</v>
      </c>
      <c r="N20" s="30">
        <v>17018.0</v>
      </c>
      <c r="O20" s="58"/>
      <c r="P20" s="58"/>
      <c r="Q20" s="58"/>
      <c r="R20" s="180">
        <v>0.0</v>
      </c>
      <c r="S20" s="56"/>
      <c r="T20" s="43"/>
      <c r="U20" s="58"/>
      <c r="V20" s="180">
        <v>0.0</v>
      </c>
      <c r="W20" s="26">
        <v>43459.0</v>
      </c>
      <c r="X20" s="180">
        <v>0.0</v>
      </c>
      <c r="Y20" s="23">
        <f t="shared" si="2"/>
        <v>0</v>
      </c>
      <c r="Z20" s="23">
        <f t="shared" si="3"/>
        <v>0</v>
      </c>
      <c r="AA20" s="35" t="str">
        <f t="shared" si="4"/>
        <v>нет</v>
      </c>
      <c r="AB20" s="180">
        <f t="shared" si="5"/>
        <v>0</v>
      </c>
      <c r="AC20" s="36"/>
      <c r="AD20" s="23"/>
      <c r="AE20" s="23"/>
      <c r="AF20" s="23"/>
      <c r="AG20" s="34"/>
      <c r="AH20" s="23"/>
      <c r="AI20" s="23"/>
      <c r="AJ20" s="23"/>
      <c r="AK20" s="34"/>
      <c r="AL20" s="23"/>
      <c r="AM20" s="23">
        <f t="shared" si="6"/>
        <v>0</v>
      </c>
      <c r="AN20" s="184" t="str">
        <f t="shared" si="7"/>
        <v>Нет</v>
      </c>
    </row>
    <row r="21">
      <c r="A21" s="179" t="s">
        <v>422</v>
      </c>
      <c r="B21" s="28"/>
      <c r="C21" s="29"/>
      <c r="D21" s="29"/>
      <c r="E21" s="28"/>
      <c r="F21" s="29"/>
      <c r="G21" s="29"/>
      <c r="H21" s="29"/>
      <c r="I21" s="29"/>
      <c r="J21" s="29"/>
      <c r="K21" s="30">
        <v>17019.0</v>
      </c>
      <c r="L21" s="33"/>
      <c r="M21" s="180">
        <v>0.0</v>
      </c>
      <c r="N21" s="30">
        <v>17019.0</v>
      </c>
      <c r="O21" s="33"/>
      <c r="P21" s="33"/>
      <c r="Q21" s="33"/>
      <c r="R21" s="180">
        <v>0.0</v>
      </c>
      <c r="S21" s="23"/>
      <c r="T21" s="34"/>
      <c r="U21" s="33"/>
      <c r="V21" s="180">
        <v>13.0</v>
      </c>
      <c r="W21" s="26">
        <v>43459.0</v>
      </c>
      <c r="X21" s="180">
        <v>12.0</v>
      </c>
      <c r="Y21" s="23">
        <f t="shared" si="2"/>
        <v>2</v>
      </c>
      <c r="Z21" s="23">
        <f t="shared" si="3"/>
        <v>2</v>
      </c>
      <c r="AA21" s="35" t="str">
        <f t="shared" si="4"/>
        <v>нет</v>
      </c>
      <c r="AB21" s="180">
        <f t="shared" si="5"/>
        <v>4</v>
      </c>
      <c r="AC21" s="36"/>
      <c r="AD21" s="23"/>
      <c r="AE21" s="23"/>
      <c r="AF21" s="23"/>
      <c r="AG21" s="34"/>
      <c r="AH21" s="23"/>
      <c r="AI21" s="23"/>
      <c r="AJ21" s="23"/>
      <c r="AK21" s="34"/>
      <c r="AL21" s="23"/>
      <c r="AM21" s="23">
        <f t="shared" si="6"/>
        <v>33</v>
      </c>
      <c r="AN21" s="184" t="str">
        <f t="shared" si="7"/>
        <v>Нет</v>
      </c>
    </row>
    <row r="22">
      <c r="A22" s="179" t="s">
        <v>423</v>
      </c>
      <c r="B22" s="28"/>
      <c r="C22" s="28"/>
      <c r="D22" s="29"/>
      <c r="E22" s="29"/>
      <c r="F22" s="29"/>
      <c r="G22" s="29"/>
      <c r="H22" s="29"/>
      <c r="I22" s="29"/>
      <c r="J22" s="29"/>
      <c r="K22" s="30">
        <v>17020.0</v>
      </c>
      <c r="L22" s="33"/>
      <c r="M22" s="180">
        <v>19.0</v>
      </c>
      <c r="N22" s="30">
        <v>17020.0</v>
      </c>
      <c r="O22" s="40"/>
      <c r="P22" s="40"/>
      <c r="Q22" s="40"/>
      <c r="R22" s="180">
        <v>0.0</v>
      </c>
      <c r="S22" s="23"/>
      <c r="T22" s="34"/>
      <c r="U22" s="40"/>
      <c r="V22" s="180">
        <v>12.0</v>
      </c>
      <c r="W22" s="26">
        <v>43459.0</v>
      </c>
      <c r="X22" s="180">
        <v>0.0</v>
      </c>
      <c r="Y22" s="23">
        <f t="shared" si="2"/>
        <v>5</v>
      </c>
      <c r="Z22" s="23">
        <f t="shared" si="3"/>
        <v>0</v>
      </c>
      <c r="AA22" s="35" t="str">
        <f t="shared" si="4"/>
        <v>нет</v>
      </c>
      <c r="AB22" s="180">
        <f t="shared" si="5"/>
        <v>10</v>
      </c>
      <c r="AC22" s="36"/>
      <c r="AD22" s="23"/>
      <c r="AE22" s="23"/>
      <c r="AF22" s="23"/>
      <c r="AG22" s="34"/>
      <c r="AH22" s="23"/>
      <c r="AI22" s="23"/>
      <c r="AJ22" s="23"/>
      <c r="AK22" s="34"/>
      <c r="AL22" s="23"/>
      <c r="AM22" s="23">
        <f t="shared" si="6"/>
        <v>46</v>
      </c>
      <c r="AN22" s="184" t="str">
        <f t="shared" si="7"/>
        <v>Нет</v>
      </c>
    </row>
    <row r="23">
      <c r="A23" s="179" t="s">
        <v>424</v>
      </c>
      <c r="B23" s="28"/>
      <c r="C23" s="29"/>
      <c r="D23" s="29"/>
      <c r="E23" s="29"/>
      <c r="F23" s="29"/>
      <c r="G23" s="29"/>
      <c r="H23" s="29"/>
      <c r="I23" s="29"/>
      <c r="J23" s="29"/>
      <c r="K23" s="30">
        <v>17021.0</v>
      </c>
      <c r="L23" s="33"/>
      <c r="M23" s="180">
        <v>0.0</v>
      </c>
      <c r="N23" s="30">
        <v>17021.0</v>
      </c>
      <c r="O23" s="33"/>
      <c r="P23" s="33"/>
      <c r="Q23" s="40"/>
      <c r="R23" s="180">
        <v>0.0</v>
      </c>
      <c r="S23" s="23"/>
      <c r="T23" s="34"/>
      <c r="U23" s="40"/>
      <c r="V23" s="180">
        <v>9.0</v>
      </c>
      <c r="W23" s="33"/>
      <c r="X23" s="180">
        <v>0.0</v>
      </c>
      <c r="Y23" s="23">
        <f t="shared" si="2"/>
        <v>2</v>
      </c>
      <c r="Z23" s="23">
        <f t="shared" si="3"/>
        <v>0</v>
      </c>
      <c r="AA23" s="35" t="str">
        <f t="shared" si="4"/>
        <v>нет</v>
      </c>
      <c r="AB23" s="180">
        <f t="shared" si="5"/>
        <v>2</v>
      </c>
      <c r="AC23" s="36"/>
      <c r="AD23" s="23"/>
      <c r="AE23" s="23"/>
      <c r="AF23" s="23"/>
      <c r="AG23" s="34"/>
      <c r="AH23" s="23"/>
      <c r="AI23" s="23"/>
      <c r="AJ23" s="23"/>
      <c r="AK23" s="34"/>
      <c r="AL23" s="23"/>
      <c r="AM23" s="23">
        <f t="shared" si="6"/>
        <v>13</v>
      </c>
      <c r="AN23" s="184" t="str">
        <f t="shared" si="7"/>
        <v>Нет</v>
      </c>
    </row>
    <row r="24">
      <c r="A24" s="179" t="s">
        <v>425</v>
      </c>
      <c r="B24" s="28"/>
      <c r="C24" s="29"/>
      <c r="D24" s="29"/>
      <c r="E24" s="29"/>
      <c r="F24" s="29"/>
      <c r="G24" s="29"/>
      <c r="H24" s="29"/>
      <c r="I24" s="29"/>
      <c r="J24" s="29"/>
      <c r="K24" s="30">
        <v>17022.0</v>
      </c>
      <c r="L24" s="33"/>
      <c r="M24" s="180">
        <v>20.0</v>
      </c>
      <c r="N24" s="30">
        <v>17022.0</v>
      </c>
      <c r="O24" s="33"/>
      <c r="P24" s="33"/>
      <c r="Q24" s="33"/>
      <c r="R24" s="180">
        <v>0.0</v>
      </c>
      <c r="S24" s="23"/>
      <c r="T24" s="34"/>
      <c r="U24" s="33"/>
      <c r="V24" s="180">
        <v>13.0</v>
      </c>
      <c r="W24" s="26">
        <v>43459.0</v>
      </c>
      <c r="X24" s="180">
        <v>13.0</v>
      </c>
      <c r="Y24" s="23">
        <f t="shared" si="2"/>
        <v>5</v>
      </c>
      <c r="Z24" s="23">
        <f t="shared" si="3"/>
        <v>2</v>
      </c>
      <c r="AA24" s="35" t="str">
        <f t="shared" si="4"/>
        <v>нет</v>
      </c>
      <c r="AB24" s="180">
        <f t="shared" si="5"/>
        <v>12</v>
      </c>
      <c r="AC24" s="36"/>
      <c r="AD24" s="23"/>
      <c r="AE24" s="23"/>
      <c r="AF24" s="23"/>
      <c r="AG24" s="34"/>
      <c r="AH24" s="23"/>
      <c r="AI24" s="23"/>
      <c r="AJ24" s="23"/>
      <c r="AK24" s="34"/>
      <c r="AL24" s="23"/>
      <c r="AM24" s="23">
        <f t="shared" si="6"/>
        <v>65</v>
      </c>
      <c r="AN24" s="184" t="str">
        <f t="shared" si="7"/>
        <v>Fail</v>
      </c>
    </row>
    <row r="25">
      <c r="A25" s="38"/>
      <c r="B25" s="28"/>
      <c r="C25" s="29"/>
      <c r="D25" s="29"/>
      <c r="E25" s="29"/>
      <c r="F25" s="29"/>
      <c r="G25" s="29"/>
      <c r="H25" s="29"/>
      <c r="I25" s="29"/>
      <c r="J25" s="29"/>
      <c r="K25" s="30"/>
      <c r="L25" s="26"/>
      <c r="M25" s="32"/>
      <c r="N25" s="24"/>
      <c r="O25" s="40"/>
      <c r="P25" s="40"/>
      <c r="Q25" s="40"/>
      <c r="R25" s="34"/>
      <c r="S25" s="23"/>
      <c r="T25" s="34"/>
      <c r="U25" s="33"/>
      <c r="V25" s="34"/>
      <c r="W25" s="33"/>
      <c r="X25" s="34"/>
      <c r="Y25" s="24"/>
      <c r="Z25" s="34"/>
      <c r="AA25" s="35" t="str">
        <f t="shared" si="4"/>
        <v>нет</v>
      </c>
      <c r="AB25" s="34"/>
      <c r="AC25" s="36"/>
      <c r="AD25" s="23"/>
      <c r="AE25" s="23"/>
      <c r="AF25" s="23"/>
      <c r="AG25" s="34"/>
      <c r="AH25" s="23"/>
      <c r="AI25" s="23"/>
      <c r="AJ25" s="23"/>
      <c r="AK25" s="34"/>
      <c r="AL25" s="23"/>
      <c r="AM25" s="23"/>
      <c r="AN25" s="184" t="str">
        <f t="shared" si="7"/>
        <v>Нет</v>
      </c>
    </row>
    <row r="26">
      <c r="A26" s="38"/>
      <c r="B26" s="28"/>
      <c r="C26" s="29"/>
      <c r="D26" s="28"/>
      <c r="E26" s="29"/>
      <c r="F26" s="29"/>
      <c r="G26" s="29"/>
      <c r="H26" s="29"/>
      <c r="I26" s="29"/>
      <c r="J26" s="29"/>
      <c r="K26" s="30"/>
      <c r="L26" s="33"/>
      <c r="M26" s="34"/>
      <c r="N26" s="23"/>
      <c r="O26" s="40"/>
      <c r="P26" s="133"/>
      <c r="Q26" s="40"/>
      <c r="R26" s="34"/>
      <c r="S26" s="23"/>
      <c r="T26" s="34"/>
      <c r="U26" s="40"/>
      <c r="V26" s="34"/>
      <c r="W26" s="40"/>
      <c r="X26" s="34"/>
      <c r="Y26" s="23"/>
      <c r="Z26" s="34"/>
      <c r="AA26" s="35" t="str">
        <f t="shared" si="4"/>
        <v>нет</v>
      </c>
      <c r="AB26" s="34"/>
      <c r="AC26" s="36"/>
      <c r="AD26" s="23"/>
      <c r="AE26" s="23"/>
      <c r="AF26" s="23"/>
      <c r="AG26" s="34"/>
      <c r="AH26" s="23"/>
      <c r="AI26" s="23"/>
      <c r="AJ26" s="23"/>
      <c r="AK26" s="34"/>
      <c r="AL26" s="23"/>
      <c r="AM26" s="23"/>
      <c r="AN26" s="184" t="str">
        <f t="shared" si="7"/>
        <v>Нет</v>
      </c>
    </row>
    <row r="27">
      <c r="A27" s="38"/>
      <c r="B27" s="28"/>
      <c r="C27" s="28"/>
      <c r="D27" s="28"/>
      <c r="E27" s="28"/>
      <c r="F27" s="29"/>
      <c r="G27" s="29"/>
      <c r="H27" s="29"/>
      <c r="I27" s="29"/>
      <c r="J27" s="29"/>
      <c r="K27" s="30"/>
      <c r="L27" s="33"/>
      <c r="M27" s="34"/>
      <c r="N27" s="23"/>
      <c r="O27" s="40"/>
      <c r="P27" s="133"/>
      <c r="Q27" s="40"/>
      <c r="R27" s="34"/>
      <c r="S27" s="23"/>
      <c r="T27" s="34"/>
      <c r="U27" s="40"/>
      <c r="V27" s="34"/>
      <c r="W27" s="40"/>
      <c r="X27" s="34"/>
      <c r="Y27" s="23"/>
      <c r="Z27" s="34"/>
      <c r="AA27" s="35" t="str">
        <f t="shared" si="4"/>
        <v>нет</v>
      </c>
      <c r="AB27" s="34"/>
      <c r="AC27" s="36"/>
      <c r="AD27" s="23"/>
      <c r="AE27" s="23"/>
      <c r="AF27" s="23"/>
      <c r="AG27" s="34"/>
      <c r="AH27" s="23"/>
      <c r="AI27" s="23"/>
      <c r="AJ27" s="23"/>
      <c r="AK27" s="34"/>
      <c r="AL27" s="23"/>
      <c r="AM27" s="23"/>
      <c r="AN27" s="184" t="str">
        <f t="shared" si="7"/>
        <v>Нет</v>
      </c>
    </row>
    <row r="28">
      <c r="A28" s="38"/>
      <c r="B28" s="63"/>
      <c r="C28" s="64"/>
      <c r="D28" s="64"/>
      <c r="E28" s="64"/>
      <c r="F28" s="64"/>
      <c r="G28" s="64"/>
      <c r="H28" s="64"/>
      <c r="I28" s="64"/>
      <c r="J28" s="64"/>
      <c r="K28" s="65"/>
      <c r="L28" s="87"/>
      <c r="M28" s="71"/>
      <c r="N28" s="70"/>
      <c r="O28" s="89"/>
      <c r="P28" s="91"/>
      <c r="Q28" s="89"/>
      <c r="R28" s="71"/>
      <c r="S28" s="70"/>
      <c r="T28" s="71"/>
      <c r="U28" s="89"/>
      <c r="V28" s="71"/>
      <c r="W28" s="89"/>
      <c r="X28" s="71"/>
      <c r="Y28" s="70"/>
      <c r="Z28" s="71"/>
      <c r="AA28" s="72" t="str">
        <f t="shared" si="4"/>
        <v>нет</v>
      </c>
      <c r="AB28" s="71"/>
      <c r="AC28" s="73"/>
      <c r="AD28" s="70"/>
      <c r="AE28" s="70"/>
      <c r="AF28" s="70"/>
      <c r="AG28" s="71"/>
      <c r="AH28" s="70"/>
      <c r="AI28" s="70"/>
      <c r="AJ28" s="70"/>
      <c r="AK28" s="71"/>
      <c r="AL28" s="70"/>
      <c r="AM28" s="70"/>
      <c r="AN28" s="186" t="str">
        <f t="shared" si="7"/>
        <v>Нет</v>
      </c>
    </row>
    <row r="29">
      <c r="A29" s="75" t="s">
        <v>125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77">
        <v>12.0</v>
      </c>
      <c r="N29" s="78"/>
      <c r="O29" s="78"/>
      <c r="P29" s="78"/>
      <c r="Q29" s="78"/>
      <c r="R29" s="77">
        <v>12.0</v>
      </c>
      <c r="S29" s="77">
        <v>0.0</v>
      </c>
      <c r="T29" s="77">
        <v>0.0</v>
      </c>
      <c r="U29" s="78"/>
      <c r="V29" s="77">
        <v>6.0</v>
      </c>
      <c r="W29" s="78"/>
      <c r="X29" s="77">
        <v>6.0</v>
      </c>
      <c r="Y29" s="77">
        <v>0.0</v>
      </c>
      <c r="Z29" s="77">
        <v>0.0</v>
      </c>
      <c r="AA29" s="77"/>
      <c r="AB29" s="77">
        <v>12.0</v>
      </c>
      <c r="AC29" s="79">
        <f t="shared" ref="AC29:AC30" si="8">M29+R29+S29+T29+V29+X29+Y29+Z29+AB29</f>
        <v>48</v>
      </c>
      <c r="AD29" s="80" t="s">
        <v>130</v>
      </c>
      <c r="AE29" s="80" t="s">
        <v>131</v>
      </c>
      <c r="AF29" s="80" t="s">
        <v>132</v>
      </c>
      <c r="AG29" s="80" t="s">
        <v>133</v>
      </c>
      <c r="AH29" s="80" t="s">
        <v>132</v>
      </c>
      <c r="AI29" s="80" t="s">
        <v>132</v>
      </c>
      <c r="AJ29" s="80" t="s">
        <v>132</v>
      </c>
      <c r="AK29" s="80" t="s">
        <v>133</v>
      </c>
      <c r="AL29" s="80"/>
      <c r="AM29" s="80"/>
      <c r="AN29" s="56"/>
    </row>
    <row r="30">
      <c r="A30" s="75" t="s">
        <v>135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81">
        <v>20.0</v>
      </c>
      <c r="N30" s="78"/>
      <c r="O30" s="78"/>
      <c r="P30" s="78"/>
      <c r="Q30" s="78"/>
      <c r="R30" s="81">
        <v>20.0</v>
      </c>
      <c r="S30" s="81">
        <v>5.0</v>
      </c>
      <c r="T30" s="81">
        <v>5.0</v>
      </c>
      <c r="U30" s="78"/>
      <c r="V30" s="81">
        <v>10.0</v>
      </c>
      <c r="W30" s="78"/>
      <c r="X30" s="81">
        <v>10.0</v>
      </c>
      <c r="Y30" s="81">
        <v>5.0</v>
      </c>
      <c r="Z30" s="81">
        <v>5.0</v>
      </c>
      <c r="AA30" s="81"/>
      <c r="AB30" s="81">
        <v>20.0</v>
      </c>
      <c r="AC30" s="79">
        <f t="shared" si="8"/>
        <v>100</v>
      </c>
      <c r="AD30" s="56"/>
      <c r="AE30" s="56"/>
      <c r="AF30" s="56"/>
      <c r="AG30" s="56"/>
      <c r="AH30" s="56"/>
      <c r="AI30" s="56"/>
      <c r="AJ30" s="56"/>
      <c r="AK30" s="56"/>
      <c r="AL30" s="83"/>
      <c r="AM30" s="83"/>
      <c r="AN30" s="56"/>
    </row>
    <row r="31">
      <c r="A31" s="85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83"/>
      <c r="N31" s="56"/>
      <c r="O31" s="56"/>
      <c r="P31" s="56"/>
      <c r="Q31" s="56"/>
      <c r="R31" s="83"/>
      <c r="S31" s="83"/>
      <c r="T31" s="83"/>
      <c r="U31" s="56"/>
      <c r="V31" s="83"/>
      <c r="W31" s="56"/>
      <c r="X31" s="83"/>
      <c r="Y31" s="56"/>
      <c r="Z31" s="56"/>
      <c r="AA31" s="56"/>
      <c r="AB31" s="56"/>
      <c r="AC31" s="74"/>
      <c r="AD31" s="56"/>
      <c r="AE31" s="56"/>
      <c r="AF31" s="56"/>
      <c r="AG31" s="56"/>
      <c r="AH31" s="56"/>
      <c r="AI31" s="56"/>
      <c r="AJ31" s="56"/>
      <c r="AK31" s="56"/>
      <c r="AL31" s="83"/>
      <c r="AM31" s="83"/>
      <c r="AN31" s="56"/>
    </row>
    <row r="32">
      <c r="A32" s="85" t="s">
        <v>141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83">
        <f>COUNTA(M$3:M28)/COUNTA($A$3:$A28)</f>
        <v>1</v>
      </c>
      <c r="N32" s="56"/>
      <c r="O32" s="56"/>
      <c r="P32" s="56"/>
      <c r="Q32" s="56"/>
      <c r="R32" s="83">
        <f t="shared" ref="R32:T32" si="9">COUNTA(R$3:R28)/COUNTA($A$3:$A28)</f>
        <v>1</v>
      </c>
      <c r="S32" s="83">
        <f t="shared" si="9"/>
        <v>0</v>
      </c>
      <c r="T32" s="83">
        <f t="shared" si="9"/>
        <v>0</v>
      </c>
      <c r="U32" s="56"/>
      <c r="V32" s="83">
        <f>COUNTA(V$3:V28)/COUNTA($A$3:$A28)</f>
        <v>1</v>
      </c>
      <c r="W32" s="56"/>
      <c r="X32" s="83">
        <f>COUNTA(X$3:X28)/COUNTA($A$3:$A28)</f>
        <v>1</v>
      </c>
      <c r="Y32" s="56"/>
      <c r="Z32" s="56"/>
      <c r="AA32" s="56"/>
      <c r="AB32" s="56"/>
      <c r="AC32" s="74"/>
      <c r="AD32" s="56"/>
      <c r="AE32" s="56"/>
      <c r="AF32" s="56"/>
      <c r="AG32" s="56"/>
      <c r="AH32" s="56"/>
      <c r="AI32" s="56"/>
      <c r="AJ32" s="56"/>
      <c r="AK32" s="56"/>
      <c r="AL32" s="83"/>
      <c r="AM32" s="83">
        <f>COUNTIF(AM$3:AM28, "&gt;=60")/COUNTA($A$3:$A28)</f>
        <v>0.1363636364</v>
      </c>
      <c r="AN32" s="56"/>
    </row>
    <row r="33">
      <c r="A33" s="85" t="s">
        <v>145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23">
        <f t="shared" ref="S33:T33" si="10">COUNTIF(S13:S28, "&gt;=5")</f>
        <v>0</v>
      </c>
      <c r="T33" s="23">
        <f t="shared" si="10"/>
        <v>0</v>
      </c>
      <c r="U33" s="56"/>
      <c r="V33" s="23">
        <f>COUNTIF(V3:V28, "&gt;=6")</f>
        <v>19</v>
      </c>
      <c r="W33" s="56"/>
      <c r="X33" s="23">
        <f>COUNTIF(X3:X28, "&gt;=6")</f>
        <v>4</v>
      </c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23">
        <f>COUNTIF(AN3:AN28, "=Да")</f>
        <v>0</v>
      </c>
    </row>
    <row r="34">
      <c r="A34" s="93" t="s">
        <v>146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83">
        <f t="shared" ref="S34:T34" si="11">S33/COUNTA($A$3:$A28)</f>
        <v>0</v>
      </c>
      <c r="T34" s="83">
        <f t="shared" si="11"/>
        <v>0</v>
      </c>
      <c r="U34" s="56"/>
      <c r="V34" s="83">
        <f>V33/COUNTA($A$3:$A28)</f>
        <v>0.8636363636</v>
      </c>
      <c r="W34" s="56"/>
      <c r="X34" s="83">
        <f>X33/COUNTA($A$3:$A28)</f>
        <v>0.1818181818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94"/>
    </row>
    <row r="35">
      <c r="A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8"/>
      <c r="X35" s="56"/>
      <c r="Y35" s="95"/>
      <c r="Z35" s="95"/>
      <c r="AA35" s="95"/>
      <c r="AB35" s="95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</row>
    <row r="36">
      <c r="A36" s="49"/>
      <c r="B36" s="28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</row>
    <row r="37">
      <c r="A37" s="98"/>
      <c r="B37" s="2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6"/>
      <c r="N37" s="56"/>
      <c r="O37" s="58"/>
      <c r="P37" s="58"/>
      <c r="Q37" s="58"/>
      <c r="R37" s="56"/>
      <c r="S37" s="23"/>
      <c r="T37" s="56"/>
      <c r="U37" s="58"/>
      <c r="V37" s="56"/>
      <c r="W37" s="58"/>
      <c r="X37" s="56"/>
      <c r="Y37" s="56"/>
      <c r="Z37" s="56"/>
      <c r="AA37" s="56"/>
      <c r="AB37" s="56"/>
      <c r="AC37" s="56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96"/>
    </row>
    <row r="38">
      <c r="A38" s="97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6"/>
      <c r="N38" s="56"/>
      <c r="O38" s="58"/>
      <c r="P38" s="58"/>
      <c r="Q38" s="58"/>
      <c r="R38" s="56"/>
      <c r="S38" s="56"/>
      <c r="T38" s="56"/>
      <c r="U38" s="58"/>
      <c r="V38" s="56"/>
      <c r="W38" s="58"/>
      <c r="X38" s="56"/>
      <c r="Y38" s="23"/>
      <c r="Z38" s="23"/>
      <c r="AA38" s="23"/>
      <c r="AB38" s="23"/>
      <c r="AC38" s="56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96"/>
    </row>
    <row r="39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</row>
    <row r="1008">
      <c r="A1008" s="56"/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</row>
  </sheetData>
  <mergeCells count="10">
    <mergeCell ref="K1:M1"/>
    <mergeCell ref="N1:R1"/>
    <mergeCell ref="AD1:AG1"/>
    <mergeCell ref="AH1:AK1"/>
    <mergeCell ref="W1:X1"/>
    <mergeCell ref="U1:V1"/>
    <mergeCell ref="Y1:Z1"/>
    <mergeCell ref="B1:J1"/>
    <mergeCell ref="A1:A2"/>
    <mergeCell ref="S1:T1"/>
  </mergeCells>
  <conditionalFormatting sqref="C3:J28">
    <cfRule type="containsText" dxfId="2" priority="1" operator="containsText" text="N">
      <formula>NOT(ISERROR(SEARCH(("N"),(C3))))</formula>
    </cfRule>
  </conditionalFormatting>
  <conditionalFormatting sqref="L3:L28">
    <cfRule type="expression" dxfId="0" priority="2">
      <formula>L3&gt;43404.0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0" width="6.0"/>
    <col customWidth="1" min="11" max="11" width="5.14"/>
    <col customWidth="1" min="12" max="12" width="6.14"/>
    <col customWidth="1" min="13" max="13" width="5.57"/>
    <col customWidth="1" min="14" max="14" width="5.14"/>
    <col customWidth="1" min="15" max="16" width="6.57"/>
    <col customWidth="1" min="17" max="17" width="5.57"/>
    <col customWidth="1" min="18" max="18" width="6.0"/>
    <col customWidth="1" min="19" max="19" width="6.71"/>
    <col customWidth="1" min="20" max="20" width="5.57"/>
    <col customWidth="1" min="21" max="21" width="6.57"/>
    <col customWidth="1" min="22" max="22" width="6.14"/>
    <col customWidth="1" min="23" max="23" width="7.43"/>
    <col customWidth="1" min="24" max="24" width="6.14"/>
    <col customWidth="1" min="25" max="26" width="6.71"/>
    <col customWidth="1" min="27" max="28" width="8.57"/>
    <col customWidth="1" min="30" max="40" width="6.86"/>
  </cols>
  <sheetData>
    <row r="1">
      <c r="A1" s="7" t="s">
        <v>3</v>
      </c>
      <c r="B1" s="2" t="s">
        <v>1</v>
      </c>
      <c r="K1" s="3" t="s">
        <v>2</v>
      </c>
      <c r="L1" s="4"/>
      <c r="M1" s="5"/>
      <c r="N1" s="6" t="s">
        <v>4</v>
      </c>
      <c r="O1" s="4"/>
      <c r="P1" s="4"/>
      <c r="Q1" s="4"/>
      <c r="R1" s="5"/>
      <c r="S1" s="6" t="s">
        <v>5</v>
      </c>
      <c r="T1" s="5"/>
      <c r="U1" s="6" t="s">
        <v>6</v>
      </c>
      <c r="V1" s="5"/>
      <c r="W1" s="6" t="s">
        <v>7</v>
      </c>
      <c r="X1" s="5"/>
      <c r="Y1" s="6" t="s">
        <v>8</v>
      </c>
      <c r="Z1" s="5"/>
      <c r="AA1" s="8" t="s">
        <v>9</v>
      </c>
      <c r="AB1" s="8" t="s">
        <v>10</v>
      </c>
      <c r="AC1" s="9"/>
      <c r="AD1" s="6" t="s">
        <v>11</v>
      </c>
      <c r="AE1" s="4"/>
      <c r="AF1" s="4"/>
      <c r="AG1" s="5"/>
      <c r="AH1" s="6" t="s">
        <v>12</v>
      </c>
      <c r="AI1" s="4"/>
      <c r="AJ1" s="4"/>
      <c r="AK1" s="5"/>
      <c r="AL1" s="11" t="s">
        <v>10</v>
      </c>
      <c r="AM1" s="6" t="s">
        <v>13</v>
      </c>
      <c r="AN1" s="12" t="s">
        <v>14</v>
      </c>
    </row>
    <row r="2">
      <c r="B2" s="13">
        <v>43354.0</v>
      </c>
      <c r="C2" s="14">
        <f t="shared" ref="C2:J2" si="1">B2+14</f>
        <v>43368</v>
      </c>
      <c r="D2" s="14">
        <f t="shared" si="1"/>
        <v>43382</v>
      </c>
      <c r="E2" s="14">
        <f t="shared" si="1"/>
        <v>43396</v>
      </c>
      <c r="F2" s="14">
        <f t="shared" si="1"/>
        <v>43410</v>
      </c>
      <c r="G2" s="14">
        <f t="shared" si="1"/>
        <v>43424</v>
      </c>
      <c r="H2" s="14">
        <f t="shared" si="1"/>
        <v>43438</v>
      </c>
      <c r="I2" s="14">
        <f t="shared" si="1"/>
        <v>43452</v>
      </c>
      <c r="J2" s="16">
        <f t="shared" si="1"/>
        <v>43466</v>
      </c>
      <c r="K2" s="7" t="s">
        <v>15</v>
      </c>
      <c r="L2" s="7" t="s">
        <v>16</v>
      </c>
      <c r="M2" s="17" t="s">
        <v>17</v>
      </c>
      <c r="N2" s="19" t="s">
        <v>15</v>
      </c>
      <c r="O2" s="7" t="s">
        <v>18</v>
      </c>
      <c r="P2" s="7" t="s">
        <v>19</v>
      </c>
      <c r="Q2" s="7" t="s">
        <v>16</v>
      </c>
      <c r="R2" s="17" t="s">
        <v>17</v>
      </c>
      <c r="S2" s="7">
        <v>1.0</v>
      </c>
      <c r="T2" s="17">
        <v>2.0</v>
      </c>
      <c r="U2" s="7" t="s">
        <v>20</v>
      </c>
      <c r="V2" s="17" t="s">
        <v>21</v>
      </c>
      <c r="W2" s="7" t="s">
        <v>20</v>
      </c>
      <c r="X2" s="17" t="s">
        <v>21</v>
      </c>
      <c r="Y2" s="7">
        <v>1.0</v>
      </c>
      <c r="Z2" s="17">
        <v>2.0</v>
      </c>
      <c r="AA2" s="17"/>
      <c r="AB2" s="17"/>
      <c r="AC2" s="9"/>
      <c r="AD2" s="7" t="s">
        <v>22</v>
      </c>
      <c r="AE2" s="7" t="s">
        <v>23</v>
      </c>
      <c r="AF2" s="7" t="s">
        <v>24</v>
      </c>
      <c r="AG2" s="17" t="s">
        <v>25</v>
      </c>
      <c r="AH2" s="7" t="s">
        <v>22</v>
      </c>
      <c r="AI2" s="7" t="s">
        <v>23</v>
      </c>
      <c r="AJ2" s="7" t="s">
        <v>24</v>
      </c>
      <c r="AK2" s="17" t="s">
        <v>25</v>
      </c>
      <c r="AL2" s="20"/>
      <c r="AM2" s="20"/>
      <c r="AN2" s="21"/>
    </row>
    <row r="3">
      <c r="A3" s="179" t="s">
        <v>421</v>
      </c>
      <c r="B3" s="28"/>
      <c r="C3" s="28"/>
      <c r="D3" s="28"/>
      <c r="E3" s="28"/>
      <c r="F3" s="29"/>
      <c r="G3" s="29"/>
      <c r="H3" s="29"/>
      <c r="I3" s="29"/>
      <c r="J3" s="29"/>
      <c r="K3" s="30">
        <v>17201.0</v>
      </c>
      <c r="L3" s="33"/>
      <c r="M3" s="180">
        <v>20.0</v>
      </c>
      <c r="N3" s="30">
        <v>17201.0</v>
      </c>
      <c r="O3" s="33"/>
      <c r="P3" s="33"/>
      <c r="Q3" s="33"/>
      <c r="R3" s="180">
        <v>22.0</v>
      </c>
      <c r="S3" s="24"/>
      <c r="T3" s="32"/>
      <c r="U3" s="33"/>
      <c r="V3" s="180">
        <v>10.0</v>
      </c>
      <c r="W3" s="26">
        <v>43459.0</v>
      </c>
      <c r="X3" s="180">
        <v>0.0</v>
      </c>
      <c r="Y3" s="23">
        <f t="shared" ref="Y3:Y19" si="2">IF(M3&lt;&gt;0,3,0)+IF(V3&lt;&gt;0,2,0)</f>
        <v>5</v>
      </c>
      <c r="Z3" s="23">
        <f t="shared" ref="Z3:Z19" si="3">IF(R3&lt;&gt;0,3,0)+IF(X3&lt;&gt;0,2,0)</f>
        <v>3</v>
      </c>
      <c r="AA3" s="35" t="str">
        <f t="shared" ref="AA3:AA28" si="4">IF(AND(M3&gt;=12,R3&gt;=12,V3&gt;=6,X3&gt;=6),"да","нет")</f>
        <v>нет</v>
      </c>
      <c r="AB3" s="180">
        <f t="shared" ref="AB3:AB19" si="5">IF(M3&lt;&gt;0,8,0)+IF(R3&lt;&gt;0,8,0)+IF(V3&lt;&gt;0,2,0)+IF(X3&lt;&gt;0,2,0)</f>
        <v>18</v>
      </c>
      <c r="AC3" s="36"/>
      <c r="AD3" s="23"/>
      <c r="AE3" s="23"/>
      <c r="AF3" s="23"/>
      <c r="AG3" s="34"/>
      <c r="AH3" s="23"/>
      <c r="AI3" s="23"/>
      <c r="AJ3" s="23"/>
      <c r="AK3" s="34"/>
      <c r="AL3" s="24"/>
      <c r="AM3" s="23">
        <f t="shared" ref="AM3:AM19" si="6">M3+R3+V3+X3+Y3+Z3+AB3</f>
        <v>78</v>
      </c>
      <c r="AN3" s="37" t="str">
        <f t="shared" ref="AN3:AN28" si="7">IF(AND(AE3&gt;=20, AF3&gt;=6, AI3&gt;=10, AJ3&gt;=6, AM3&gt;=60), "Да", IF(AM3&gt;=60, "Fail", "Нет"))</f>
        <v>Fail</v>
      </c>
    </row>
    <row r="4">
      <c r="A4" s="179" t="s">
        <v>426</v>
      </c>
      <c r="B4" s="28"/>
      <c r="C4" s="29"/>
      <c r="D4" s="29"/>
      <c r="E4" s="28"/>
      <c r="F4" s="29"/>
      <c r="G4" s="29"/>
      <c r="H4" s="29"/>
      <c r="I4" s="29"/>
      <c r="J4" s="29"/>
      <c r="K4" s="30">
        <v>17202.0</v>
      </c>
      <c r="L4" s="33"/>
      <c r="M4" s="180">
        <v>0.0</v>
      </c>
      <c r="N4" s="30">
        <v>17202.0</v>
      </c>
      <c r="O4" s="33"/>
      <c r="P4" s="33"/>
      <c r="Q4" s="33"/>
      <c r="R4" s="180">
        <v>0.0</v>
      </c>
      <c r="S4" s="23"/>
      <c r="T4" s="34"/>
      <c r="U4" s="33"/>
      <c r="V4" s="180">
        <v>0.0</v>
      </c>
      <c r="W4" s="33"/>
      <c r="X4" s="180">
        <v>0.0</v>
      </c>
      <c r="Y4" s="23">
        <f t="shared" si="2"/>
        <v>0</v>
      </c>
      <c r="Z4" s="23">
        <f t="shared" si="3"/>
        <v>0</v>
      </c>
      <c r="AA4" s="35" t="str">
        <f t="shared" si="4"/>
        <v>нет</v>
      </c>
      <c r="AB4" s="180">
        <f t="shared" si="5"/>
        <v>0</v>
      </c>
      <c r="AC4" s="36"/>
      <c r="AD4" s="23"/>
      <c r="AE4" s="23"/>
      <c r="AF4" s="23"/>
      <c r="AG4" s="34"/>
      <c r="AH4" s="23"/>
      <c r="AI4" s="23"/>
      <c r="AJ4" s="23"/>
      <c r="AK4" s="34"/>
      <c r="AL4" s="23"/>
      <c r="AM4" s="23">
        <f t="shared" si="6"/>
        <v>0</v>
      </c>
      <c r="AN4" s="37" t="str">
        <f t="shared" si="7"/>
        <v>Нет</v>
      </c>
    </row>
    <row r="5">
      <c r="A5" s="179" t="s">
        <v>427</v>
      </c>
      <c r="B5" s="28"/>
      <c r="C5" s="29"/>
      <c r="D5" s="29"/>
      <c r="E5" s="29"/>
      <c r="F5" s="29"/>
      <c r="G5" s="29"/>
      <c r="H5" s="29"/>
      <c r="I5" s="29"/>
      <c r="J5" s="29"/>
      <c r="K5" s="30">
        <v>17203.0</v>
      </c>
      <c r="L5" s="33"/>
      <c r="M5" s="180">
        <v>17.0</v>
      </c>
      <c r="N5" s="30">
        <v>17203.0</v>
      </c>
      <c r="O5" s="40"/>
      <c r="P5" s="40"/>
      <c r="Q5" s="40"/>
      <c r="R5" s="180">
        <v>19.0</v>
      </c>
      <c r="S5" s="23"/>
      <c r="T5" s="34"/>
      <c r="U5" s="33"/>
      <c r="V5" s="180">
        <v>7.0</v>
      </c>
      <c r="W5" s="26">
        <v>43459.0</v>
      </c>
      <c r="X5" s="180">
        <v>0.0</v>
      </c>
      <c r="Y5" s="23">
        <f t="shared" si="2"/>
        <v>5</v>
      </c>
      <c r="Z5" s="23">
        <f t="shared" si="3"/>
        <v>3</v>
      </c>
      <c r="AA5" s="35" t="str">
        <f t="shared" si="4"/>
        <v>нет</v>
      </c>
      <c r="AB5" s="180">
        <f t="shared" si="5"/>
        <v>18</v>
      </c>
      <c r="AC5" s="36"/>
      <c r="AD5" s="23"/>
      <c r="AE5" s="23"/>
      <c r="AF5" s="23"/>
      <c r="AG5" s="34"/>
      <c r="AH5" s="23"/>
      <c r="AI5" s="23"/>
      <c r="AJ5" s="23"/>
      <c r="AK5" s="34"/>
      <c r="AL5" s="23"/>
      <c r="AM5" s="23">
        <f t="shared" si="6"/>
        <v>69</v>
      </c>
      <c r="AN5" s="37" t="str">
        <f t="shared" si="7"/>
        <v>Fail</v>
      </c>
    </row>
    <row r="6">
      <c r="A6" s="179" t="s">
        <v>429</v>
      </c>
      <c r="B6" s="28"/>
      <c r="C6" s="28"/>
      <c r="D6" s="29"/>
      <c r="E6" s="29"/>
      <c r="F6" s="29"/>
      <c r="G6" s="29"/>
      <c r="H6" s="29"/>
      <c r="I6" s="29"/>
      <c r="J6" s="29"/>
      <c r="K6" s="30">
        <v>17204.0</v>
      </c>
      <c r="L6" s="33"/>
      <c r="M6" s="180">
        <v>21.0</v>
      </c>
      <c r="N6" s="30">
        <v>17204.0</v>
      </c>
      <c r="O6" s="40"/>
      <c r="P6" s="40"/>
      <c r="Q6" s="40"/>
      <c r="R6" s="180">
        <v>22.0</v>
      </c>
      <c r="S6" s="23"/>
      <c r="T6" s="43"/>
      <c r="U6" s="33"/>
      <c r="V6" s="180">
        <v>10.0</v>
      </c>
      <c r="W6" s="26">
        <v>43459.0</v>
      </c>
      <c r="X6" s="180">
        <v>13.0</v>
      </c>
      <c r="Y6" s="23">
        <f t="shared" si="2"/>
        <v>5</v>
      </c>
      <c r="Z6" s="23">
        <f t="shared" si="3"/>
        <v>5</v>
      </c>
      <c r="AA6" s="35" t="str">
        <f t="shared" si="4"/>
        <v>да</v>
      </c>
      <c r="AB6" s="180">
        <f t="shared" si="5"/>
        <v>20</v>
      </c>
      <c r="AC6" s="36"/>
      <c r="AD6" s="23"/>
      <c r="AE6" s="23"/>
      <c r="AF6" s="23"/>
      <c r="AG6" s="34"/>
      <c r="AH6" s="23"/>
      <c r="AI6" s="23"/>
      <c r="AJ6" s="23"/>
      <c r="AK6" s="34"/>
      <c r="AL6" s="23"/>
      <c r="AM6" s="23">
        <f t="shared" si="6"/>
        <v>96</v>
      </c>
      <c r="AN6" s="184" t="str">
        <f t="shared" si="7"/>
        <v>Fail</v>
      </c>
    </row>
    <row r="7">
      <c r="A7" s="179" t="s">
        <v>430</v>
      </c>
      <c r="B7" s="28"/>
      <c r="C7" s="29"/>
      <c r="D7" s="29"/>
      <c r="E7" s="29"/>
      <c r="F7" s="29"/>
      <c r="G7" s="29"/>
      <c r="H7" s="29"/>
      <c r="I7" s="29"/>
      <c r="J7" s="29"/>
      <c r="K7" s="30">
        <v>17205.0</v>
      </c>
      <c r="L7" s="33"/>
      <c r="M7" s="180">
        <v>21.0</v>
      </c>
      <c r="N7" s="30">
        <v>17205.0</v>
      </c>
      <c r="O7" s="33"/>
      <c r="P7" s="40"/>
      <c r="Q7" s="40"/>
      <c r="R7" s="180">
        <v>22.0</v>
      </c>
      <c r="S7" s="23"/>
      <c r="T7" s="43"/>
      <c r="U7" s="33"/>
      <c r="V7" s="180">
        <v>10.0</v>
      </c>
      <c r="W7" s="26">
        <v>43459.0</v>
      </c>
      <c r="X7" s="180">
        <v>8.0</v>
      </c>
      <c r="Y7" s="23">
        <f t="shared" si="2"/>
        <v>5</v>
      </c>
      <c r="Z7" s="23">
        <f t="shared" si="3"/>
        <v>5</v>
      </c>
      <c r="AA7" s="35" t="str">
        <f t="shared" si="4"/>
        <v>да</v>
      </c>
      <c r="AB7" s="180">
        <f t="shared" si="5"/>
        <v>20</v>
      </c>
      <c r="AC7" s="36"/>
      <c r="AD7" s="23"/>
      <c r="AE7" s="23"/>
      <c r="AF7" s="23"/>
      <c r="AG7" s="34"/>
      <c r="AH7" s="23"/>
      <c r="AI7" s="23"/>
      <c r="AJ7" s="23"/>
      <c r="AK7" s="34"/>
      <c r="AL7" s="23"/>
      <c r="AM7" s="23">
        <f t="shared" si="6"/>
        <v>91</v>
      </c>
      <c r="AN7" s="37" t="str">
        <f t="shared" si="7"/>
        <v>Fail</v>
      </c>
    </row>
    <row r="8">
      <c r="A8" s="179" t="s">
        <v>431</v>
      </c>
      <c r="B8" s="28"/>
      <c r="C8" s="29"/>
      <c r="D8" s="29"/>
      <c r="E8" s="29"/>
      <c r="F8" s="29"/>
      <c r="G8" s="29"/>
      <c r="H8" s="29"/>
      <c r="I8" s="29"/>
      <c r="J8" s="29"/>
      <c r="K8" s="30">
        <v>17206.0</v>
      </c>
      <c r="L8" s="33"/>
      <c r="M8" s="180">
        <v>21.0</v>
      </c>
      <c r="N8" s="30">
        <v>17206.0</v>
      </c>
      <c r="O8" s="40"/>
      <c r="P8" s="40"/>
      <c r="Q8" s="40"/>
      <c r="R8" s="180">
        <v>19.0</v>
      </c>
      <c r="S8" s="23"/>
      <c r="T8" s="34"/>
      <c r="U8" s="40"/>
      <c r="V8" s="180">
        <v>9.0</v>
      </c>
      <c r="W8" s="26">
        <v>43459.0</v>
      </c>
      <c r="X8" s="180">
        <v>0.0</v>
      </c>
      <c r="Y8" s="23">
        <f t="shared" si="2"/>
        <v>5</v>
      </c>
      <c r="Z8" s="23">
        <f t="shared" si="3"/>
        <v>3</v>
      </c>
      <c r="AA8" s="35" t="str">
        <f t="shared" si="4"/>
        <v>нет</v>
      </c>
      <c r="AB8" s="180">
        <f t="shared" si="5"/>
        <v>18</v>
      </c>
      <c r="AC8" s="36"/>
      <c r="AD8" s="23"/>
      <c r="AE8" s="23"/>
      <c r="AF8" s="23"/>
      <c r="AG8" s="34"/>
      <c r="AH8" s="23"/>
      <c r="AI8" s="23"/>
      <c r="AJ8" s="23"/>
      <c r="AK8" s="34"/>
      <c r="AL8" s="23"/>
      <c r="AM8" s="23">
        <f t="shared" si="6"/>
        <v>75</v>
      </c>
      <c r="AN8" s="37" t="str">
        <f t="shared" si="7"/>
        <v>Fail</v>
      </c>
    </row>
    <row r="9">
      <c r="A9" s="179" t="s">
        <v>432</v>
      </c>
      <c r="B9" s="28"/>
      <c r="C9" s="29"/>
      <c r="D9" s="29"/>
      <c r="E9" s="29"/>
      <c r="F9" s="29"/>
      <c r="G9" s="29"/>
      <c r="H9" s="29"/>
      <c r="I9" s="29"/>
      <c r="J9" s="29"/>
      <c r="K9" s="30">
        <v>17207.0</v>
      </c>
      <c r="L9" s="33"/>
      <c r="M9" s="180">
        <v>22.0</v>
      </c>
      <c r="N9" s="30">
        <v>17207.0</v>
      </c>
      <c r="O9" s="33"/>
      <c r="P9" s="33"/>
      <c r="Q9" s="33"/>
      <c r="R9" s="180">
        <v>22.0</v>
      </c>
      <c r="S9" s="23"/>
      <c r="T9" s="34"/>
      <c r="U9" s="33"/>
      <c r="V9" s="180">
        <v>8.0</v>
      </c>
      <c r="W9" s="26">
        <v>43459.0</v>
      </c>
      <c r="X9" s="180">
        <v>13.0</v>
      </c>
      <c r="Y9" s="23">
        <f t="shared" si="2"/>
        <v>5</v>
      </c>
      <c r="Z9" s="23">
        <f t="shared" si="3"/>
        <v>5</v>
      </c>
      <c r="AA9" s="35" t="str">
        <f t="shared" si="4"/>
        <v>да</v>
      </c>
      <c r="AB9" s="180">
        <f t="shared" si="5"/>
        <v>20</v>
      </c>
      <c r="AC9" s="36"/>
      <c r="AD9" s="23"/>
      <c r="AE9" s="23"/>
      <c r="AF9" s="23"/>
      <c r="AG9" s="34"/>
      <c r="AH9" s="23"/>
      <c r="AI9" s="23"/>
      <c r="AJ9" s="23"/>
      <c r="AK9" s="34"/>
      <c r="AL9" s="23"/>
      <c r="AM9" s="23">
        <f t="shared" si="6"/>
        <v>95</v>
      </c>
      <c r="AN9" s="185" t="str">
        <f t="shared" si="7"/>
        <v>Fail</v>
      </c>
    </row>
    <row r="10">
      <c r="A10" s="179" t="s">
        <v>433</v>
      </c>
      <c r="B10" s="28"/>
      <c r="C10" s="47"/>
      <c r="D10" s="47"/>
      <c r="E10" s="47"/>
      <c r="F10" s="47"/>
      <c r="G10" s="47"/>
      <c r="H10" s="47"/>
      <c r="I10" s="47"/>
      <c r="J10" s="47"/>
      <c r="K10" s="30">
        <v>17208.0</v>
      </c>
      <c r="L10" s="58"/>
      <c r="M10" s="180">
        <v>0.0</v>
      </c>
      <c r="N10" s="30">
        <v>17208.0</v>
      </c>
      <c r="O10" s="58"/>
      <c r="P10" s="58"/>
      <c r="Q10" s="58"/>
      <c r="R10" s="180">
        <v>0.0</v>
      </c>
      <c r="S10" s="56"/>
      <c r="T10" s="43"/>
      <c r="U10" s="58"/>
      <c r="V10" s="180">
        <v>0.0</v>
      </c>
      <c r="W10" s="58"/>
      <c r="X10" s="180">
        <v>0.0</v>
      </c>
      <c r="Y10" s="23">
        <f t="shared" si="2"/>
        <v>0</v>
      </c>
      <c r="Z10" s="23">
        <f t="shared" si="3"/>
        <v>0</v>
      </c>
      <c r="AA10" s="35" t="str">
        <f t="shared" si="4"/>
        <v>нет</v>
      </c>
      <c r="AB10" s="180">
        <f t="shared" si="5"/>
        <v>0</v>
      </c>
      <c r="AC10" s="36"/>
      <c r="AD10" s="23"/>
      <c r="AE10" s="23"/>
      <c r="AF10" s="23"/>
      <c r="AG10" s="34"/>
      <c r="AH10" s="23"/>
      <c r="AI10" s="23"/>
      <c r="AJ10" s="23"/>
      <c r="AK10" s="34"/>
      <c r="AL10" s="23"/>
      <c r="AM10" s="23">
        <f t="shared" si="6"/>
        <v>0</v>
      </c>
      <c r="AN10" s="184" t="str">
        <f t="shared" si="7"/>
        <v>Нет</v>
      </c>
    </row>
    <row r="11">
      <c r="A11" s="179" t="s">
        <v>435</v>
      </c>
      <c r="B11" s="28"/>
      <c r="C11" s="29"/>
      <c r="D11" s="29"/>
      <c r="E11" s="29"/>
      <c r="F11" s="29"/>
      <c r="G11" s="29"/>
      <c r="H11" s="29"/>
      <c r="I11" s="29"/>
      <c r="J11" s="29"/>
      <c r="K11" s="30">
        <v>17209.0</v>
      </c>
      <c r="L11" s="33"/>
      <c r="M11" s="180">
        <v>21.0</v>
      </c>
      <c r="N11" s="30">
        <v>17209.0</v>
      </c>
      <c r="O11" s="33"/>
      <c r="P11" s="33"/>
      <c r="Q11" s="95"/>
      <c r="R11" s="180">
        <v>22.0</v>
      </c>
      <c r="S11" s="23"/>
      <c r="T11" s="34"/>
      <c r="U11" s="40"/>
      <c r="V11" s="180">
        <v>8.0</v>
      </c>
      <c r="W11" s="26">
        <v>43459.0</v>
      </c>
      <c r="X11" s="180">
        <v>13.0</v>
      </c>
      <c r="Y11" s="23">
        <f t="shared" si="2"/>
        <v>5</v>
      </c>
      <c r="Z11" s="23">
        <f t="shared" si="3"/>
        <v>5</v>
      </c>
      <c r="AA11" s="35" t="str">
        <f t="shared" si="4"/>
        <v>да</v>
      </c>
      <c r="AB11" s="180">
        <f t="shared" si="5"/>
        <v>20</v>
      </c>
      <c r="AC11" s="36"/>
      <c r="AD11" s="23"/>
      <c r="AE11" s="23"/>
      <c r="AF11" s="23"/>
      <c r="AG11" s="34"/>
      <c r="AH11" s="23"/>
      <c r="AI11" s="23"/>
      <c r="AJ11" s="23"/>
      <c r="AK11" s="34"/>
      <c r="AL11" s="23"/>
      <c r="AM11" s="23">
        <f t="shared" si="6"/>
        <v>94</v>
      </c>
      <c r="AN11" s="184" t="str">
        <f t="shared" si="7"/>
        <v>Fail</v>
      </c>
    </row>
    <row r="12">
      <c r="A12" s="179" t="s">
        <v>437</v>
      </c>
      <c r="B12" s="28"/>
      <c r="C12" s="29"/>
      <c r="D12" s="29"/>
      <c r="E12" s="29"/>
      <c r="F12" s="29"/>
      <c r="G12" s="29"/>
      <c r="H12" s="29"/>
      <c r="I12" s="29"/>
      <c r="J12" s="29"/>
      <c r="K12" s="30">
        <v>17210.0</v>
      </c>
      <c r="L12" s="33"/>
      <c r="M12" s="180">
        <v>18.0</v>
      </c>
      <c r="N12" s="30">
        <v>17210.0</v>
      </c>
      <c r="O12" s="40"/>
      <c r="P12" s="40"/>
      <c r="Q12" s="40"/>
      <c r="R12" s="180">
        <v>22.0</v>
      </c>
      <c r="S12" s="23"/>
      <c r="T12" s="43"/>
      <c r="U12" s="62"/>
      <c r="V12" s="180">
        <v>8.0</v>
      </c>
      <c r="W12" s="26">
        <v>43459.0</v>
      </c>
      <c r="X12" s="180">
        <v>0.0</v>
      </c>
      <c r="Y12" s="23">
        <f t="shared" si="2"/>
        <v>5</v>
      </c>
      <c r="Z12" s="23">
        <f t="shared" si="3"/>
        <v>3</v>
      </c>
      <c r="AA12" s="35" t="str">
        <f t="shared" si="4"/>
        <v>нет</v>
      </c>
      <c r="AB12" s="180">
        <f t="shared" si="5"/>
        <v>18</v>
      </c>
      <c r="AC12" s="36"/>
      <c r="AD12" s="23"/>
      <c r="AE12" s="23"/>
      <c r="AF12" s="23"/>
      <c r="AG12" s="34"/>
      <c r="AH12" s="23"/>
      <c r="AI12" s="23"/>
      <c r="AJ12" s="23"/>
      <c r="AK12" s="34"/>
      <c r="AL12" s="23"/>
      <c r="AM12" s="23">
        <f t="shared" si="6"/>
        <v>74</v>
      </c>
      <c r="AN12" s="184" t="str">
        <f t="shared" si="7"/>
        <v>Fail</v>
      </c>
    </row>
    <row r="13">
      <c r="A13" s="179" t="s">
        <v>439</v>
      </c>
      <c r="B13" s="28"/>
      <c r="C13" s="29"/>
      <c r="D13" s="29"/>
      <c r="E13" s="29"/>
      <c r="F13" s="29"/>
      <c r="G13" s="29"/>
      <c r="H13" s="29"/>
      <c r="I13" s="29"/>
      <c r="J13" s="29"/>
      <c r="K13" s="30">
        <v>17211.0</v>
      </c>
      <c r="L13" s="33"/>
      <c r="M13" s="180">
        <v>19.0</v>
      </c>
      <c r="N13" s="30">
        <v>17211.0</v>
      </c>
      <c r="O13" s="33"/>
      <c r="P13" s="33"/>
      <c r="Q13" s="33"/>
      <c r="R13" s="180">
        <v>20.0</v>
      </c>
      <c r="S13" s="23"/>
      <c r="T13" s="34"/>
      <c r="U13" s="33"/>
      <c r="V13" s="180">
        <v>10.0</v>
      </c>
      <c r="W13" s="26">
        <v>43459.0</v>
      </c>
      <c r="X13" s="180">
        <v>8.0</v>
      </c>
      <c r="Y13" s="23">
        <f t="shared" si="2"/>
        <v>5</v>
      </c>
      <c r="Z13" s="23">
        <f t="shared" si="3"/>
        <v>5</v>
      </c>
      <c r="AA13" s="35" t="str">
        <f t="shared" si="4"/>
        <v>да</v>
      </c>
      <c r="AB13" s="180">
        <f t="shared" si="5"/>
        <v>20</v>
      </c>
      <c r="AC13" s="36"/>
      <c r="AD13" s="23"/>
      <c r="AE13" s="23"/>
      <c r="AF13" s="23"/>
      <c r="AG13" s="34"/>
      <c r="AH13" s="23"/>
      <c r="AI13" s="23"/>
      <c r="AJ13" s="23"/>
      <c r="AK13" s="34"/>
      <c r="AL13" s="23"/>
      <c r="AM13" s="23">
        <f t="shared" si="6"/>
        <v>87</v>
      </c>
      <c r="AN13" s="184" t="str">
        <f t="shared" si="7"/>
        <v>Fail</v>
      </c>
    </row>
    <row r="14">
      <c r="A14" s="179" t="s">
        <v>440</v>
      </c>
      <c r="B14" s="28"/>
      <c r="C14" s="29"/>
      <c r="D14" s="29"/>
      <c r="E14" s="29"/>
      <c r="F14" s="29"/>
      <c r="G14" s="29"/>
      <c r="H14" s="29"/>
      <c r="I14" s="29"/>
      <c r="J14" s="29"/>
      <c r="K14" s="30">
        <v>17212.0</v>
      </c>
      <c r="L14" s="33"/>
      <c r="M14" s="180">
        <v>19.0</v>
      </c>
      <c r="N14" s="30">
        <v>17212.0</v>
      </c>
      <c r="O14" s="33"/>
      <c r="P14" s="33"/>
      <c r="Q14" s="33"/>
      <c r="R14" s="180">
        <v>21.0</v>
      </c>
      <c r="S14" s="23"/>
      <c r="T14" s="34"/>
      <c r="U14" s="33"/>
      <c r="V14" s="180">
        <v>3.0</v>
      </c>
      <c r="W14" s="26">
        <v>43459.0</v>
      </c>
      <c r="X14" s="180">
        <v>8.0</v>
      </c>
      <c r="Y14" s="23">
        <f t="shared" si="2"/>
        <v>5</v>
      </c>
      <c r="Z14" s="23">
        <f t="shared" si="3"/>
        <v>5</v>
      </c>
      <c r="AA14" s="35" t="str">
        <f t="shared" si="4"/>
        <v>нет</v>
      </c>
      <c r="AB14" s="180">
        <f t="shared" si="5"/>
        <v>20</v>
      </c>
      <c r="AC14" s="36"/>
      <c r="AD14" s="23"/>
      <c r="AE14" s="23"/>
      <c r="AF14" s="23"/>
      <c r="AG14" s="34"/>
      <c r="AH14" s="23"/>
      <c r="AI14" s="23"/>
      <c r="AJ14" s="23"/>
      <c r="AK14" s="34"/>
      <c r="AL14" s="23"/>
      <c r="AM14" s="23">
        <f t="shared" si="6"/>
        <v>81</v>
      </c>
      <c r="AN14" s="184" t="str">
        <f t="shared" si="7"/>
        <v>Fail</v>
      </c>
    </row>
    <row r="15">
      <c r="A15" s="179" t="s">
        <v>442</v>
      </c>
      <c r="B15" s="28"/>
      <c r="C15" s="29"/>
      <c r="D15" s="29"/>
      <c r="E15" s="29"/>
      <c r="F15" s="29"/>
      <c r="G15" s="29"/>
      <c r="H15" s="29"/>
      <c r="I15" s="29"/>
      <c r="J15" s="29"/>
      <c r="K15" s="30">
        <v>17213.0</v>
      </c>
      <c r="L15" s="33"/>
      <c r="M15" s="180">
        <v>0.0</v>
      </c>
      <c r="N15" s="30">
        <v>17213.0</v>
      </c>
      <c r="O15" s="33"/>
      <c r="P15" s="40"/>
      <c r="Q15" s="133"/>
      <c r="R15" s="180">
        <v>0.0</v>
      </c>
      <c r="S15" s="23"/>
      <c r="T15" s="34"/>
      <c r="U15" s="40"/>
      <c r="V15" s="180">
        <v>8.0</v>
      </c>
      <c r="W15" s="26">
        <v>43459.0</v>
      </c>
      <c r="X15" s="180">
        <v>8.0</v>
      </c>
      <c r="Y15" s="23">
        <f t="shared" si="2"/>
        <v>2</v>
      </c>
      <c r="Z15" s="23">
        <f t="shared" si="3"/>
        <v>2</v>
      </c>
      <c r="AA15" s="35" t="str">
        <f t="shared" si="4"/>
        <v>нет</v>
      </c>
      <c r="AB15" s="180">
        <f t="shared" si="5"/>
        <v>4</v>
      </c>
      <c r="AC15" s="36"/>
      <c r="AD15" s="23"/>
      <c r="AE15" s="23"/>
      <c r="AF15" s="23"/>
      <c r="AG15" s="34"/>
      <c r="AH15" s="23"/>
      <c r="AI15" s="23"/>
      <c r="AJ15" s="23"/>
      <c r="AK15" s="34"/>
      <c r="AL15" s="23"/>
      <c r="AM15" s="23">
        <f t="shared" si="6"/>
        <v>24</v>
      </c>
      <c r="AN15" s="184" t="str">
        <f t="shared" si="7"/>
        <v>Нет</v>
      </c>
    </row>
    <row r="16">
      <c r="A16" s="179" t="s">
        <v>445</v>
      </c>
      <c r="B16" s="28"/>
      <c r="C16" s="29"/>
      <c r="D16" s="29"/>
      <c r="E16" s="29"/>
      <c r="F16" s="29"/>
      <c r="G16" s="29"/>
      <c r="H16" s="29"/>
      <c r="I16" s="29"/>
      <c r="J16" s="29"/>
      <c r="K16" s="30">
        <v>17214.0</v>
      </c>
      <c r="L16" s="33"/>
      <c r="M16" s="180">
        <v>21.0</v>
      </c>
      <c r="N16" s="30">
        <v>17214.0</v>
      </c>
      <c r="O16" s="33"/>
      <c r="P16" s="40"/>
      <c r="Q16" s="133"/>
      <c r="R16" s="180">
        <v>21.0</v>
      </c>
      <c r="S16" s="23"/>
      <c r="T16" s="34"/>
      <c r="U16" s="40"/>
      <c r="V16" s="180">
        <v>10.0</v>
      </c>
      <c r="W16" s="26">
        <v>43459.0</v>
      </c>
      <c r="X16" s="180">
        <v>10.0</v>
      </c>
      <c r="Y16" s="23">
        <f t="shared" si="2"/>
        <v>5</v>
      </c>
      <c r="Z16" s="23">
        <f t="shared" si="3"/>
        <v>5</v>
      </c>
      <c r="AA16" s="35" t="str">
        <f t="shared" si="4"/>
        <v>да</v>
      </c>
      <c r="AB16" s="180">
        <f t="shared" si="5"/>
        <v>20</v>
      </c>
      <c r="AC16" s="36"/>
      <c r="AD16" s="23"/>
      <c r="AE16" s="23"/>
      <c r="AF16" s="23"/>
      <c r="AG16" s="34"/>
      <c r="AH16" s="23"/>
      <c r="AI16" s="23"/>
      <c r="AJ16" s="23"/>
      <c r="AK16" s="34"/>
      <c r="AL16" s="23"/>
      <c r="AM16" s="23">
        <f t="shared" si="6"/>
        <v>92</v>
      </c>
      <c r="AN16" s="184" t="str">
        <f t="shared" si="7"/>
        <v>Fail</v>
      </c>
    </row>
    <row r="17">
      <c r="A17" s="179" t="s">
        <v>447</v>
      </c>
      <c r="B17" s="28"/>
      <c r="C17" s="29"/>
      <c r="D17" s="29"/>
      <c r="E17" s="29"/>
      <c r="F17" s="29"/>
      <c r="G17" s="29"/>
      <c r="H17" s="29"/>
      <c r="I17" s="29"/>
      <c r="J17" s="29"/>
      <c r="K17" s="30">
        <v>17215.0</v>
      </c>
      <c r="L17" s="33"/>
      <c r="M17" s="180">
        <v>16.0</v>
      </c>
      <c r="N17" s="30">
        <v>17215.0</v>
      </c>
      <c r="O17" s="33"/>
      <c r="P17" s="33"/>
      <c r="Q17" s="33"/>
      <c r="R17" s="180">
        <v>18.0</v>
      </c>
      <c r="S17" s="23"/>
      <c r="T17" s="34"/>
      <c r="U17" s="40"/>
      <c r="V17" s="180">
        <v>10.0</v>
      </c>
      <c r="W17" s="26">
        <v>43459.0</v>
      </c>
      <c r="X17" s="180">
        <v>8.0</v>
      </c>
      <c r="Y17" s="23">
        <f t="shared" si="2"/>
        <v>5</v>
      </c>
      <c r="Z17" s="23">
        <f t="shared" si="3"/>
        <v>5</v>
      </c>
      <c r="AA17" s="35" t="str">
        <f t="shared" si="4"/>
        <v>да</v>
      </c>
      <c r="AB17" s="180">
        <f t="shared" si="5"/>
        <v>20</v>
      </c>
      <c r="AC17" s="36"/>
      <c r="AD17" s="23"/>
      <c r="AE17" s="23"/>
      <c r="AF17" s="23"/>
      <c r="AG17" s="34"/>
      <c r="AH17" s="23"/>
      <c r="AI17" s="23"/>
      <c r="AJ17" s="23"/>
      <c r="AK17" s="34"/>
      <c r="AL17" s="23"/>
      <c r="AM17" s="23">
        <f t="shared" si="6"/>
        <v>82</v>
      </c>
      <c r="AN17" s="184" t="str">
        <f t="shared" si="7"/>
        <v>Fail</v>
      </c>
    </row>
    <row r="18">
      <c r="A18" s="179" t="s">
        <v>450</v>
      </c>
      <c r="B18" s="28"/>
      <c r="C18" s="29"/>
      <c r="D18" s="28"/>
      <c r="E18" s="29"/>
      <c r="F18" s="29"/>
      <c r="G18" s="29"/>
      <c r="H18" s="29"/>
      <c r="I18" s="29"/>
      <c r="J18" s="29"/>
      <c r="K18" s="30">
        <v>17216.0</v>
      </c>
      <c r="L18" s="33"/>
      <c r="M18" s="180">
        <v>21.0</v>
      </c>
      <c r="N18" s="30">
        <v>17216.0</v>
      </c>
      <c r="O18" s="33"/>
      <c r="P18" s="33"/>
      <c r="Q18" s="33"/>
      <c r="R18" s="180">
        <v>20.0</v>
      </c>
      <c r="S18" s="23"/>
      <c r="T18" s="34"/>
      <c r="U18" s="40"/>
      <c r="V18" s="180">
        <v>10.0</v>
      </c>
      <c r="W18" s="26">
        <v>43459.0</v>
      </c>
      <c r="X18" s="180">
        <v>0.0</v>
      </c>
      <c r="Y18" s="23">
        <f t="shared" si="2"/>
        <v>5</v>
      </c>
      <c r="Z18" s="23">
        <f t="shared" si="3"/>
        <v>3</v>
      </c>
      <c r="AA18" s="35" t="str">
        <f t="shared" si="4"/>
        <v>нет</v>
      </c>
      <c r="AB18" s="180">
        <f t="shared" si="5"/>
        <v>18</v>
      </c>
      <c r="AC18" s="36"/>
      <c r="AD18" s="23"/>
      <c r="AE18" s="23"/>
      <c r="AF18" s="23"/>
      <c r="AG18" s="34"/>
      <c r="AH18" s="23"/>
      <c r="AI18" s="23"/>
      <c r="AJ18" s="23"/>
      <c r="AK18" s="34"/>
      <c r="AL18" s="23"/>
      <c r="AM18" s="23">
        <f t="shared" si="6"/>
        <v>77</v>
      </c>
      <c r="AN18" s="184" t="str">
        <f t="shared" si="7"/>
        <v>Fail</v>
      </c>
    </row>
    <row r="19">
      <c r="A19" s="179" t="s">
        <v>453</v>
      </c>
      <c r="B19" s="28"/>
      <c r="C19" s="47"/>
      <c r="D19" s="47"/>
      <c r="E19" s="47"/>
      <c r="F19" s="47"/>
      <c r="G19" s="47"/>
      <c r="H19" s="47"/>
      <c r="I19" s="47"/>
      <c r="J19" s="47"/>
      <c r="K19" s="30">
        <v>17217.0</v>
      </c>
      <c r="L19" s="58"/>
      <c r="M19" s="180">
        <v>20.0</v>
      </c>
      <c r="N19" s="30">
        <v>17217.0</v>
      </c>
      <c r="O19" s="58"/>
      <c r="P19" s="58"/>
      <c r="Q19" s="58"/>
      <c r="R19" s="180">
        <v>21.0</v>
      </c>
      <c r="S19" s="56"/>
      <c r="T19" s="43"/>
      <c r="U19" s="58"/>
      <c r="V19" s="180">
        <v>9.0</v>
      </c>
      <c r="W19" s="26">
        <v>43459.0</v>
      </c>
      <c r="X19" s="180">
        <v>8.0</v>
      </c>
      <c r="Y19" s="23">
        <f t="shared" si="2"/>
        <v>5</v>
      </c>
      <c r="Z19" s="23">
        <f t="shared" si="3"/>
        <v>5</v>
      </c>
      <c r="AA19" s="35" t="str">
        <f t="shared" si="4"/>
        <v>да</v>
      </c>
      <c r="AB19" s="180">
        <f t="shared" si="5"/>
        <v>20</v>
      </c>
      <c r="AC19" s="36"/>
      <c r="AD19" s="23"/>
      <c r="AE19" s="23"/>
      <c r="AF19" s="23"/>
      <c r="AG19" s="34"/>
      <c r="AH19" s="23"/>
      <c r="AI19" s="23"/>
      <c r="AJ19" s="23"/>
      <c r="AK19" s="34"/>
      <c r="AL19" s="23"/>
      <c r="AM19" s="23">
        <f t="shared" si="6"/>
        <v>88</v>
      </c>
      <c r="AN19" s="184" t="str">
        <f t="shared" si="7"/>
        <v>Fail</v>
      </c>
    </row>
    <row r="20">
      <c r="A20" s="38"/>
      <c r="B20" s="28"/>
      <c r="C20" s="47"/>
      <c r="D20" s="47"/>
      <c r="E20" s="47"/>
      <c r="F20" s="47"/>
      <c r="G20" s="47"/>
      <c r="H20" s="47"/>
      <c r="I20" s="47"/>
      <c r="J20" s="47"/>
      <c r="K20" s="48"/>
      <c r="L20" s="58"/>
      <c r="M20" s="43"/>
      <c r="N20" s="56"/>
      <c r="O20" s="58"/>
      <c r="P20" s="58"/>
      <c r="Q20" s="58"/>
      <c r="R20" s="43"/>
      <c r="S20" s="56"/>
      <c r="T20" s="43"/>
      <c r="U20" s="58"/>
      <c r="V20" s="43"/>
      <c r="W20" s="58"/>
      <c r="X20" s="43"/>
      <c r="Y20" s="23"/>
      <c r="Z20" s="34"/>
      <c r="AA20" s="35" t="str">
        <f t="shared" si="4"/>
        <v>нет</v>
      </c>
      <c r="AB20" s="34"/>
      <c r="AC20" s="36"/>
      <c r="AD20" s="23"/>
      <c r="AE20" s="23"/>
      <c r="AF20" s="23"/>
      <c r="AG20" s="34"/>
      <c r="AH20" s="23"/>
      <c r="AI20" s="23"/>
      <c r="AJ20" s="23"/>
      <c r="AK20" s="34"/>
      <c r="AL20" s="23"/>
      <c r="AM20" s="23"/>
      <c r="AN20" s="184" t="str">
        <f t="shared" si="7"/>
        <v>Нет</v>
      </c>
    </row>
    <row r="21">
      <c r="A21" s="38"/>
      <c r="B21" s="28"/>
      <c r="C21" s="29"/>
      <c r="D21" s="29"/>
      <c r="E21" s="28"/>
      <c r="F21" s="29"/>
      <c r="G21" s="29"/>
      <c r="H21" s="29"/>
      <c r="I21" s="29"/>
      <c r="J21" s="29"/>
      <c r="K21" s="30"/>
      <c r="L21" s="33"/>
      <c r="M21" s="34"/>
      <c r="N21" s="23"/>
      <c r="O21" s="33"/>
      <c r="P21" s="33"/>
      <c r="Q21" s="33"/>
      <c r="R21" s="34"/>
      <c r="S21" s="23"/>
      <c r="T21" s="34"/>
      <c r="U21" s="33"/>
      <c r="V21" s="34"/>
      <c r="W21" s="33"/>
      <c r="X21" s="34"/>
      <c r="Y21" s="23"/>
      <c r="Z21" s="34"/>
      <c r="AA21" s="35" t="str">
        <f t="shared" si="4"/>
        <v>нет</v>
      </c>
      <c r="AB21" s="34"/>
      <c r="AC21" s="36"/>
      <c r="AD21" s="23"/>
      <c r="AE21" s="23"/>
      <c r="AF21" s="23"/>
      <c r="AG21" s="34"/>
      <c r="AH21" s="23"/>
      <c r="AI21" s="23"/>
      <c r="AJ21" s="23"/>
      <c r="AK21" s="34"/>
      <c r="AL21" s="23"/>
      <c r="AM21" s="23"/>
      <c r="AN21" s="184" t="str">
        <f t="shared" si="7"/>
        <v>Нет</v>
      </c>
    </row>
    <row r="22">
      <c r="A22" s="38"/>
      <c r="B22" s="28"/>
      <c r="C22" s="28"/>
      <c r="D22" s="29"/>
      <c r="E22" s="29"/>
      <c r="F22" s="29"/>
      <c r="G22" s="29"/>
      <c r="H22" s="29"/>
      <c r="I22" s="29"/>
      <c r="J22" s="29"/>
      <c r="K22" s="30"/>
      <c r="L22" s="33"/>
      <c r="M22" s="34"/>
      <c r="N22" s="23"/>
      <c r="O22" s="40"/>
      <c r="P22" s="40"/>
      <c r="Q22" s="40"/>
      <c r="R22" s="34"/>
      <c r="S22" s="23"/>
      <c r="T22" s="34"/>
      <c r="U22" s="40"/>
      <c r="V22" s="34"/>
      <c r="W22" s="40"/>
      <c r="X22" s="34"/>
      <c r="Y22" s="23"/>
      <c r="Z22" s="34"/>
      <c r="AA22" s="35" t="str">
        <f t="shared" si="4"/>
        <v>нет</v>
      </c>
      <c r="AB22" s="34"/>
      <c r="AC22" s="36"/>
      <c r="AD22" s="23"/>
      <c r="AE22" s="23"/>
      <c r="AF22" s="23"/>
      <c r="AG22" s="34"/>
      <c r="AH22" s="23"/>
      <c r="AI22" s="23"/>
      <c r="AJ22" s="23"/>
      <c r="AK22" s="34"/>
      <c r="AL22" s="23"/>
      <c r="AM22" s="23"/>
      <c r="AN22" s="184" t="str">
        <f t="shared" si="7"/>
        <v>Нет</v>
      </c>
    </row>
    <row r="23">
      <c r="A23" s="38"/>
      <c r="B23" s="28"/>
      <c r="C23" s="29"/>
      <c r="D23" s="29"/>
      <c r="E23" s="29"/>
      <c r="F23" s="29"/>
      <c r="G23" s="29"/>
      <c r="H23" s="29"/>
      <c r="I23" s="29"/>
      <c r="J23" s="29"/>
      <c r="K23" s="30"/>
      <c r="L23" s="33"/>
      <c r="M23" s="34"/>
      <c r="N23" s="23"/>
      <c r="O23" s="33"/>
      <c r="P23" s="33"/>
      <c r="Q23" s="40"/>
      <c r="R23" s="34"/>
      <c r="S23" s="23"/>
      <c r="T23" s="34"/>
      <c r="U23" s="40"/>
      <c r="V23" s="34"/>
      <c r="W23" s="33"/>
      <c r="X23" s="34"/>
      <c r="Y23" s="23"/>
      <c r="Z23" s="34"/>
      <c r="AA23" s="35" t="str">
        <f t="shared" si="4"/>
        <v>нет</v>
      </c>
      <c r="AB23" s="34"/>
      <c r="AC23" s="36"/>
      <c r="AD23" s="23"/>
      <c r="AE23" s="23"/>
      <c r="AF23" s="23"/>
      <c r="AG23" s="34"/>
      <c r="AH23" s="23"/>
      <c r="AI23" s="23"/>
      <c r="AJ23" s="23"/>
      <c r="AK23" s="34"/>
      <c r="AL23" s="23"/>
      <c r="AM23" s="23"/>
      <c r="AN23" s="184" t="str">
        <f t="shared" si="7"/>
        <v>Нет</v>
      </c>
    </row>
    <row r="24">
      <c r="A24" s="38"/>
      <c r="B24" s="28"/>
      <c r="C24" s="29"/>
      <c r="D24" s="29"/>
      <c r="E24" s="29"/>
      <c r="F24" s="29"/>
      <c r="G24" s="29"/>
      <c r="H24" s="29"/>
      <c r="I24" s="29"/>
      <c r="J24" s="29"/>
      <c r="K24" s="30"/>
      <c r="L24" s="33"/>
      <c r="M24" s="34"/>
      <c r="N24" s="23"/>
      <c r="O24" s="33"/>
      <c r="P24" s="33"/>
      <c r="Q24" s="33"/>
      <c r="R24" s="34"/>
      <c r="S24" s="23"/>
      <c r="T24" s="34"/>
      <c r="U24" s="33"/>
      <c r="V24" s="34"/>
      <c r="W24" s="33"/>
      <c r="X24" s="34"/>
      <c r="Y24" s="23"/>
      <c r="Z24" s="34"/>
      <c r="AA24" s="35" t="str">
        <f t="shared" si="4"/>
        <v>нет</v>
      </c>
      <c r="AB24" s="34"/>
      <c r="AC24" s="36"/>
      <c r="AD24" s="23"/>
      <c r="AE24" s="23"/>
      <c r="AF24" s="23"/>
      <c r="AG24" s="34"/>
      <c r="AH24" s="23"/>
      <c r="AI24" s="23"/>
      <c r="AJ24" s="23"/>
      <c r="AK24" s="34"/>
      <c r="AL24" s="23"/>
      <c r="AM24" s="23"/>
      <c r="AN24" s="184" t="str">
        <f t="shared" si="7"/>
        <v>Нет</v>
      </c>
    </row>
    <row r="25">
      <c r="A25" s="38"/>
      <c r="B25" s="28"/>
      <c r="C25" s="29"/>
      <c r="D25" s="29"/>
      <c r="E25" s="29"/>
      <c r="F25" s="29"/>
      <c r="G25" s="29"/>
      <c r="H25" s="29"/>
      <c r="I25" s="29"/>
      <c r="J25" s="29"/>
      <c r="K25" s="30"/>
      <c r="L25" s="26"/>
      <c r="M25" s="32"/>
      <c r="N25" s="24"/>
      <c r="O25" s="40"/>
      <c r="P25" s="40"/>
      <c r="Q25" s="40"/>
      <c r="R25" s="34"/>
      <c r="S25" s="23"/>
      <c r="T25" s="34"/>
      <c r="U25" s="33"/>
      <c r="V25" s="34"/>
      <c r="W25" s="33"/>
      <c r="X25" s="34"/>
      <c r="Y25" s="24">
        <v>5.0</v>
      </c>
      <c r="Z25" s="34"/>
      <c r="AA25" s="35" t="str">
        <f t="shared" si="4"/>
        <v>нет</v>
      </c>
      <c r="AB25" s="34"/>
      <c r="AC25" s="36"/>
      <c r="AD25" s="23"/>
      <c r="AE25" s="23"/>
      <c r="AF25" s="23"/>
      <c r="AG25" s="34"/>
      <c r="AH25" s="23"/>
      <c r="AI25" s="23"/>
      <c r="AJ25" s="23"/>
      <c r="AK25" s="34"/>
      <c r="AL25" s="23"/>
      <c r="AM25" s="23"/>
      <c r="AN25" s="184" t="str">
        <f t="shared" si="7"/>
        <v>Нет</v>
      </c>
    </row>
    <row r="26">
      <c r="A26" s="38"/>
      <c r="B26" s="28"/>
      <c r="C26" s="29"/>
      <c r="D26" s="28"/>
      <c r="E26" s="29"/>
      <c r="F26" s="29"/>
      <c r="G26" s="29"/>
      <c r="H26" s="29"/>
      <c r="I26" s="29"/>
      <c r="J26" s="29"/>
      <c r="K26" s="30"/>
      <c r="L26" s="33"/>
      <c r="M26" s="34"/>
      <c r="N26" s="23"/>
      <c r="O26" s="40"/>
      <c r="P26" s="133"/>
      <c r="Q26" s="40"/>
      <c r="R26" s="34"/>
      <c r="S26" s="23"/>
      <c r="T26" s="34"/>
      <c r="U26" s="40"/>
      <c r="V26" s="34"/>
      <c r="W26" s="40"/>
      <c r="X26" s="34"/>
      <c r="Y26" s="23"/>
      <c r="Z26" s="34"/>
      <c r="AA26" s="35" t="str">
        <f t="shared" si="4"/>
        <v>нет</v>
      </c>
      <c r="AB26" s="34"/>
      <c r="AC26" s="36"/>
      <c r="AD26" s="23"/>
      <c r="AE26" s="23"/>
      <c r="AF26" s="23"/>
      <c r="AG26" s="34"/>
      <c r="AH26" s="23"/>
      <c r="AI26" s="23"/>
      <c r="AJ26" s="23"/>
      <c r="AK26" s="34"/>
      <c r="AL26" s="23"/>
      <c r="AM26" s="23"/>
      <c r="AN26" s="184" t="str">
        <f t="shared" si="7"/>
        <v>Нет</v>
      </c>
    </row>
    <row r="27">
      <c r="A27" s="38"/>
      <c r="B27" s="28"/>
      <c r="C27" s="28"/>
      <c r="D27" s="28"/>
      <c r="E27" s="28"/>
      <c r="F27" s="29"/>
      <c r="G27" s="29"/>
      <c r="H27" s="29"/>
      <c r="I27" s="29"/>
      <c r="J27" s="29"/>
      <c r="K27" s="30"/>
      <c r="L27" s="33"/>
      <c r="M27" s="34"/>
      <c r="N27" s="23"/>
      <c r="O27" s="40"/>
      <c r="P27" s="133"/>
      <c r="Q27" s="40"/>
      <c r="R27" s="34"/>
      <c r="S27" s="23"/>
      <c r="T27" s="34"/>
      <c r="U27" s="40"/>
      <c r="V27" s="34"/>
      <c r="W27" s="40"/>
      <c r="X27" s="34"/>
      <c r="Y27" s="23"/>
      <c r="Z27" s="34"/>
      <c r="AA27" s="35" t="str">
        <f t="shared" si="4"/>
        <v>нет</v>
      </c>
      <c r="AB27" s="34"/>
      <c r="AC27" s="36"/>
      <c r="AD27" s="23"/>
      <c r="AE27" s="23"/>
      <c r="AF27" s="23"/>
      <c r="AG27" s="34"/>
      <c r="AH27" s="23"/>
      <c r="AI27" s="23"/>
      <c r="AJ27" s="23"/>
      <c r="AK27" s="34"/>
      <c r="AL27" s="23"/>
      <c r="AM27" s="23"/>
      <c r="AN27" s="184" t="str">
        <f t="shared" si="7"/>
        <v>Нет</v>
      </c>
    </row>
    <row r="28">
      <c r="A28" s="38"/>
      <c r="B28" s="63"/>
      <c r="C28" s="64"/>
      <c r="D28" s="64"/>
      <c r="E28" s="64"/>
      <c r="F28" s="64"/>
      <c r="G28" s="64"/>
      <c r="H28" s="64"/>
      <c r="I28" s="64"/>
      <c r="J28" s="64"/>
      <c r="K28" s="65"/>
      <c r="L28" s="87"/>
      <c r="M28" s="71"/>
      <c r="N28" s="70"/>
      <c r="O28" s="89"/>
      <c r="P28" s="91"/>
      <c r="Q28" s="89"/>
      <c r="R28" s="71"/>
      <c r="S28" s="70"/>
      <c r="T28" s="71"/>
      <c r="U28" s="89"/>
      <c r="V28" s="71"/>
      <c r="W28" s="89"/>
      <c r="X28" s="71"/>
      <c r="Y28" s="70"/>
      <c r="Z28" s="71"/>
      <c r="AA28" s="72" t="str">
        <f t="shared" si="4"/>
        <v>нет</v>
      </c>
      <c r="AB28" s="71"/>
      <c r="AC28" s="73"/>
      <c r="AD28" s="70"/>
      <c r="AE28" s="70"/>
      <c r="AF28" s="70"/>
      <c r="AG28" s="71"/>
      <c r="AH28" s="70"/>
      <c r="AI28" s="70"/>
      <c r="AJ28" s="70"/>
      <c r="AK28" s="71"/>
      <c r="AL28" s="70"/>
      <c r="AM28" s="70"/>
      <c r="AN28" s="186" t="str">
        <f t="shared" si="7"/>
        <v>Нет</v>
      </c>
    </row>
    <row r="29">
      <c r="A29" s="75" t="s">
        <v>125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77">
        <v>12.0</v>
      </c>
      <c r="N29" s="78"/>
      <c r="O29" s="78"/>
      <c r="P29" s="78"/>
      <c r="Q29" s="78"/>
      <c r="R29" s="77">
        <v>12.0</v>
      </c>
      <c r="S29" s="77">
        <v>0.0</v>
      </c>
      <c r="T29" s="77">
        <v>0.0</v>
      </c>
      <c r="U29" s="78"/>
      <c r="V29" s="77">
        <v>6.0</v>
      </c>
      <c r="W29" s="78"/>
      <c r="X29" s="77">
        <v>6.0</v>
      </c>
      <c r="Y29" s="77">
        <v>0.0</v>
      </c>
      <c r="Z29" s="77">
        <v>0.0</v>
      </c>
      <c r="AA29" s="77"/>
      <c r="AB29" s="77">
        <v>12.0</v>
      </c>
      <c r="AC29" s="79">
        <f t="shared" ref="AC29:AC30" si="8">M29+R29+S29+T29+V29+X29+Y29+Z29+AB29</f>
        <v>48</v>
      </c>
      <c r="AD29" s="80" t="s">
        <v>130</v>
      </c>
      <c r="AE29" s="80" t="s">
        <v>131</v>
      </c>
      <c r="AF29" s="80" t="s">
        <v>132</v>
      </c>
      <c r="AG29" s="80" t="s">
        <v>133</v>
      </c>
      <c r="AH29" s="80" t="s">
        <v>132</v>
      </c>
      <c r="AI29" s="80" t="s">
        <v>132</v>
      </c>
      <c r="AJ29" s="80" t="s">
        <v>132</v>
      </c>
      <c r="AK29" s="80" t="s">
        <v>133</v>
      </c>
      <c r="AL29" s="80"/>
      <c r="AM29" s="80"/>
      <c r="AN29" s="56"/>
    </row>
    <row r="30">
      <c r="A30" s="75" t="s">
        <v>135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81">
        <v>20.0</v>
      </c>
      <c r="N30" s="78"/>
      <c r="O30" s="78"/>
      <c r="P30" s="78"/>
      <c r="Q30" s="78"/>
      <c r="R30" s="81">
        <v>20.0</v>
      </c>
      <c r="S30" s="81">
        <v>5.0</v>
      </c>
      <c r="T30" s="81">
        <v>5.0</v>
      </c>
      <c r="U30" s="78"/>
      <c r="V30" s="81">
        <v>10.0</v>
      </c>
      <c r="W30" s="78"/>
      <c r="X30" s="81">
        <v>10.0</v>
      </c>
      <c r="Y30" s="81">
        <v>5.0</v>
      </c>
      <c r="Z30" s="81">
        <v>5.0</v>
      </c>
      <c r="AA30" s="81"/>
      <c r="AB30" s="81">
        <v>20.0</v>
      </c>
      <c r="AC30" s="79">
        <f t="shared" si="8"/>
        <v>100</v>
      </c>
      <c r="AD30" s="56"/>
      <c r="AE30" s="56"/>
      <c r="AF30" s="56"/>
      <c r="AG30" s="56"/>
      <c r="AH30" s="56"/>
      <c r="AI30" s="56"/>
      <c r="AJ30" s="56"/>
      <c r="AK30" s="56"/>
      <c r="AL30" s="83"/>
      <c r="AM30" s="83"/>
      <c r="AN30" s="56"/>
    </row>
    <row r="31">
      <c r="A31" s="85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83"/>
      <c r="N31" s="56"/>
      <c r="O31" s="56"/>
      <c r="P31" s="56"/>
      <c r="Q31" s="56"/>
      <c r="R31" s="83"/>
      <c r="S31" s="83"/>
      <c r="T31" s="83"/>
      <c r="U31" s="56"/>
      <c r="V31" s="83"/>
      <c r="W31" s="56"/>
      <c r="X31" s="83"/>
      <c r="Y31" s="56"/>
      <c r="Z31" s="56"/>
      <c r="AA31" s="56"/>
      <c r="AB31" s="56"/>
      <c r="AC31" s="74"/>
      <c r="AD31" s="56"/>
      <c r="AE31" s="56"/>
      <c r="AF31" s="56"/>
      <c r="AG31" s="56"/>
      <c r="AH31" s="56"/>
      <c r="AI31" s="56"/>
      <c r="AJ31" s="56"/>
      <c r="AK31" s="56"/>
      <c r="AL31" s="83"/>
      <c r="AM31" s="83"/>
      <c r="AN31" s="56"/>
    </row>
    <row r="32">
      <c r="A32" s="85" t="s">
        <v>141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83">
        <f>COUNTA(M$3:M28)/COUNTA($A$3:$A28)</f>
        <v>1</v>
      </c>
      <c r="N32" s="56"/>
      <c r="O32" s="56"/>
      <c r="P32" s="56"/>
      <c r="Q32" s="56"/>
      <c r="R32" s="83">
        <f t="shared" ref="R32:T32" si="9">COUNTA(R$3:R28)/COUNTA($A$3:$A28)</f>
        <v>1</v>
      </c>
      <c r="S32" s="83">
        <f t="shared" si="9"/>
        <v>0</v>
      </c>
      <c r="T32" s="83">
        <f t="shared" si="9"/>
        <v>0</v>
      </c>
      <c r="U32" s="56"/>
      <c r="V32" s="83">
        <f>COUNTA(V$3:V28)/COUNTA($A$3:$A28)</f>
        <v>1</v>
      </c>
      <c r="W32" s="56"/>
      <c r="X32" s="83">
        <f>COUNTA(X$3:X28)/COUNTA($A$3:$A28)</f>
        <v>1</v>
      </c>
      <c r="Y32" s="56"/>
      <c r="Z32" s="56"/>
      <c r="AA32" s="56"/>
      <c r="AB32" s="56"/>
      <c r="AC32" s="74"/>
      <c r="AD32" s="56"/>
      <c r="AE32" s="56"/>
      <c r="AF32" s="56"/>
      <c r="AG32" s="56"/>
      <c r="AH32" s="56"/>
      <c r="AI32" s="56"/>
      <c r="AJ32" s="56"/>
      <c r="AK32" s="56"/>
      <c r="AL32" s="83"/>
      <c r="AM32" s="83">
        <f>COUNTIF(AM$3:AM28, "&gt;=60")/COUNTA($A$3:$A28)</f>
        <v>0.8235294118</v>
      </c>
      <c r="AN32" s="56"/>
    </row>
    <row r="33">
      <c r="A33" s="85" t="s">
        <v>145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23">
        <f t="shared" ref="S33:T33" si="10">COUNTIF(S13:S28, "&gt;=5")</f>
        <v>0</v>
      </c>
      <c r="T33" s="23">
        <f t="shared" si="10"/>
        <v>0</v>
      </c>
      <c r="U33" s="56"/>
      <c r="V33" s="23">
        <f>COUNTIF(V3:V28, "&gt;=6")</f>
        <v>14</v>
      </c>
      <c r="W33" s="56"/>
      <c r="X33" s="23">
        <f>COUNTIF(X3:X28, "&gt;=6")</f>
        <v>10</v>
      </c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23">
        <f>COUNTIF(AN3:AN28, "=Да")</f>
        <v>0</v>
      </c>
    </row>
    <row r="34">
      <c r="A34" s="93" t="s">
        <v>146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83">
        <f t="shared" ref="S34:T34" si="11">S33/COUNTA($A$3:$A28)</f>
        <v>0</v>
      </c>
      <c r="T34" s="83">
        <f t="shared" si="11"/>
        <v>0</v>
      </c>
      <c r="U34" s="56"/>
      <c r="V34" s="83">
        <f>V33/COUNTA($A$3:$A28)</f>
        <v>0.8235294118</v>
      </c>
      <c r="W34" s="56"/>
      <c r="X34" s="83">
        <f>X33/COUNTA($A$3:$A28)</f>
        <v>0.5882352941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94"/>
    </row>
    <row r="35">
      <c r="A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8"/>
      <c r="X35" s="56"/>
      <c r="Y35" s="95"/>
      <c r="Z35" s="95"/>
      <c r="AA35" s="95"/>
      <c r="AB35" s="95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</row>
    <row r="36">
      <c r="A36" s="49"/>
      <c r="B36" s="28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</row>
    <row r="37">
      <c r="A37" s="98"/>
      <c r="B37" s="2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6"/>
      <c r="N37" s="56"/>
      <c r="O37" s="58"/>
      <c r="P37" s="58"/>
      <c r="Q37" s="58"/>
      <c r="R37" s="56"/>
      <c r="S37" s="23"/>
      <c r="T37" s="56"/>
      <c r="U37" s="58"/>
      <c r="V37" s="56"/>
      <c r="W37" s="58"/>
      <c r="X37" s="56"/>
      <c r="Y37" s="56"/>
      <c r="Z37" s="56"/>
      <c r="AA37" s="56"/>
      <c r="AB37" s="56"/>
      <c r="AC37" s="56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96"/>
    </row>
    <row r="38">
      <c r="A38" s="97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6"/>
      <c r="N38" s="56"/>
      <c r="O38" s="58"/>
      <c r="P38" s="58"/>
      <c r="Q38" s="58"/>
      <c r="R38" s="56"/>
      <c r="S38" s="56"/>
      <c r="T38" s="56"/>
      <c r="U38" s="58"/>
      <c r="V38" s="56"/>
      <c r="W38" s="58"/>
      <c r="X38" s="56"/>
      <c r="Y38" s="23"/>
      <c r="Z38" s="23"/>
      <c r="AA38" s="23"/>
      <c r="AB38" s="23"/>
      <c r="AC38" s="56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96"/>
    </row>
    <row r="39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</row>
    <row r="1008">
      <c r="A1008" s="56"/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</row>
  </sheetData>
  <mergeCells count="10">
    <mergeCell ref="B1:J1"/>
    <mergeCell ref="A1:A2"/>
    <mergeCell ref="K1:M1"/>
    <mergeCell ref="N1:R1"/>
    <mergeCell ref="AD1:AG1"/>
    <mergeCell ref="AH1:AK1"/>
    <mergeCell ref="W1:X1"/>
    <mergeCell ref="U1:V1"/>
    <mergeCell ref="Y1:Z1"/>
    <mergeCell ref="S1:T1"/>
  </mergeCells>
  <conditionalFormatting sqref="C3:J28">
    <cfRule type="containsText" dxfId="2" priority="1" operator="containsText" text="N">
      <formula>NOT(ISERROR(SEARCH(("N"),(C3))))</formula>
    </cfRule>
  </conditionalFormatting>
  <conditionalFormatting sqref="L3:L28">
    <cfRule type="expression" dxfId="0" priority="2">
      <formula>L3&gt;43404.0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39.14"/>
    <col customWidth="1" min="2" max="10" width="6.0"/>
    <col customWidth="1" min="11" max="11" width="5.14"/>
    <col customWidth="1" min="12" max="12" width="6.14"/>
    <col customWidth="1" min="13" max="13" width="5.57"/>
    <col customWidth="1" min="14" max="14" width="5.14"/>
    <col customWidth="1" min="15" max="16" width="6.57"/>
    <col customWidth="1" min="17" max="17" width="5.57"/>
    <col customWidth="1" min="18" max="18" width="6.0"/>
    <col customWidth="1" min="19" max="19" width="6.71"/>
    <col customWidth="1" min="20" max="20" width="5.57"/>
    <col customWidth="1" min="21" max="21" width="6.57"/>
    <col customWidth="1" min="22" max="22" width="6.14"/>
    <col customWidth="1" min="23" max="23" width="7.43"/>
    <col customWidth="1" min="24" max="24" width="6.14"/>
    <col customWidth="1" min="25" max="26" width="6.71"/>
    <col customWidth="1" min="27" max="28" width="8.57"/>
    <col customWidth="1" min="30" max="40" width="6.86"/>
  </cols>
  <sheetData>
    <row r="1">
      <c r="A1" s="7" t="s">
        <v>3</v>
      </c>
      <c r="B1" s="2" t="s">
        <v>1</v>
      </c>
      <c r="K1" s="3" t="s">
        <v>2</v>
      </c>
      <c r="L1" s="4"/>
      <c r="M1" s="5"/>
      <c r="N1" s="6" t="s">
        <v>4</v>
      </c>
      <c r="O1" s="4"/>
      <c r="P1" s="4"/>
      <c r="Q1" s="4"/>
      <c r="R1" s="5"/>
      <c r="S1" s="6" t="s">
        <v>5</v>
      </c>
      <c r="T1" s="5"/>
      <c r="U1" s="6" t="s">
        <v>6</v>
      </c>
      <c r="V1" s="5"/>
      <c r="W1" s="6" t="s">
        <v>7</v>
      </c>
      <c r="X1" s="5"/>
      <c r="Y1" s="6" t="s">
        <v>8</v>
      </c>
      <c r="Z1" s="5"/>
      <c r="AA1" s="8" t="s">
        <v>9</v>
      </c>
      <c r="AB1" s="8" t="s">
        <v>10</v>
      </c>
      <c r="AC1" s="9"/>
      <c r="AD1" s="6" t="s">
        <v>11</v>
      </c>
      <c r="AE1" s="4"/>
      <c r="AF1" s="4"/>
      <c r="AG1" s="5"/>
      <c r="AH1" s="6" t="s">
        <v>12</v>
      </c>
      <c r="AI1" s="4"/>
      <c r="AJ1" s="4"/>
      <c r="AK1" s="5"/>
      <c r="AL1" s="11" t="s">
        <v>10</v>
      </c>
      <c r="AM1" s="6" t="s">
        <v>13</v>
      </c>
      <c r="AN1" s="12" t="s">
        <v>14</v>
      </c>
    </row>
    <row r="2">
      <c r="B2" s="13">
        <v>43347.0</v>
      </c>
      <c r="C2" s="14">
        <f t="shared" ref="C2:J2" si="1">B2+14</f>
        <v>43361</v>
      </c>
      <c r="D2" s="14">
        <f t="shared" si="1"/>
        <v>43375</v>
      </c>
      <c r="E2" s="14">
        <f t="shared" si="1"/>
        <v>43389</v>
      </c>
      <c r="F2" s="14">
        <f t="shared" si="1"/>
        <v>43403</v>
      </c>
      <c r="G2" s="14">
        <f t="shared" si="1"/>
        <v>43417</v>
      </c>
      <c r="H2" s="14">
        <f t="shared" si="1"/>
        <v>43431</v>
      </c>
      <c r="I2" s="14">
        <f t="shared" si="1"/>
        <v>43445</v>
      </c>
      <c r="J2" s="16">
        <f t="shared" si="1"/>
        <v>43459</v>
      </c>
      <c r="K2" s="7" t="s">
        <v>15</v>
      </c>
      <c r="L2" s="7" t="s">
        <v>16</v>
      </c>
      <c r="M2" s="17" t="s">
        <v>17</v>
      </c>
      <c r="N2" s="19" t="s">
        <v>15</v>
      </c>
      <c r="O2" s="7" t="s">
        <v>18</v>
      </c>
      <c r="P2" s="7" t="s">
        <v>19</v>
      </c>
      <c r="Q2" s="7" t="s">
        <v>16</v>
      </c>
      <c r="R2" s="17" t="s">
        <v>17</v>
      </c>
      <c r="S2" s="7">
        <v>1.0</v>
      </c>
      <c r="T2" s="17">
        <v>2.0</v>
      </c>
      <c r="U2" s="7" t="s">
        <v>20</v>
      </c>
      <c r="V2" s="17" t="s">
        <v>21</v>
      </c>
      <c r="W2" s="7" t="s">
        <v>20</v>
      </c>
      <c r="X2" s="17" t="s">
        <v>21</v>
      </c>
      <c r="Y2" s="7">
        <v>1.0</v>
      </c>
      <c r="Z2" s="17">
        <v>2.0</v>
      </c>
      <c r="AA2" s="17"/>
      <c r="AB2" s="17"/>
      <c r="AC2" s="9"/>
      <c r="AD2" s="7" t="s">
        <v>22</v>
      </c>
      <c r="AE2" s="7" t="s">
        <v>23</v>
      </c>
      <c r="AF2" s="7" t="s">
        <v>24</v>
      </c>
      <c r="AG2" s="17" t="s">
        <v>25</v>
      </c>
      <c r="AH2" s="7" t="s">
        <v>22</v>
      </c>
      <c r="AI2" s="7" t="s">
        <v>23</v>
      </c>
      <c r="AJ2" s="7" t="s">
        <v>24</v>
      </c>
      <c r="AK2" s="17" t="s">
        <v>25</v>
      </c>
      <c r="AL2" s="20"/>
      <c r="AM2" s="20"/>
      <c r="AN2" s="21"/>
    </row>
    <row r="3">
      <c r="A3" s="179" t="s">
        <v>428</v>
      </c>
      <c r="B3" s="28"/>
      <c r="C3" s="28"/>
      <c r="D3" s="28"/>
      <c r="E3" s="28"/>
      <c r="F3" s="29"/>
      <c r="G3" s="29"/>
      <c r="H3" s="29"/>
      <c r="I3" s="29"/>
      <c r="J3" s="29"/>
      <c r="K3" s="30">
        <v>17301.0</v>
      </c>
      <c r="L3" s="33"/>
      <c r="M3" s="180">
        <v>20.0</v>
      </c>
      <c r="N3" s="30">
        <v>17301.0</v>
      </c>
      <c r="O3" s="33"/>
      <c r="P3" s="33"/>
      <c r="Q3" s="33"/>
      <c r="R3" s="180">
        <v>20.0</v>
      </c>
      <c r="S3" s="24"/>
      <c r="T3" s="32"/>
      <c r="U3" s="33"/>
      <c r="V3" s="180">
        <v>8.0</v>
      </c>
      <c r="W3" s="26">
        <v>43459.0</v>
      </c>
      <c r="X3" s="180">
        <v>0.0</v>
      </c>
      <c r="Y3" s="180">
        <v>5.0</v>
      </c>
      <c r="Z3" s="180">
        <v>3.0</v>
      </c>
      <c r="AA3" s="35" t="str">
        <f t="shared" ref="AA3:AA28" si="2">IF(AND(M3&gt;=12,R3&gt;=12,V3&gt;=6,X3&gt;=6),"да","нет")</f>
        <v>нет</v>
      </c>
      <c r="AB3" s="180">
        <f t="shared" ref="AB3:AB19" si="3">IF(M3&lt;&gt;0,8,0)+IF(R3&lt;&gt;0,8,0)+IF(V3&lt;&gt;0,2,0)+IF(X3&lt;&gt;0,2,0)</f>
        <v>18</v>
      </c>
      <c r="AC3" s="36"/>
      <c r="AD3" s="23"/>
      <c r="AE3" s="23"/>
      <c r="AF3" s="23"/>
      <c r="AG3" s="34"/>
      <c r="AH3" s="23"/>
      <c r="AI3" s="23"/>
      <c r="AJ3" s="23"/>
      <c r="AK3" s="34"/>
      <c r="AL3" s="24"/>
      <c r="AM3" s="23">
        <f t="shared" ref="AM3:AM19" si="4">M3+R3+V3+X3+Y3+Z3+AB3</f>
        <v>74</v>
      </c>
      <c r="AN3" s="37" t="str">
        <f t="shared" ref="AN3:AN28" si="5">IF(AND(AE3&gt;=20, AF3&gt;=6, AI3&gt;=10, AJ3&gt;=6, AM3&gt;=60), "Да", IF(AM3&gt;=60, "Fail", "Нет"))</f>
        <v>Fail</v>
      </c>
    </row>
    <row r="4">
      <c r="A4" s="179" t="s">
        <v>434</v>
      </c>
      <c r="B4" s="28"/>
      <c r="C4" s="29"/>
      <c r="D4" s="29"/>
      <c r="E4" s="28"/>
      <c r="F4" s="29"/>
      <c r="G4" s="29"/>
      <c r="H4" s="29"/>
      <c r="I4" s="29"/>
      <c r="J4" s="29"/>
      <c r="K4" s="30">
        <v>17302.0</v>
      </c>
      <c r="L4" s="33"/>
      <c r="M4" s="180">
        <v>21.0</v>
      </c>
      <c r="N4" s="30">
        <v>17302.0</v>
      </c>
      <c r="O4" s="33"/>
      <c r="P4" s="33"/>
      <c r="Q4" s="33"/>
      <c r="R4" s="180">
        <v>0.0</v>
      </c>
      <c r="S4" s="23"/>
      <c r="T4" s="34"/>
      <c r="U4" s="33"/>
      <c r="V4" s="180">
        <v>7.0</v>
      </c>
      <c r="W4" s="26">
        <v>43459.0</v>
      </c>
      <c r="X4" s="180">
        <v>0.0</v>
      </c>
      <c r="Y4" s="180">
        <v>5.0</v>
      </c>
      <c r="Z4" s="180">
        <v>0.0</v>
      </c>
      <c r="AA4" s="35" t="str">
        <f t="shared" si="2"/>
        <v>нет</v>
      </c>
      <c r="AB4" s="180">
        <f t="shared" si="3"/>
        <v>10</v>
      </c>
      <c r="AC4" s="36"/>
      <c r="AD4" s="23"/>
      <c r="AE4" s="23"/>
      <c r="AF4" s="23"/>
      <c r="AG4" s="34"/>
      <c r="AH4" s="23"/>
      <c r="AI4" s="23"/>
      <c r="AJ4" s="23"/>
      <c r="AK4" s="34"/>
      <c r="AL4" s="23"/>
      <c r="AM4" s="23">
        <f t="shared" si="4"/>
        <v>43</v>
      </c>
      <c r="AN4" s="37" t="str">
        <f t="shared" si="5"/>
        <v>Нет</v>
      </c>
    </row>
    <row r="5">
      <c r="A5" s="179" t="s">
        <v>436</v>
      </c>
      <c r="B5" s="28"/>
      <c r="C5" s="29"/>
      <c r="D5" s="29"/>
      <c r="E5" s="29"/>
      <c r="F5" s="29"/>
      <c r="G5" s="29"/>
      <c r="H5" s="29"/>
      <c r="I5" s="29"/>
      <c r="J5" s="29"/>
      <c r="K5" s="30">
        <v>17303.0</v>
      </c>
      <c r="L5" s="33"/>
      <c r="M5" s="180">
        <v>0.0</v>
      </c>
      <c r="N5" s="30">
        <v>17303.0</v>
      </c>
      <c r="O5" s="40"/>
      <c r="P5" s="40"/>
      <c r="Q5" s="40"/>
      <c r="R5" s="180">
        <v>0.0</v>
      </c>
      <c r="S5" s="23"/>
      <c r="T5" s="34"/>
      <c r="U5" s="33"/>
      <c r="V5" s="180">
        <v>7.0</v>
      </c>
      <c r="W5" s="26">
        <v>43459.0</v>
      </c>
      <c r="X5" s="180">
        <v>0.0</v>
      </c>
      <c r="Y5" s="180">
        <v>2.0</v>
      </c>
      <c r="Z5" s="180">
        <v>0.0</v>
      </c>
      <c r="AA5" s="35" t="str">
        <f t="shared" si="2"/>
        <v>нет</v>
      </c>
      <c r="AB5" s="180">
        <f t="shared" si="3"/>
        <v>2</v>
      </c>
      <c r="AC5" s="36"/>
      <c r="AD5" s="23"/>
      <c r="AE5" s="23"/>
      <c r="AF5" s="23"/>
      <c r="AG5" s="34"/>
      <c r="AH5" s="23"/>
      <c r="AI5" s="23"/>
      <c r="AJ5" s="23"/>
      <c r="AK5" s="34"/>
      <c r="AL5" s="23"/>
      <c r="AM5" s="23">
        <f t="shared" si="4"/>
        <v>11</v>
      </c>
      <c r="AN5" s="37" t="str">
        <f t="shared" si="5"/>
        <v>Нет</v>
      </c>
    </row>
    <row r="6">
      <c r="A6" s="179" t="s">
        <v>438</v>
      </c>
      <c r="B6" s="28"/>
      <c r="C6" s="28"/>
      <c r="D6" s="29"/>
      <c r="E6" s="29"/>
      <c r="F6" s="29"/>
      <c r="G6" s="29"/>
      <c r="H6" s="29"/>
      <c r="I6" s="29"/>
      <c r="J6" s="29"/>
      <c r="K6" s="30">
        <v>17304.0</v>
      </c>
      <c r="L6" s="33"/>
      <c r="M6" s="180">
        <v>22.0</v>
      </c>
      <c r="N6" s="30">
        <v>17304.0</v>
      </c>
      <c r="O6" s="40"/>
      <c r="P6" s="40"/>
      <c r="Q6" s="40"/>
      <c r="R6" s="180">
        <v>21.0</v>
      </c>
      <c r="S6" s="23"/>
      <c r="T6" s="43"/>
      <c r="U6" s="33"/>
      <c r="V6" s="180">
        <v>8.0</v>
      </c>
      <c r="W6" s="26">
        <v>43459.0</v>
      </c>
      <c r="X6" s="180">
        <v>0.0</v>
      </c>
      <c r="Y6" s="180">
        <v>5.0</v>
      </c>
      <c r="Z6" s="180">
        <v>3.0</v>
      </c>
      <c r="AA6" s="35" t="str">
        <f t="shared" si="2"/>
        <v>нет</v>
      </c>
      <c r="AB6" s="180">
        <f t="shared" si="3"/>
        <v>18</v>
      </c>
      <c r="AC6" s="36"/>
      <c r="AD6" s="23"/>
      <c r="AE6" s="23"/>
      <c r="AF6" s="23"/>
      <c r="AG6" s="34"/>
      <c r="AH6" s="23"/>
      <c r="AI6" s="23"/>
      <c r="AJ6" s="23"/>
      <c r="AK6" s="34"/>
      <c r="AL6" s="23"/>
      <c r="AM6" s="23">
        <f t="shared" si="4"/>
        <v>77</v>
      </c>
      <c r="AN6" s="184" t="str">
        <f t="shared" si="5"/>
        <v>Fail</v>
      </c>
    </row>
    <row r="7">
      <c r="A7" s="179" t="s">
        <v>441</v>
      </c>
      <c r="B7" s="28"/>
      <c r="C7" s="29"/>
      <c r="D7" s="29"/>
      <c r="E7" s="29"/>
      <c r="F7" s="29"/>
      <c r="G7" s="29"/>
      <c r="H7" s="29"/>
      <c r="I7" s="29"/>
      <c r="J7" s="29"/>
      <c r="K7" s="30">
        <v>17305.0</v>
      </c>
      <c r="L7" s="33"/>
      <c r="M7" s="180">
        <v>21.0</v>
      </c>
      <c r="N7" s="30">
        <v>17305.0</v>
      </c>
      <c r="O7" s="33"/>
      <c r="P7" s="40"/>
      <c r="Q7" s="40"/>
      <c r="R7" s="180">
        <v>19.0</v>
      </c>
      <c r="S7" s="23"/>
      <c r="T7" s="43"/>
      <c r="U7" s="33"/>
      <c r="V7" s="180">
        <v>10.0</v>
      </c>
      <c r="W7" s="26">
        <v>43459.0</v>
      </c>
      <c r="X7" s="180">
        <v>0.0</v>
      </c>
      <c r="Y7" s="180">
        <v>5.0</v>
      </c>
      <c r="Z7" s="180">
        <v>3.0</v>
      </c>
      <c r="AA7" s="35" t="str">
        <f t="shared" si="2"/>
        <v>нет</v>
      </c>
      <c r="AB7" s="180">
        <f t="shared" si="3"/>
        <v>18</v>
      </c>
      <c r="AC7" s="36"/>
      <c r="AD7" s="23"/>
      <c r="AE7" s="23"/>
      <c r="AF7" s="23"/>
      <c r="AG7" s="34"/>
      <c r="AH7" s="23"/>
      <c r="AI7" s="23"/>
      <c r="AJ7" s="23"/>
      <c r="AK7" s="34"/>
      <c r="AL7" s="23"/>
      <c r="AM7" s="23">
        <f t="shared" si="4"/>
        <v>76</v>
      </c>
      <c r="AN7" s="37" t="str">
        <f t="shared" si="5"/>
        <v>Fail</v>
      </c>
    </row>
    <row r="8">
      <c r="A8" s="179" t="s">
        <v>443</v>
      </c>
      <c r="B8" s="28"/>
      <c r="C8" s="29"/>
      <c r="D8" s="29"/>
      <c r="E8" s="29"/>
      <c r="F8" s="29"/>
      <c r="G8" s="29"/>
      <c r="H8" s="29"/>
      <c r="I8" s="29"/>
      <c r="J8" s="29"/>
      <c r="K8" s="30">
        <v>17306.0</v>
      </c>
      <c r="L8" s="33"/>
      <c r="M8" s="180">
        <v>21.0</v>
      </c>
      <c r="N8" s="30">
        <v>17306.0</v>
      </c>
      <c r="O8" s="40"/>
      <c r="P8" s="40"/>
      <c r="Q8" s="40"/>
      <c r="R8" s="180">
        <v>22.0</v>
      </c>
      <c r="S8" s="23"/>
      <c r="T8" s="34"/>
      <c r="U8" s="40"/>
      <c r="V8" s="180">
        <v>8.0</v>
      </c>
      <c r="W8" s="26">
        <v>43459.0</v>
      </c>
      <c r="X8" s="180">
        <v>0.0</v>
      </c>
      <c r="Y8" s="180">
        <v>5.0</v>
      </c>
      <c r="Z8" s="180">
        <v>3.0</v>
      </c>
      <c r="AA8" s="35" t="str">
        <f t="shared" si="2"/>
        <v>нет</v>
      </c>
      <c r="AB8" s="180">
        <f t="shared" si="3"/>
        <v>18</v>
      </c>
      <c r="AC8" s="36"/>
      <c r="AD8" s="23"/>
      <c r="AE8" s="23"/>
      <c r="AF8" s="23"/>
      <c r="AG8" s="34"/>
      <c r="AH8" s="23"/>
      <c r="AI8" s="23"/>
      <c r="AJ8" s="23"/>
      <c r="AK8" s="34"/>
      <c r="AL8" s="23"/>
      <c r="AM8" s="23">
        <f t="shared" si="4"/>
        <v>77</v>
      </c>
      <c r="AN8" s="37" t="str">
        <f t="shared" si="5"/>
        <v>Fail</v>
      </c>
    </row>
    <row r="9">
      <c r="A9" s="179" t="s">
        <v>444</v>
      </c>
      <c r="B9" s="28"/>
      <c r="C9" s="29"/>
      <c r="D9" s="29"/>
      <c r="E9" s="29"/>
      <c r="F9" s="29"/>
      <c r="G9" s="29"/>
      <c r="H9" s="29"/>
      <c r="I9" s="29"/>
      <c r="J9" s="29"/>
      <c r="K9" s="30">
        <v>17307.0</v>
      </c>
      <c r="L9" s="33"/>
      <c r="M9" s="180">
        <v>18.0</v>
      </c>
      <c r="N9" s="30">
        <v>17307.0</v>
      </c>
      <c r="O9" s="33"/>
      <c r="P9" s="33"/>
      <c r="Q9" s="33"/>
      <c r="R9" s="180">
        <v>20.0</v>
      </c>
      <c r="S9" s="23"/>
      <c r="T9" s="34"/>
      <c r="U9" s="33"/>
      <c r="V9" s="180">
        <v>10.0</v>
      </c>
      <c r="W9" s="26">
        <v>43459.0</v>
      </c>
      <c r="X9" s="180">
        <v>0.0</v>
      </c>
      <c r="Y9" s="180">
        <v>5.0</v>
      </c>
      <c r="Z9" s="180">
        <v>3.0</v>
      </c>
      <c r="AA9" s="35" t="str">
        <f t="shared" si="2"/>
        <v>нет</v>
      </c>
      <c r="AB9" s="180">
        <f t="shared" si="3"/>
        <v>18</v>
      </c>
      <c r="AC9" s="36"/>
      <c r="AD9" s="23"/>
      <c r="AE9" s="23"/>
      <c r="AF9" s="23"/>
      <c r="AG9" s="34"/>
      <c r="AH9" s="23"/>
      <c r="AI9" s="23"/>
      <c r="AJ9" s="23"/>
      <c r="AK9" s="34"/>
      <c r="AL9" s="23"/>
      <c r="AM9" s="23">
        <f t="shared" si="4"/>
        <v>74</v>
      </c>
      <c r="AN9" s="185" t="str">
        <f t="shared" si="5"/>
        <v>Fail</v>
      </c>
    </row>
    <row r="10">
      <c r="A10" s="179" t="s">
        <v>446</v>
      </c>
      <c r="B10" s="28"/>
      <c r="C10" s="47"/>
      <c r="D10" s="47"/>
      <c r="E10" s="47"/>
      <c r="F10" s="47"/>
      <c r="G10" s="47"/>
      <c r="H10" s="47"/>
      <c r="I10" s="47"/>
      <c r="J10" s="47"/>
      <c r="K10" s="30">
        <v>17308.0</v>
      </c>
      <c r="L10" s="58"/>
      <c r="M10" s="180">
        <v>0.0</v>
      </c>
      <c r="N10" s="30">
        <v>17308.0</v>
      </c>
      <c r="O10" s="58"/>
      <c r="P10" s="58"/>
      <c r="Q10" s="58"/>
      <c r="R10" s="180">
        <v>19.0</v>
      </c>
      <c r="S10" s="56"/>
      <c r="T10" s="43"/>
      <c r="U10" s="58"/>
      <c r="V10" s="180">
        <v>4.0</v>
      </c>
      <c r="W10" s="26">
        <v>43459.0</v>
      </c>
      <c r="X10" s="180">
        <v>0.0</v>
      </c>
      <c r="Y10" s="180">
        <v>2.0</v>
      </c>
      <c r="Z10" s="180">
        <v>3.0</v>
      </c>
      <c r="AA10" s="35" t="str">
        <f t="shared" si="2"/>
        <v>нет</v>
      </c>
      <c r="AB10" s="180">
        <f t="shared" si="3"/>
        <v>10</v>
      </c>
      <c r="AC10" s="36"/>
      <c r="AD10" s="23"/>
      <c r="AE10" s="23"/>
      <c r="AF10" s="23"/>
      <c r="AG10" s="34"/>
      <c r="AH10" s="23"/>
      <c r="AI10" s="23"/>
      <c r="AJ10" s="23"/>
      <c r="AK10" s="34"/>
      <c r="AL10" s="23"/>
      <c r="AM10" s="23">
        <f t="shared" si="4"/>
        <v>38</v>
      </c>
      <c r="AN10" s="184" t="str">
        <f t="shared" si="5"/>
        <v>Нет</v>
      </c>
    </row>
    <row r="11">
      <c r="A11" s="179" t="s">
        <v>448</v>
      </c>
      <c r="B11" s="28"/>
      <c r="C11" s="29"/>
      <c r="D11" s="29"/>
      <c r="E11" s="29"/>
      <c r="F11" s="29"/>
      <c r="G11" s="29"/>
      <c r="H11" s="29"/>
      <c r="I11" s="29"/>
      <c r="J11" s="29"/>
      <c r="K11" s="30">
        <v>17309.0</v>
      </c>
      <c r="L11" s="33"/>
      <c r="M11" s="180">
        <v>0.0</v>
      </c>
      <c r="N11" s="30">
        <v>17309.0</v>
      </c>
      <c r="O11" s="33"/>
      <c r="P11" s="33"/>
      <c r="Q11" s="95"/>
      <c r="R11" s="180">
        <v>0.0</v>
      </c>
      <c r="S11" s="23"/>
      <c r="T11" s="34"/>
      <c r="U11" s="40"/>
      <c r="V11" s="180">
        <v>4.0</v>
      </c>
      <c r="W11" s="26">
        <v>43459.0</v>
      </c>
      <c r="X11" s="180">
        <v>13.0</v>
      </c>
      <c r="Y11" s="180">
        <v>2.0</v>
      </c>
      <c r="Z11" s="180">
        <v>2.0</v>
      </c>
      <c r="AA11" s="35" t="str">
        <f t="shared" si="2"/>
        <v>нет</v>
      </c>
      <c r="AB11" s="180">
        <f t="shared" si="3"/>
        <v>4</v>
      </c>
      <c r="AC11" s="36"/>
      <c r="AD11" s="23"/>
      <c r="AE11" s="23"/>
      <c r="AF11" s="23"/>
      <c r="AG11" s="34"/>
      <c r="AH11" s="23"/>
      <c r="AI11" s="23"/>
      <c r="AJ11" s="23"/>
      <c r="AK11" s="34"/>
      <c r="AL11" s="23"/>
      <c r="AM11" s="23">
        <f t="shared" si="4"/>
        <v>25</v>
      </c>
      <c r="AN11" s="184" t="str">
        <f t="shared" si="5"/>
        <v>Нет</v>
      </c>
    </row>
    <row r="12">
      <c r="A12" s="179" t="s">
        <v>449</v>
      </c>
      <c r="B12" s="28"/>
      <c r="C12" s="29"/>
      <c r="D12" s="29"/>
      <c r="E12" s="29"/>
      <c r="F12" s="29"/>
      <c r="G12" s="29"/>
      <c r="H12" s="29"/>
      <c r="I12" s="29"/>
      <c r="J12" s="29"/>
      <c r="K12" s="30">
        <v>17310.0</v>
      </c>
      <c r="L12" s="33"/>
      <c r="M12" s="180">
        <v>16.0</v>
      </c>
      <c r="N12" s="30">
        <v>17310.0</v>
      </c>
      <c r="O12" s="40"/>
      <c r="P12" s="40"/>
      <c r="Q12" s="40"/>
      <c r="R12" s="180">
        <v>0.0</v>
      </c>
      <c r="S12" s="23"/>
      <c r="T12" s="43"/>
      <c r="U12" s="62"/>
      <c r="V12" s="180">
        <v>9.0</v>
      </c>
      <c r="W12" s="26">
        <v>43459.0</v>
      </c>
      <c r="X12" s="180">
        <v>8.0</v>
      </c>
      <c r="Y12" s="180">
        <v>5.0</v>
      </c>
      <c r="Z12" s="180">
        <v>2.0</v>
      </c>
      <c r="AA12" s="35" t="str">
        <f t="shared" si="2"/>
        <v>нет</v>
      </c>
      <c r="AB12" s="180">
        <f t="shared" si="3"/>
        <v>12</v>
      </c>
      <c r="AC12" s="36"/>
      <c r="AD12" s="23"/>
      <c r="AE12" s="23"/>
      <c r="AF12" s="23"/>
      <c r="AG12" s="34"/>
      <c r="AH12" s="23"/>
      <c r="AI12" s="23"/>
      <c r="AJ12" s="23"/>
      <c r="AK12" s="34"/>
      <c r="AL12" s="23"/>
      <c r="AM12" s="23">
        <f t="shared" si="4"/>
        <v>52</v>
      </c>
      <c r="AN12" s="184" t="str">
        <f t="shared" si="5"/>
        <v>Нет</v>
      </c>
    </row>
    <row r="13">
      <c r="A13" s="179" t="s">
        <v>451</v>
      </c>
      <c r="B13" s="28"/>
      <c r="C13" s="29"/>
      <c r="D13" s="29"/>
      <c r="E13" s="29"/>
      <c r="F13" s="29"/>
      <c r="G13" s="29"/>
      <c r="H13" s="29"/>
      <c r="I13" s="29"/>
      <c r="J13" s="29"/>
      <c r="K13" s="30">
        <v>17311.0</v>
      </c>
      <c r="L13" s="33"/>
      <c r="M13" s="180">
        <v>19.0</v>
      </c>
      <c r="N13" s="30">
        <v>17311.0</v>
      </c>
      <c r="O13" s="33"/>
      <c r="P13" s="33"/>
      <c r="Q13" s="33"/>
      <c r="R13" s="180">
        <v>0.0</v>
      </c>
      <c r="S13" s="23"/>
      <c r="T13" s="34"/>
      <c r="U13" s="33"/>
      <c r="V13" s="180">
        <v>7.0</v>
      </c>
      <c r="W13" s="26">
        <v>43459.0</v>
      </c>
      <c r="X13" s="180">
        <v>8.0</v>
      </c>
      <c r="Y13" s="180">
        <v>5.0</v>
      </c>
      <c r="Z13" s="180">
        <v>2.0</v>
      </c>
      <c r="AA13" s="35" t="str">
        <f t="shared" si="2"/>
        <v>нет</v>
      </c>
      <c r="AB13" s="180">
        <f t="shared" si="3"/>
        <v>12</v>
      </c>
      <c r="AC13" s="36"/>
      <c r="AD13" s="23"/>
      <c r="AE13" s="23"/>
      <c r="AF13" s="23"/>
      <c r="AG13" s="34"/>
      <c r="AH13" s="23"/>
      <c r="AI13" s="23"/>
      <c r="AJ13" s="23"/>
      <c r="AK13" s="34"/>
      <c r="AL13" s="23"/>
      <c r="AM13" s="23">
        <f t="shared" si="4"/>
        <v>53</v>
      </c>
      <c r="AN13" s="184" t="str">
        <f t="shared" si="5"/>
        <v>Нет</v>
      </c>
    </row>
    <row r="14">
      <c r="A14" s="179" t="s">
        <v>452</v>
      </c>
      <c r="B14" s="28"/>
      <c r="C14" s="29"/>
      <c r="D14" s="29"/>
      <c r="E14" s="29"/>
      <c r="F14" s="29"/>
      <c r="G14" s="29"/>
      <c r="H14" s="29"/>
      <c r="I14" s="29"/>
      <c r="J14" s="29"/>
      <c r="K14" s="30">
        <v>17312.0</v>
      </c>
      <c r="L14" s="33"/>
      <c r="M14" s="180">
        <v>0.0</v>
      </c>
      <c r="N14" s="30">
        <v>17312.0</v>
      </c>
      <c r="O14" s="33"/>
      <c r="P14" s="33"/>
      <c r="Q14" s="33"/>
      <c r="R14" s="180">
        <v>0.0</v>
      </c>
      <c r="S14" s="23"/>
      <c r="T14" s="34"/>
      <c r="U14" s="33"/>
      <c r="V14" s="180">
        <v>7.0</v>
      </c>
      <c r="W14" s="33"/>
      <c r="X14" s="180">
        <v>0.0</v>
      </c>
      <c r="Y14" s="180">
        <v>2.0</v>
      </c>
      <c r="Z14" s="180">
        <v>0.0</v>
      </c>
      <c r="AA14" s="35" t="str">
        <f t="shared" si="2"/>
        <v>нет</v>
      </c>
      <c r="AB14" s="180">
        <f t="shared" si="3"/>
        <v>2</v>
      </c>
      <c r="AC14" s="36"/>
      <c r="AD14" s="23"/>
      <c r="AE14" s="23"/>
      <c r="AF14" s="23"/>
      <c r="AG14" s="34"/>
      <c r="AH14" s="23"/>
      <c r="AI14" s="23"/>
      <c r="AJ14" s="23"/>
      <c r="AK14" s="34"/>
      <c r="AL14" s="23"/>
      <c r="AM14" s="23">
        <f t="shared" si="4"/>
        <v>11</v>
      </c>
      <c r="AN14" s="184" t="str">
        <f t="shared" si="5"/>
        <v>Нет</v>
      </c>
    </row>
    <row r="15">
      <c r="A15" s="179" t="s">
        <v>454</v>
      </c>
      <c r="B15" s="28"/>
      <c r="C15" s="29"/>
      <c r="D15" s="29"/>
      <c r="E15" s="29"/>
      <c r="F15" s="29"/>
      <c r="G15" s="29"/>
      <c r="H15" s="29"/>
      <c r="I15" s="29"/>
      <c r="J15" s="29"/>
      <c r="K15" s="30">
        <v>17313.0</v>
      </c>
      <c r="L15" s="33"/>
      <c r="M15" s="180">
        <v>0.0</v>
      </c>
      <c r="N15" s="30">
        <v>17313.0</v>
      </c>
      <c r="O15" s="33"/>
      <c r="P15" s="40"/>
      <c r="Q15" s="133"/>
      <c r="R15" s="180">
        <v>0.0</v>
      </c>
      <c r="S15" s="23"/>
      <c r="T15" s="34"/>
      <c r="U15" s="40"/>
      <c r="V15" s="180">
        <v>8.0</v>
      </c>
      <c r="W15" s="26">
        <v>43459.0</v>
      </c>
      <c r="X15" s="180">
        <v>0.0</v>
      </c>
      <c r="Y15" s="180">
        <v>2.0</v>
      </c>
      <c r="Z15" s="180">
        <v>0.0</v>
      </c>
      <c r="AA15" s="35" t="str">
        <f t="shared" si="2"/>
        <v>нет</v>
      </c>
      <c r="AB15" s="180">
        <f t="shared" si="3"/>
        <v>2</v>
      </c>
      <c r="AC15" s="36"/>
      <c r="AD15" s="23"/>
      <c r="AE15" s="23"/>
      <c r="AF15" s="23"/>
      <c r="AG15" s="34"/>
      <c r="AH15" s="23"/>
      <c r="AI15" s="23"/>
      <c r="AJ15" s="23"/>
      <c r="AK15" s="34"/>
      <c r="AL15" s="23"/>
      <c r="AM15" s="23">
        <f t="shared" si="4"/>
        <v>12</v>
      </c>
      <c r="AN15" s="184" t="str">
        <f t="shared" si="5"/>
        <v>Нет</v>
      </c>
    </row>
    <row r="16">
      <c r="A16" s="179" t="s">
        <v>455</v>
      </c>
      <c r="B16" s="28"/>
      <c r="C16" s="29"/>
      <c r="D16" s="29"/>
      <c r="E16" s="29"/>
      <c r="F16" s="29"/>
      <c r="G16" s="29"/>
      <c r="H16" s="29"/>
      <c r="I16" s="29"/>
      <c r="J16" s="29"/>
      <c r="K16" s="30">
        <v>17314.0</v>
      </c>
      <c r="L16" s="33"/>
      <c r="M16" s="180">
        <v>0.0</v>
      </c>
      <c r="N16" s="30">
        <v>17314.0</v>
      </c>
      <c r="O16" s="33"/>
      <c r="P16" s="40"/>
      <c r="Q16" s="133"/>
      <c r="R16" s="180">
        <v>0.0</v>
      </c>
      <c r="S16" s="23"/>
      <c r="T16" s="34"/>
      <c r="U16" s="40"/>
      <c r="V16" s="180">
        <v>0.0</v>
      </c>
      <c r="W16" s="40"/>
      <c r="X16" s="180">
        <v>0.0</v>
      </c>
      <c r="Y16" s="180">
        <v>0.0</v>
      </c>
      <c r="Z16" s="180">
        <v>0.0</v>
      </c>
      <c r="AA16" s="35" t="str">
        <f t="shared" si="2"/>
        <v>нет</v>
      </c>
      <c r="AB16" s="180">
        <f t="shared" si="3"/>
        <v>0</v>
      </c>
      <c r="AC16" s="36"/>
      <c r="AD16" s="23"/>
      <c r="AE16" s="23"/>
      <c r="AF16" s="23"/>
      <c r="AG16" s="34"/>
      <c r="AH16" s="23"/>
      <c r="AI16" s="23"/>
      <c r="AJ16" s="23"/>
      <c r="AK16" s="34"/>
      <c r="AL16" s="23"/>
      <c r="AM16" s="23">
        <f t="shared" si="4"/>
        <v>0</v>
      </c>
      <c r="AN16" s="184" t="str">
        <f t="shared" si="5"/>
        <v>Нет</v>
      </c>
    </row>
    <row r="17">
      <c r="A17" s="179" t="s">
        <v>456</v>
      </c>
      <c r="B17" s="28"/>
      <c r="C17" s="29"/>
      <c r="D17" s="29"/>
      <c r="E17" s="29"/>
      <c r="F17" s="29"/>
      <c r="G17" s="29"/>
      <c r="H17" s="29"/>
      <c r="I17" s="29"/>
      <c r="J17" s="29"/>
      <c r="K17" s="30">
        <v>17315.0</v>
      </c>
      <c r="L17" s="33"/>
      <c r="M17" s="180">
        <v>18.0</v>
      </c>
      <c r="N17" s="30">
        <v>17315.0</v>
      </c>
      <c r="O17" s="33"/>
      <c r="P17" s="33"/>
      <c r="Q17" s="33"/>
      <c r="R17" s="180">
        <v>0.0</v>
      </c>
      <c r="S17" s="23"/>
      <c r="T17" s="34"/>
      <c r="U17" s="40"/>
      <c r="V17" s="180">
        <v>9.0</v>
      </c>
      <c r="W17" s="26">
        <v>43459.0</v>
      </c>
      <c r="X17" s="180">
        <v>0.0</v>
      </c>
      <c r="Y17" s="180">
        <v>5.0</v>
      </c>
      <c r="Z17" s="180">
        <v>0.0</v>
      </c>
      <c r="AA17" s="35" t="str">
        <f t="shared" si="2"/>
        <v>нет</v>
      </c>
      <c r="AB17" s="180">
        <f t="shared" si="3"/>
        <v>10</v>
      </c>
      <c r="AC17" s="36"/>
      <c r="AD17" s="23"/>
      <c r="AE17" s="23"/>
      <c r="AF17" s="23"/>
      <c r="AG17" s="34"/>
      <c r="AH17" s="23"/>
      <c r="AI17" s="23"/>
      <c r="AJ17" s="23"/>
      <c r="AK17" s="34"/>
      <c r="AL17" s="23"/>
      <c r="AM17" s="23">
        <f t="shared" si="4"/>
        <v>42</v>
      </c>
      <c r="AN17" s="184" t="str">
        <f t="shared" si="5"/>
        <v>Нет</v>
      </c>
    </row>
    <row r="18">
      <c r="A18" s="179" t="s">
        <v>457</v>
      </c>
      <c r="B18" s="28"/>
      <c r="C18" s="29"/>
      <c r="D18" s="28"/>
      <c r="E18" s="29"/>
      <c r="F18" s="29"/>
      <c r="G18" s="29"/>
      <c r="H18" s="29"/>
      <c r="I18" s="29"/>
      <c r="J18" s="29"/>
      <c r="K18" s="30">
        <v>17316.0</v>
      </c>
      <c r="L18" s="33"/>
      <c r="M18" s="180">
        <v>22.0</v>
      </c>
      <c r="N18" s="30">
        <v>17316.0</v>
      </c>
      <c r="O18" s="33"/>
      <c r="P18" s="33"/>
      <c r="Q18" s="33"/>
      <c r="R18" s="180">
        <v>20.0</v>
      </c>
      <c r="S18" s="23"/>
      <c r="T18" s="34"/>
      <c r="U18" s="40"/>
      <c r="V18" s="180">
        <v>10.0</v>
      </c>
      <c r="W18" s="26">
        <v>43459.0</v>
      </c>
      <c r="X18" s="180">
        <v>11.0</v>
      </c>
      <c r="Y18" s="180">
        <v>5.0</v>
      </c>
      <c r="Z18" s="180">
        <v>5.0</v>
      </c>
      <c r="AA18" s="35" t="str">
        <f t="shared" si="2"/>
        <v>да</v>
      </c>
      <c r="AB18" s="180">
        <f t="shared" si="3"/>
        <v>20</v>
      </c>
      <c r="AC18" s="36"/>
      <c r="AD18" s="23"/>
      <c r="AE18" s="23"/>
      <c r="AF18" s="23"/>
      <c r="AG18" s="34"/>
      <c r="AH18" s="23"/>
      <c r="AI18" s="23"/>
      <c r="AJ18" s="23"/>
      <c r="AK18" s="34"/>
      <c r="AL18" s="23"/>
      <c r="AM18" s="23">
        <f t="shared" si="4"/>
        <v>93</v>
      </c>
      <c r="AN18" s="184" t="str">
        <f t="shared" si="5"/>
        <v>Fail</v>
      </c>
    </row>
    <row r="19">
      <c r="A19" s="179" t="s">
        <v>458</v>
      </c>
      <c r="B19" s="28"/>
      <c r="C19" s="47"/>
      <c r="D19" s="47"/>
      <c r="E19" s="47"/>
      <c r="F19" s="47"/>
      <c r="G19" s="47"/>
      <c r="H19" s="47"/>
      <c r="I19" s="47"/>
      <c r="J19" s="47"/>
      <c r="K19" s="30">
        <v>17317.0</v>
      </c>
      <c r="L19" s="58"/>
      <c r="M19" s="180">
        <v>21.0</v>
      </c>
      <c r="N19" s="30">
        <v>17317.0</v>
      </c>
      <c r="O19" s="58"/>
      <c r="P19" s="58"/>
      <c r="Q19" s="58"/>
      <c r="R19" s="180">
        <v>21.0</v>
      </c>
      <c r="S19" s="56"/>
      <c r="T19" s="43"/>
      <c r="U19" s="58"/>
      <c r="V19" s="180">
        <v>8.0</v>
      </c>
      <c r="W19" s="26">
        <v>43459.0</v>
      </c>
      <c r="X19" s="180">
        <v>0.0</v>
      </c>
      <c r="Y19" s="180">
        <v>5.0</v>
      </c>
      <c r="Z19" s="180">
        <v>3.0</v>
      </c>
      <c r="AA19" s="35" t="str">
        <f t="shared" si="2"/>
        <v>нет</v>
      </c>
      <c r="AB19" s="180">
        <f t="shared" si="3"/>
        <v>18</v>
      </c>
      <c r="AC19" s="36"/>
      <c r="AD19" s="23"/>
      <c r="AE19" s="23"/>
      <c r="AF19" s="23"/>
      <c r="AG19" s="34"/>
      <c r="AH19" s="23"/>
      <c r="AI19" s="23"/>
      <c r="AJ19" s="23"/>
      <c r="AK19" s="34"/>
      <c r="AL19" s="23"/>
      <c r="AM19" s="23">
        <f t="shared" si="4"/>
        <v>76</v>
      </c>
      <c r="AN19" s="184" t="str">
        <f t="shared" si="5"/>
        <v>Fail</v>
      </c>
    </row>
    <row r="20">
      <c r="A20" s="38"/>
      <c r="B20" s="28"/>
      <c r="C20" s="47"/>
      <c r="D20" s="47"/>
      <c r="E20" s="47"/>
      <c r="F20" s="47"/>
      <c r="G20" s="47"/>
      <c r="H20" s="47"/>
      <c r="I20" s="47"/>
      <c r="J20" s="47"/>
      <c r="K20" s="30"/>
      <c r="L20" s="58"/>
      <c r="M20" s="43"/>
      <c r="N20" s="56"/>
      <c r="O20" s="58"/>
      <c r="P20" s="58"/>
      <c r="Q20" s="58"/>
      <c r="R20" s="43"/>
      <c r="S20" s="56"/>
      <c r="T20" s="43"/>
      <c r="U20" s="58"/>
      <c r="V20" s="43"/>
      <c r="W20" s="58"/>
      <c r="X20" s="43"/>
      <c r="Y20" s="23"/>
      <c r="Z20" s="34"/>
      <c r="AA20" s="35" t="str">
        <f t="shared" si="2"/>
        <v>нет</v>
      </c>
      <c r="AB20" s="34"/>
      <c r="AC20" s="36"/>
      <c r="AD20" s="23"/>
      <c r="AE20" s="23"/>
      <c r="AF20" s="23"/>
      <c r="AG20" s="34"/>
      <c r="AH20" s="23"/>
      <c r="AI20" s="23"/>
      <c r="AJ20" s="23"/>
      <c r="AK20" s="34"/>
      <c r="AL20" s="23"/>
      <c r="AM20" s="23"/>
      <c r="AN20" s="184" t="str">
        <f t="shared" si="5"/>
        <v>Нет</v>
      </c>
    </row>
    <row r="21">
      <c r="A21" s="38"/>
      <c r="B21" s="28"/>
      <c r="C21" s="29"/>
      <c r="D21" s="29"/>
      <c r="E21" s="28"/>
      <c r="F21" s="29"/>
      <c r="G21" s="29"/>
      <c r="H21" s="29"/>
      <c r="I21" s="29"/>
      <c r="J21" s="29"/>
      <c r="K21" s="30"/>
      <c r="L21" s="33"/>
      <c r="M21" s="34"/>
      <c r="N21" s="23"/>
      <c r="O21" s="33"/>
      <c r="P21" s="33"/>
      <c r="Q21" s="33"/>
      <c r="R21" s="34"/>
      <c r="S21" s="23"/>
      <c r="T21" s="34"/>
      <c r="U21" s="33"/>
      <c r="V21" s="34"/>
      <c r="W21" s="33"/>
      <c r="X21" s="34"/>
      <c r="Y21" s="23"/>
      <c r="Z21" s="34"/>
      <c r="AA21" s="35" t="str">
        <f t="shared" si="2"/>
        <v>нет</v>
      </c>
      <c r="AB21" s="34"/>
      <c r="AC21" s="36"/>
      <c r="AD21" s="23"/>
      <c r="AE21" s="23"/>
      <c r="AF21" s="23"/>
      <c r="AG21" s="34"/>
      <c r="AH21" s="23"/>
      <c r="AI21" s="23"/>
      <c r="AJ21" s="23"/>
      <c r="AK21" s="34"/>
      <c r="AL21" s="23"/>
      <c r="AM21" s="23"/>
      <c r="AN21" s="184" t="str">
        <f t="shared" si="5"/>
        <v>Нет</v>
      </c>
    </row>
    <row r="22">
      <c r="A22" s="38"/>
      <c r="B22" s="28"/>
      <c r="C22" s="28"/>
      <c r="D22" s="29"/>
      <c r="E22" s="29"/>
      <c r="F22" s="29"/>
      <c r="G22" s="29"/>
      <c r="H22" s="29"/>
      <c r="I22" s="29"/>
      <c r="J22" s="29"/>
      <c r="K22" s="30"/>
      <c r="L22" s="33"/>
      <c r="M22" s="34"/>
      <c r="N22" s="23"/>
      <c r="O22" s="40"/>
      <c r="P22" s="40"/>
      <c r="Q22" s="40"/>
      <c r="R22" s="34"/>
      <c r="S22" s="23"/>
      <c r="T22" s="34"/>
      <c r="U22" s="40"/>
      <c r="V22" s="34"/>
      <c r="W22" s="40"/>
      <c r="X22" s="34"/>
      <c r="Y22" s="23"/>
      <c r="Z22" s="34"/>
      <c r="AA22" s="35" t="str">
        <f t="shared" si="2"/>
        <v>нет</v>
      </c>
      <c r="AB22" s="34"/>
      <c r="AC22" s="36"/>
      <c r="AD22" s="23"/>
      <c r="AE22" s="23"/>
      <c r="AF22" s="23"/>
      <c r="AG22" s="34"/>
      <c r="AH22" s="23"/>
      <c r="AI22" s="23"/>
      <c r="AJ22" s="23"/>
      <c r="AK22" s="34"/>
      <c r="AL22" s="23"/>
      <c r="AM22" s="23"/>
      <c r="AN22" s="184" t="str">
        <f t="shared" si="5"/>
        <v>Нет</v>
      </c>
    </row>
    <row r="23">
      <c r="A23" s="38"/>
      <c r="B23" s="28"/>
      <c r="C23" s="29"/>
      <c r="D23" s="29"/>
      <c r="E23" s="29"/>
      <c r="F23" s="29"/>
      <c r="G23" s="29"/>
      <c r="H23" s="29"/>
      <c r="I23" s="29"/>
      <c r="J23" s="29"/>
      <c r="K23" s="30"/>
      <c r="L23" s="33"/>
      <c r="M23" s="34"/>
      <c r="N23" s="23"/>
      <c r="O23" s="33"/>
      <c r="P23" s="33"/>
      <c r="Q23" s="40"/>
      <c r="R23" s="34"/>
      <c r="S23" s="23"/>
      <c r="T23" s="34"/>
      <c r="U23" s="40"/>
      <c r="V23" s="34"/>
      <c r="W23" s="33"/>
      <c r="X23" s="34"/>
      <c r="Y23" s="23"/>
      <c r="Z23" s="34"/>
      <c r="AA23" s="35" t="str">
        <f t="shared" si="2"/>
        <v>нет</v>
      </c>
      <c r="AB23" s="34"/>
      <c r="AC23" s="36"/>
      <c r="AD23" s="23"/>
      <c r="AE23" s="23"/>
      <c r="AF23" s="23"/>
      <c r="AG23" s="34"/>
      <c r="AH23" s="23"/>
      <c r="AI23" s="23"/>
      <c r="AJ23" s="23"/>
      <c r="AK23" s="34"/>
      <c r="AL23" s="23"/>
      <c r="AM23" s="23"/>
      <c r="AN23" s="184" t="str">
        <f t="shared" si="5"/>
        <v>Нет</v>
      </c>
    </row>
    <row r="24">
      <c r="A24" s="38"/>
      <c r="B24" s="28"/>
      <c r="C24" s="29"/>
      <c r="D24" s="29"/>
      <c r="E24" s="29"/>
      <c r="F24" s="29"/>
      <c r="G24" s="29"/>
      <c r="H24" s="29"/>
      <c r="I24" s="29"/>
      <c r="J24" s="29"/>
      <c r="K24" s="30"/>
      <c r="L24" s="33"/>
      <c r="M24" s="34"/>
      <c r="N24" s="23"/>
      <c r="O24" s="33"/>
      <c r="P24" s="33"/>
      <c r="Q24" s="33"/>
      <c r="R24" s="34"/>
      <c r="S24" s="23"/>
      <c r="T24" s="34"/>
      <c r="U24" s="33"/>
      <c r="V24" s="34"/>
      <c r="W24" s="33"/>
      <c r="X24" s="34"/>
      <c r="Y24" s="23"/>
      <c r="Z24" s="34"/>
      <c r="AA24" s="35" t="str">
        <f t="shared" si="2"/>
        <v>нет</v>
      </c>
      <c r="AB24" s="34"/>
      <c r="AC24" s="36"/>
      <c r="AD24" s="23"/>
      <c r="AE24" s="23"/>
      <c r="AF24" s="23"/>
      <c r="AG24" s="34"/>
      <c r="AH24" s="23"/>
      <c r="AI24" s="23"/>
      <c r="AJ24" s="23"/>
      <c r="AK24" s="34"/>
      <c r="AL24" s="23"/>
      <c r="AM24" s="23"/>
      <c r="AN24" s="184" t="str">
        <f t="shared" si="5"/>
        <v>Нет</v>
      </c>
    </row>
    <row r="25">
      <c r="A25" s="38"/>
      <c r="B25" s="28"/>
      <c r="C25" s="29"/>
      <c r="D25" s="29"/>
      <c r="E25" s="29"/>
      <c r="F25" s="29"/>
      <c r="G25" s="29"/>
      <c r="H25" s="29"/>
      <c r="I25" s="29"/>
      <c r="J25" s="29"/>
      <c r="K25" s="30"/>
      <c r="L25" s="26"/>
      <c r="M25" s="32"/>
      <c r="N25" s="24"/>
      <c r="O25" s="40"/>
      <c r="P25" s="40"/>
      <c r="Q25" s="40"/>
      <c r="R25" s="34"/>
      <c r="S25" s="23"/>
      <c r="T25" s="34"/>
      <c r="U25" s="33"/>
      <c r="V25" s="34"/>
      <c r="W25" s="33"/>
      <c r="X25" s="34"/>
      <c r="Y25" s="24">
        <v>5.0</v>
      </c>
      <c r="Z25" s="34"/>
      <c r="AA25" s="35" t="str">
        <f t="shared" si="2"/>
        <v>нет</v>
      </c>
      <c r="AB25" s="34"/>
      <c r="AC25" s="36"/>
      <c r="AD25" s="23"/>
      <c r="AE25" s="23"/>
      <c r="AF25" s="23"/>
      <c r="AG25" s="34"/>
      <c r="AH25" s="23"/>
      <c r="AI25" s="23"/>
      <c r="AJ25" s="23"/>
      <c r="AK25" s="34"/>
      <c r="AL25" s="23"/>
      <c r="AM25" s="23"/>
      <c r="AN25" s="184" t="str">
        <f t="shared" si="5"/>
        <v>Нет</v>
      </c>
    </row>
    <row r="26">
      <c r="A26" s="38"/>
      <c r="B26" s="28"/>
      <c r="C26" s="29"/>
      <c r="D26" s="28"/>
      <c r="E26" s="29"/>
      <c r="F26" s="29"/>
      <c r="G26" s="29"/>
      <c r="H26" s="29"/>
      <c r="I26" s="29"/>
      <c r="J26" s="29"/>
      <c r="K26" s="30"/>
      <c r="L26" s="33"/>
      <c r="M26" s="34"/>
      <c r="N26" s="23"/>
      <c r="O26" s="40"/>
      <c r="P26" s="133"/>
      <c r="Q26" s="40"/>
      <c r="R26" s="34"/>
      <c r="S26" s="23"/>
      <c r="T26" s="34"/>
      <c r="U26" s="40"/>
      <c r="V26" s="34"/>
      <c r="W26" s="40"/>
      <c r="X26" s="34"/>
      <c r="Y26" s="23"/>
      <c r="Z26" s="34"/>
      <c r="AA26" s="35" t="str">
        <f t="shared" si="2"/>
        <v>нет</v>
      </c>
      <c r="AB26" s="34"/>
      <c r="AC26" s="36"/>
      <c r="AD26" s="23"/>
      <c r="AE26" s="23"/>
      <c r="AF26" s="23"/>
      <c r="AG26" s="34"/>
      <c r="AH26" s="23"/>
      <c r="AI26" s="23"/>
      <c r="AJ26" s="23"/>
      <c r="AK26" s="34"/>
      <c r="AL26" s="23"/>
      <c r="AM26" s="23"/>
      <c r="AN26" s="184" t="str">
        <f t="shared" si="5"/>
        <v>Нет</v>
      </c>
    </row>
    <row r="27">
      <c r="A27" s="38"/>
      <c r="B27" s="28"/>
      <c r="C27" s="28"/>
      <c r="D27" s="28"/>
      <c r="E27" s="28"/>
      <c r="F27" s="29"/>
      <c r="G27" s="29"/>
      <c r="H27" s="29"/>
      <c r="I27" s="29"/>
      <c r="J27" s="29"/>
      <c r="K27" s="30"/>
      <c r="L27" s="33"/>
      <c r="M27" s="34"/>
      <c r="N27" s="23"/>
      <c r="O27" s="40"/>
      <c r="P27" s="133"/>
      <c r="Q27" s="40"/>
      <c r="R27" s="34"/>
      <c r="S27" s="23"/>
      <c r="T27" s="34"/>
      <c r="U27" s="40"/>
      <c r="V27" s="34"/>
      <c r="W27" s="40"/>
      <c r="X27" s="34"/>
      <c r="Y27" s="23"/>
      <c r="Z27" s="34"/>
      <c r="AA27" s="35" t="str">
        <f t="shared" si="2"/>
        <v>нет</v>
      </c>
      <c r="AB27" s="34"/>
      <c r="AC27" s="36"/>
      <c r="AD27" s="23"/>
      <c r="AE27" s="23"/>
      <c r="AF27" s="23"/>
      <c r="AG27" s="34"/>
      <c r="AH27" s="23"/>
      <c r="AI27" s="23"/>
      <c r="AJ27" s="23"/>
      <c r="AK27" s="34"/>
      <c r="AL27" s="23"/>
      <c r="AM27" s="23"/>
      <c r="AN27" s="184" t="str">
        <f t="shared" si="5"/>
        <v>Нет</v>
      </c>
    </row>
    <row r="28">
      <c r="A28" s="38"/>
      <c r="B28" s="63"/>
      <c r="C28" s="64"/>
      <c r="D28" s="64"/>
      <c r="E28" s="64"/>
      <c r="F28" s="64"/>
      <c r="G28" s="64"/>
      <c r="H28" s="64"/>
      <c r="I28" s="64"/>
      <c r="J28" s="64"/>
      <c r="K28" s="65"/>
      <c r="L28" s="87"/>
      <c r="M28" s="71"/>
      <c r="N28" s="70"/>
      <c r="O28" s="89"/>
      <c r="P28" s="91"/>
      <c r="Q28" s="89"/>
      <c r="R28" s="71"/>
      <c r="S28" s="70"/>
      <c r="T28" s="71"/>
      <c r="U28" s="89"/>
      <c r="V28" s="71"/>
      <c r="W28" s="89"/>
      <c r="X28" s="71"/>
      <c r="Y28" s="70"/>
      <c r="Z28" s="71"/>
      <c r="AA28" s="72" t="str">
        <f t="shared" si="2"/>
        <v>нет</v>
      </c>
      <c r="AB28" s="71"/>
      <c r="AC28" s="73"/>
      <c r="AD28" s="70"/>
      <c r="AE28" s="70"/>
      <c r="AF28" s="70"/>
      <c r="AG28" s="71"/>
      <c r="AH28" s="70"/>
      <c r="AI28" s="70"/>
      <c r="AJ28" s="70"/>
      <c r="AK28" s="71"/>
      <c r="AL28" s="70"/>
      <c r="AM28" s="23"/>
      <c r="AN28" s="186" t="str">
        <f t="shared" si="5"/>
        <v>Нет</v>
      </c>
    </row>
    <row r="29">
      <c r="A29" s="75" t="s">
        <v>125</v>
      </c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77">
        <v>12.0</v>
      </c>
      <c r="N29" s="78"/>
      <c r="O29" s="78"/>
      <c r="P29" s="78"/>
      <c r="Q29" s="78"/>
      <c r="R29" s="77">
        <v>12.0</v>
      </c>
      <c r="S29" s="77">
        <v>0.0</v>
      </c>
      <c r="T29" s="77">
        <v>0.0</v>
      </c>
      <c r="U29" s="78"/>
      <c r="V29" s="77">
        <v>6.0</v>
      </c>
      <c r="W29" s="78"/>
      <c r="X29" s="77">
        <v>6.0</v>
      </c>
      <c r="Y29" s="77">
        <v>0.0</v>
      </c>
      <c r="Z29" s="77">
        <v>0.0</v>
      </c>
      <c r="AA29" s="77"/>
      <c r="AB29" s="77">
        <v>12.0</v>
      </c>
      <c r="AC29" s="79">
        <f t="shared" ref="AC29:AC30" si="6">M29+R29+S29+T29+V29+X29+Y29+Z29+AB29</f>
        <v>48</v>
      </c>
      <c r="AD29" s="80" t="s">
        <v>130</v>
      </c>
      <c r="AE29" s="80" t="s">
        <v>131</v>
      </c>
      <c r="AF29" s="80" t="s">
        <v>132</v>
      </c>
      <c r="AG29" s="80" t="s">
        <v>133</v>
      </c>
      <c r="AH29" s="80" t="s">
        <v>132</v>
      </c>
      <c r="AI29" s="80" t="s">
        <v>132</v>
      </c>
      <c r="AJ29" s="80" t="s">
        <v>132</v>
      </c>
      <c r="AK29" s="80" t="s">
        <v>133</v>
      </c>
      <c r="AL29" s="80"/>
      <c r="AM29" s="80"/>
      <c r="AN29" s="56"/>
    </row>
    <row r="30">
      <c r="A30" s="75" t="s">
        <v>135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81">
        <v>20.0</v>
      </c>
      <c r="N30" s="78"/>
      <c r="O30" s="78"/>
      <c r="P30" s="78"/>
      <c r="Q30" s="78"/>
      <c r="R30" s="81">
        <v>20.0</v>
      </c>
      <c r="S30" s="81">
        <v>5.0</v>
      </c>
      <c r="T30" s="81">
        <v>5.0</v>
      </c>
      <c r="U30" s="78"/>
      <c r="V30" s="81">
        <v>10.0</v>
      </c>
      <c r="W30" s="78"/>
      <c r="X30" s="81">
        <v>10.0</v>
      </c>
      <c r="Y30" s="81">
        <v>5.0</v>
      </c>
      <c r="Z30" s="81">
        <v>5.0</v>
      </c>
      <c r="AA30" s="81"/>
      <c r="AB30" s="81">
        <v>20.0</v>
      </c>
      <c r="AC30" s="79">
        <f t="shared" si="6"/>
        <v>100</v>
      </c>
      <c r="AD30" s="56"/>
      <c r="AE30" s="56"/>
      <c r="AF30" s="56"/>
      <c r="AG30" s="56"/>
      <c r="AH30" s="56"/>
      <c r="AI30" s="56"/>
      <c r="AJ30" s="56"/>
      <c r="AK30" s="56"/>
      <c r="AL30" s="83"/>
      <c r="AM30" s="83"/>
      <c r="AN30" s="56"/>
    </row>
    <row r="31">
      <c r="A31" s="85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83"/>
      <c r="N31" s="56"/>
      <c r="O31" s="56"/>
      <c r="P31" s="56"/>
      <c r="Q31" s="56"/>
      <c r="R31" s="83"/>
      <c r="S31" s="83"/>
      <c r="T31" s="83"/>
      <c r="U31" s="56"/>
      <c r="V31" s="83"/>
      <c r="W31" s="56"/>
      <c r="X31" s="83"/>
      <c r="Y31" s="56"/>
      <c r="Z31" s="56"/>
      <c r="AA31" s="56"/>
      <c r="AB31" s="56"/>
      <c r="AC31" s="74"/>
      <c r="AD31" s="56"/>
      <c r="AE31" s="56"/>
      <c r="AF31" s="56"/>
      <c r="AG31" s="56"/>
      <c r="AH31" s="56"/>
      <c r="AI31" s="56"/>
      <c r="AJ31" s="56"/>
      <c r="AK31" s="56"/>
      <c r="AL31" s="83"/>
      <c r="AM31" s="83"/>
      <c r="AN31" s="56"/>
    </row>
    <row r="32">
      <c r="A32" s="85" t="s">
        <v>141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83">
        <f>COUNTA(M$3:M28)/COUNTA($A$3:$A28)</f>
        <v>1</v>
      </c>
      <c r="N32" s="56"/>
      <c r="O32" s="56"/>
      <c r="P32" s="56"/>
      <c r="Q32" s="56"/>
      <c r="R32" s="83">
        <f t="shared" ref="R32:T32" si="7">COUNTA(R$3:R28)/COUNTA($A$3:$A28)</f>
        <v>1</v>
      </c>
      <c r="S32" s="83">
        <f t="shared" si="7"/>
        <v>0</v>
      </c>
      <c r="T32" s="83">
        <f t="shared" si="7"/>
        <v>0</v>
      </c>
      <c r="U32" s="56"/>
      <c r="V32" s="83">
        <f>COUNTA(V$3:V28)/COUNTA($A$3:$A28)</f>
        <v>1</v>
      </c>
      <c r="W32" s="56"/>
      <c r="X32" s="83">
        <f>COUNTA(X$3:X28)/COUNTA($A$3:$A28)</f>
        <v>1</v>
      </c>
      <c r="Y32" s="56"/>
      <c r="Z32" s="56"/>
      <c r="AA32" s="56"/>
      <c r="AB32" s="56"/>
      <c r="AC32" s="74"/>
      <c r="AD32" s="56"/>
      <c r="AE32" s="56"/>
      <c r="AF32" s="56"/>
      <c r="AG32" s="56"/>
      <c r="AH32" s="56"/>
      <c r="AI32" s="56"/>
      <c r="AJ32" s="56"/>
      <c r="AK32" s="56"/>
      <c r="AL32" s="83"/>
      <c r="AM32" s="83">
        <f>COUNTIF(AM$3:AM28, "&gt;=60")/COUNTA($A$3:$A28)</f>
        <v>0.4117647059</v>
      </c>
      <c r="AN32" s="56"/>
    </row>
    <row r="33">
      <c r="A33" s="85" t="s">
        <v>145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23">
        <f t="shared" ref="S33:T33" si="8">COUNTIF(S13:S28, "&gt;=5")</f>
        <v>0</v>
      </c>
      <c r="T33" s="23">
        <f t="shared" si="8"/>
        <v>0</v>
      </c>
      <c r="U33" s="56"/>
      <c r="V33" s="23">
        <f>COUNTIF(V3:V28, "&gt;=6")</f>
        <v>14</v>
      </c>
      <c r="W33" s="56"/>
      <c r="X33" s="23">
        <f>COUNTIF(X3:X28, "&gt;=6")</f>
        <v>4</v>
      </c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23">
        <f>COUNTIF(AN3:AN28, "=Да")</f>
        <v>0</v>
      </c>
    </row>
    <row r="34">
      <c r="A34" s="93" t="s">
        <v>146</v>
      </c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83">
        <f t="shared" ref="S34:T34" si="9">S33/COUNTA($A$3:$A28)</f>
        <v>0</v>
      </c>
      <c r="T34" s="83">
        <f t="shared" si="9"/>
        <v>0</v>
      </c>
      <c r="U34" s="56"/>
      <c r="V34" s="83">
        <f>V33/COUNTA($A$3:$A28)</f>
        <v>0.8235294118</v>
      </c>
      <c r="W34" s="56"/>
      <c r="X34" s="83">
        <f>X33/COUNTA($A$3:$A28)</f>
        <v>0.2352941176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94"/>
    </row>
    <row r="35">
      <c r="A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8"/>
      <c r="X35" s="56"/>
      <c r="Y35" s="95"/>
      <c r="Z35" s="95"/>
      <c r="AA35" s="95"/>
      <c r="AB35" s="95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</row>
    <row r="36">
      <c r="A36" s="49"/>
      <c r="B36" s="28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</row>
    <row r="37">
      <c r="A37" s="98"/>
      <c r="B37" s="2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6"/>
      <c r="N37" s="56"/>
      <c r="O37" s="58"/>
      <c r="P37" s="58"/>
      <c r="Q37" s="58"/>
      <c r="R37" s="56"/>
      <c r="S37" s="23"/>
      <c r="T37" s="56"/>
      <c r="U37" s="58"/>
      <c r="V37" s="56"/>
      <c r="W37" s="58"/>
      <c r="X37" s="56"/>
      <c r="Y37" s="56"/>
      <c r="Z37" s="56"/>
      <c r="AA37" s="56"/>
      <c r="AB37" s="56"/>
      <c r="AC37" s="56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96"/>
    </row>
    <row r="38">
      <c r="A38" s="97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6"/>
      <c r="N38" s="56"/>
      <c r="O38" s="58"/>
      <c r="P38" s="58"/>
      <c r="Q38" s="58"/>
      <c r="R38" s="56"/>
      <c r="S38" s="56"/>
      <c r="T38" s="56"/>
      <c r="U38" s="58"/>
      <c r="V38" s="56"/>
      <c r="W38" s="58"/>
      <c r="X38" s="56"/>
      <c r="Y38" s="23"/>
      <c r="Z38" s="23"/>
      <c r="AA38" s="23"/>
      <c r="AB38" s="23"/>
      <c r="AC38" s="56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96"/>
    </row>
    <row r="39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</row>
    <row r="40">
      <c r="A40" s="56"/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</row>
    <row r="41">
      <c r="A41" s="56"/>
      <c r="B41" s="56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</row>
    <row r="42">
      <c r="A42" s="56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</row>
    <row r="43">
      <c r="A43" s="56"/>
      <c r="B43" s="56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</row>
    <row r="44">
      <c r="A44" s="56"/>
      <c r="B44" s="56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</row>
    <row r="45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</row>
    <row r="46">
      <c r="A46" s="56"/>
      <c r="B46" s="56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</row>
    <row r="47">
      <c r="A47" s="56"/>
      <c r="B47" s="56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</row>
    <row r="48">
      <c r="A48" s="56"/>
      <c r="B48" s="56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</row>
    <row r="49">
      <c r="A49" s="56"/>
      <c r="B49" s="56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</row>
    <row r="50">
      <c r="A50" s="56"/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</row>
    <row r="51">
      <c r="A51" s="56"/>
      <c r="B51" s="56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</row>
    <row r="52">
      <c r="A52" s="56"/>
      <c r="B52" s="56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</row>
    <row r="53">
      <c r="A53" s="56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</row>
    <row r="54">
      <c r="A54" s="56"/>
      <c r="B54" s="56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</row>
    <row r="55">
      <c r="A55" s="56"/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</row>
    <row r="56">
      <c r="A56" s="56"/>
      <c r="B56" s="56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</row>
    <row r="57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</row>
    <row r="58">
      <c r="A58" s="56"/>
      <c r="B58" s="56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</row>
    <row r="59">
      <c r="A59" s="56"/>
      <c r="B59" s="56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</row>
    <row r="60">
      <c r="A60" s="56"/>
      <c r="B60" s="56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</row>
    <row r="61">
      <c r="A61" s="56"/>
      <c r="B61" s="56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</row>
    <row r="62">
      <c r="A62" s="56"/>
      <c r="B62" s="56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</row>
    <row r="63">
      <c r="A63" s="56"/>
      <c r="B63" s="56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</row>
    <row r="64">
      <c r="A64" s="56"/>
      <c r="B64" s="56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</row>
    <row r="65">
      <c r="A65" s="56"/>
      <c r="B65" s="56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</row>
    <row r="66">
      <c r="A66" s="56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</row>
    <row r="67">
      <c r="A67" s="56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</row>
    <row r="68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</row>
    <row r="69">
      <c r="A69" s="56"/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</row>
    <row r="70">
      <c r="A70" s="56"/>
      <c r="B70" s="56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</row>
    <row r="71">
      <c r="A71" s="56"/>
      <c r="B71" s="56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</row>
    <row r="72">
      <c r="A72" s="56"/>
      <c r="B72" s="56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</row>
    <row r="73">
      <c r="A73" s="56"/>
      <c r="B73" s="56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</row>
    <row r="74">
      <c r="A74" s="56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</row>
    <row r="75">
      <c r="A75" s="56"/>
      <c r="B75" s="5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</row>
    <row r="76">
      <c r="A76" s="56"/>
      <c r="B76" s="56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</row>
    <row r="77">
      <c r="A77" s="56"/>
      <c r="B77" s="56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</row>
    <row r="78">
      <c r="A78" s="56"/>
      <c r="B78" s="56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</row>
    <row r="79">
      <c r="A79" s="56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</row>
    <row r="80">
      <c r="A80" s="56"/>
      <c r="B80" s="56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</row>
    <row r="81">
      <c r="A81" s="56"/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</row>
    <row r="82">
      <c r="A82" s="56"/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</row>
    <row r="83">
      <c r="A83" s="56"/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</row>
    <row r="84">
      <c r="A84" s="56"/>
      <c r="B84" s="56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</row>
    <row r="85">
      <c r="A85" s="56"/>
      <c r="B85" s="56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</row>
    <row r="86">
      <c r="A86" s="56"/>
      <c r="B86" s="56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</row>
    <row r="87">
      <c r="A87" s="56"/>
      <c r="B87" s="56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</row>
    <row r="88">
      <c r="A88" s="56"/>
      <c r="B88" s="56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</row>
    <row r="89">
      <c r="A89" s="56"/>
      <c r="B89" s="56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</row>
    <row r="90">
      <c r="A90" s="56"/>
      <c r="B90" s="56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</row>
    <row r="91">
      <c r="A91" s="56"/>
      <c r="B91" s="56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</row>
    <row r="92">
      <c r="A92" s="56"/>
      <c r="B92" s="56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</row>
    <row r="93">
      <c r="A93" s="56"/>
      <c r="B93" s="5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</row>
    <row r="94">
      <c r="A94" s="56"/>
      <c r="B94" s="56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</row>
    <row r="95">
      <c r="A95" s="56"/>
      <c r="B95" s="56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</row>
    <row r="96">
      <c r="A96" s="56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</row>
    <row r="97">
      <c r="A97" s="56"/>
      <c r="B97" s="56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</row>
    <row r="98">
      <c r="A98" s="56"/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</row>
    <row r="99">
      <c r="A99" s="56"/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</row>
    <row r="100">
      <c r="A100" s="56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</row>
    <row r="101">
      <c r="A101" s="56"/>
      <c r="B101" s="56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</row>
    <row r="102">
      <c r="A102" s="56"/>
      <c r="B102" s="56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</row>
    <row r="103">
      <c r="A103" s="56"/>
      <c r="B103" s="56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</row>
    <row r="104">
      <c r="A104" s="56"/>
      <c r="B104" s="56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</row>
    <row r="105">
      <c r="A105" s="56"/>
      <c r="B105" s="56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</row>
    <row r="106">
      <c r="A106" s="56"/>
      <c r="B106" s="56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</row>
    <row r="107">
      <c r="A107" s="56"/>
      <c r="B107" s="56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</row>
    <row r="108">
      <c r="A108" s="56"/>
      <c r="B108" s="56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</row>
    <row r="109">
      <c r="A109" s="56"/>
      <c r="B109" s="56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</row>
    <row r="110">
      <c r="A110" s="56"/>
      <c r="B110" s="56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</row>
    <row r="111">
      <c r="A111" s="56"/>
      <c r="B111" s="5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</row>
    <row r="112">
      <c r="A112" s="56"/>
      <c r="B112" s="56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</row>
    <row r="113">
      <c r="A113" s="56"/>
      <c r="B113" s="56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</row>
    <row r="114">
      <c r="A114" s="56"/>
      <c r="B114" s="56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</row>
    <row r="115">
      <c r="A115" s="56"/>
      <c r="B115" s="56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</row>
    <row r="116">
      <c r="A116" s="56"/>
      <c r="B116" s="56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</row>
    <row r="117">
      <c r="A117" s="56"/>
      <c r="B117" s="56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</row>
    <row r="118">
      <c r="A118" s="56"/>
      <c r="B118" s="56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</row>
    <row r="119">
      <c r="A119" s="56"/>
      <c r="B119" s="56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</row>
    <row r="120">
      <c r="A120" s="56"/>
      <c r="B120" s="56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</row>
    <row r="121">
      <c r="A121" s="56"/>
      <c r="B121" s="56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</row>
    <row r="122">
      <c r="A122" s="56"/>
      <c r="B122" s="56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</row>
    <row r="123">
      <c r="A123" s="56"/>
      <c r="B123" s="56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</row>
    <row r="124">
      <c r="A124" s="56"/>
      <c r="B124" s="56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</row>
    <row r="125">
      <c r="A125" s="56"/>
      <c r="B125" s="56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</row>
    <row r="126">
      <c r="A126" s="56"/>
      <c r="B126" s="56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</row>
    <row r="127">
      <c r="A127" s="56"/>
      <c r="B127" s="56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</row>
    <row r="128">
      <c r="A128" s="56"/>
      <c r="B128" s="56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</row>
    <row r="129">
      <c r="A129" s="56"/>
      <c r="B129" s="5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</row>
    <row r="130">
      <c r="A130" s="56"/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</row>
    <row r="131">
      <c r="A131" s="56"/>
      <c r="B131" s="56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</row>
    <row r="132">
      <c r="A132" s="56"/>
      <c r="B132" s="56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</row>
    <row r="133">
      <c r="A133" s="56"/>
      <c r="B133" s="56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</row>
    <row r="134">
      <c r="A134" s="56"/>
      <c r="B134" s="56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</row>
    <row r="135">
      <c r="A135" s="56"/>
      <c r="B135" s="56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</row>
    <row r="136">
      <c r="A136" s="56"/>
      <c r="B136" s="56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</row>
    <row r="137">
      <c r="A137" s="56"/>
      <c r="B137" s="56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</row>
    <row r="138">
      <c r="A138" s="56"/>
      <c r="B138" s="56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</row>
    <row r="139">
      <c r="A139" s="56"/>
      <c r="B139" s="56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</row>
    <row r="140">
      <c r="A140" s="56"/>
      <c r="B140" s="56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</row>
    <row r="141">
      <c r="A141" s="56"/>
      <c r="B141" s="56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</row>
    <row r="142">
      <c r="A142" s="56"/>
      <c r="B142" s="56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</row>
    <row r="143">
      <c r="A143" s="56"/>
      <c r="B143" s="56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</row>
    <row r="144">
      <c r="A144" s="56"/>
      <c r="B144" s="56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</row>
    <row r="145">
      <c r="A145" s="56"/>
      <c r="B145" s="56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</row>
    <row r="146">
      <c r="A146" s="56"/>
      <c r="B146" s="56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</row>
    <row r="147">
      <c r="A147" s="56"/>
      <c r="B147" s="56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</row>
    <row r="148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</row>
    <row r="149">
      <c r="A149" s="56"/>
      <c r="B149" s="56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</row>
    <row r="150">
      <c r="A150" s="56"/>
      <c r="B150" s="56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</row>
    <row r="151">
      <c r="A151" s="56"/>
      <c r="B151" s="56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</row>
    <row r="152">
      <c r="A152" s="56"/>
      <c r="B152" s="56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</row>
    <row r="153">
      <c r="A153" s="56"/>
      <c r="B153" s="56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</row>
    <row r="154">
      <c r="A154" s="56"/>
      <c r="B154" s="56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</row>
    <row r="155">
      <c r="A155" s="56"/>
      <c r="B155" s="56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</row>
    <row r="156">
      <c r="A156" s="56"/>
      <c r="B156" s="56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</row>
    <row r="157">
      <c r="A157" s="56"/>
      <c r="B157" s="56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</row>
    <row r="158">
      <c r="A158" s="56"/>
      <c r="B158" s="56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</row>
    <row r="159">
      <c r="A159" s="56"/>
      <c r="B159" s="56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</row>
    <row r="160">
      <c r="A160" s="56"/>
      <c r="B160" s="56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</row>
    <row r="161">
      <c r="A161" s="56"/>
      <c r="B161" s="56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</row>
    <row r="162">
      <c r="A162" s="56"/>
      <c r="B162" s="56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</row>
    <row r="163">
      <c r="A163" s="56"/>
      <c r="B163" s="56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</row>
    <row r="164">
      <c r="A164" s="56"/>
      <c r="B164" s="5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</row>
    <row r="165">
      <c r="A165" s="56"/>
      <c r="B165" s="56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</row>
    <row r="166">
      <c r="A166" s="56"/>
      <c r="B166" s="56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</row>
    <row r="167">
      <c r="A167" s="56"/>
      <c r="B167" s="56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</row>
    <row r="168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</row>
    <row r="169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</row>
    <row r="17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</row>
    <row r="171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</row>
    <row r="172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</row>
    <row r="173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</row>
    <row r="174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</row>
    <row r="175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</row>
    <row r="176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</row>
    <row r="177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</row>
    <row r="178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</row>
    <row r="179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</row>
    <row r="18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</row>
    <row r="181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</row>
    <row r="182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</row>
    <row r="183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</row>
    <row r="184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</row>
    <row r="185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</row>
    <row r="186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</row>
    <row r="187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</row>
    <row r="188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</row>
    <row r="189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</row>
    <row r="19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</row>
    <row r="191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</row>
    <row r="192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</row>
    <row r="193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</row>
    <row r="194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</row>
    <row r="195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</row>
    <row r="196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</row>
    <row r="197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</row>
    <row r="198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</row>
    <row r="199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</row>
    <row r="20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</row>
    <row r="201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</row>
    <row r="202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</row>
    <row r="203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</row>
    <row r="204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</row>
    <row r="205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</row>
    <row r="206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</row>
    <row r="207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</row>
    <row r="208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</row>
    <row r="209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</row>
    <row r="21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</row>
    <row r="21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</row>
    <row r="212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</row>
    <row r="213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</row>
    <row r="214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</row>
    <row r="215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</row>
    <row r="216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</row>
    <row r="217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</row>
    <row r="218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</row>
    <row r="219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</row>
    <row r="22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</row>
    <row r="22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</row>
    <row r="222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</row>
    <row r="223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</row>
    <row r="224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</row>
    <row r="225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</row>
    <row r="226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</row>
    <row r="227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</row>
    <row r="228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</row>
    <row r="229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</row>
    <row r="23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</row>
    <row r="23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</row>
    <row r="232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</row>
    <row r="233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</row>
    <row r="234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</row>
    <row r="235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</row>
    <row r="236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</row>
    <row r="237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</row>
    <row r="238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</row>
    <row r="239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</row>
    <row r="24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</row>
    <row r="24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</row>
    <row r="242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</row>
    <row r="243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</row>
    <row r="244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</row>
    <row r="245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</row>
    <row r="246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</row>
    <row r="247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</row>
    <row r="248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</row>
    <row r="249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</row>
    <row r="2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</row>
    <row r="25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</row>
    <row r="252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</row>
    <row r="253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</row>
    <row r="254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</row>
    <row r="255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</row>
    <row r="256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</row>
    <row r="257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</row>
    <row r="258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</row>
    <row r="259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</row>
    <row r="26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</row>
    <row r="26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</row>
    <row r="262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</row>
    <row r="263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</row>
    <row r="264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</row>
    <row r="265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</row>
    <row r="266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</row>
    <row r="267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</row>
    <row r="268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</row>
    <row r="269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</row>
    <row r="27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</row>
    <row r="27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</row>
    <row r="272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</row>
    <row r="273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</row>
    <row r="274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</row>
    <row r="275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</row>
    <row r="276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</row>
    <row r="277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</row>
    <row r="278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</row>
    <row r="279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</row>
    <row r="28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</row>
    <row r="28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</row>
    <row r="282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</row>
    <row r="283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</row>
    <row r="284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</row>
    <row r="285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</row>
    <row r="286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</row>
    <row r="287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</row>
    <row r="288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</row>
    <row r="289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</row>
    <row r="29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</row>
    <row r="29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</row>
    <row r="292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</row>
    <row r="293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</row>
    <row r="294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</row>
    <row r="295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</row>
    <row r="296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</row>
    <row r="297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</row>
    <row r="298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</row>
    <row r="299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</row>
    <row r="30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</row>
    <row r="30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</row>
    <row r="302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</row>
    <row r="303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</row>
    <row r="304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</row>
    <row r="305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</row>
    <row r="306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</row>
    <row r="307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</row>
    <row r="308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</row>
    <row r="309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</row>
    <row r="31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</row>
    <row r="31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</row>
    <row r="312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</row>
    <row r="313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</row>
    <row r="314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</row>
    <row r="315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</row>
    <row r="316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</row>
    <row r="317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</row>
    <row r="318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</row>
    <row r="319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</row>
    <row r="32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</row>
    <row r="32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</row>
    <row r="322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</row>
    <row r="323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</row>
    <row r="324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</row>
    <row r="325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</row>
    <row r="326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</row>
    <row r="327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</row>
    <row r="328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</row>
    <row r="329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</row>
    <row r="33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</row>
    <row r="33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</row>
    <row r="332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</row>
    <row r="333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</row>
    <row r="334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</row>
    <row r="335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</row>
    <row r="336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</row>
    <row r="337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</row>
    <row r="338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</row>
    <row r="339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</row>
    <row r="34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</row>
    <row r="34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</row>
    <row r="342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</row>
    <row r="343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</row>
    <row r="344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</row>
    <row r="345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</row>
    <row r="346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</row>
    <row r="347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</row>
    <row r="348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</row>
    <row r="349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</row>
    <row r="3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</row>
    <row r="35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</row>
    <row r="352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</row>
    <row r="353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</row>
    <row r="354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</row>
    <row r="355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</row>
    <row r="356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</row>
    <row r="357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</row>
    <row r="358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</row>
    <row r="359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</row>
    <row r="36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</row>
    <row r="36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</row>
    <row r="362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</row>
    <row r="363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</row>
    <row r="364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</row>
    <row r="365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</row>
    <row r="366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</row>
    <row r="367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</row>
    <row r="368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</row>
    <row r="369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</row>
    <row r="37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</row>
    <row r="37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</row>
    <row r="372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</row>
    <row r="373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</row>
    <row r="374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</row>
    <row r="375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</row>
    <row r="376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</row>
    <row r="377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</row>
    <row r="378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</row>
    <row r="379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</row>
    <row r="38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</row>
    <row r="38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</row>
    <row r="382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</row>
    <row r="383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</row>
    <row r="384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</row>
    <row r="385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</row>
    <row r="386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</row>
    <row r="387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</row>
    <row r="388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</row>
    <row r="389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</row>
    <row r="39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</row>
    <row r="39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</row>
    <row r="392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</row>
    <row r="393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</row>
    <row r="394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</row>
    <row r="395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</row>
    <row r="396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</row>
    <row r="397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</row>
    <row r="398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</row>
    <row r="399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</row>
    <row r="40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</row>
    <row r="40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</row>
    <row r="402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</row>
    <row r="403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</row>
    <row r="404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</row>
    <row r="405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</row>
    <row r="406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</row>
    <row r="407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</row>
    <row r="408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</row>
    <row r="409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</row>
    <row r="41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</row>
    <row r="41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</row>
    <row r="412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</row>
    <row r="413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</row>
    <row r="414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</row>
    <row r="415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</row>
    <row r="416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</row>
    <row r="417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</row>
    <row r="418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</row>
    <row r="419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</row>
    <row r="42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</row>
    <row r="42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</row>
    <row r="422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</row>
    <row r="423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</row>
    <row r="424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</row>
    <row r="425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</row>
    <row r="426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</row>
    <row r="427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</row>
    <row r="428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</row>
    <row r="429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</row>
    <row r="43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</row>
    <row r="43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</row>
    <row r="432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</row>
    <row r="433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</row>
    <row r="434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</row>
    <row r="43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</row>
    <row r="436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</row>
    <row r="437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</row>
    <row r="438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</row>
    <row r="439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</row>
    <row r="44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</row>
    <row r="44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</row>
    <row r="442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</row>
    <row r="443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</row>
    <row r="444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</row>
    <row r="44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</row>
    <row r="446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</row>
    <row r="447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</row>
    <row r="448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</row>
    <row r="449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</row>
    <row r="4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</row>
    <row r="45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</row>
    <row r="452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</row>
    <row r="453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</row>
    <row r="454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</row>
    <row r="45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</row>
    <row r="456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</row>
    <row r="457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</row>
    <row r="458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</row>
    <row r="459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</row>
    <row r="46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</row>
    <row r="46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</row>
    <row r="462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</row>
    <row r="463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</row>
    <row r="464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</row>
    <row r="46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</row>
    <row r="466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</row>
    <row r="467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</row>
    <row r="468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</row>
    <row r="469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</row>
    <row r="47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</row>
    <row r="47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</row>
    <row r="472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</row>
    <row r="473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</row>
    <row r="474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</row>
    <row r="47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</row>
    <row r="476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</row>
    <row r="477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</row>
    <row r="478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</row>
    <row r="479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</row>
    <row r="48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</row>
    <row r="48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</row>
    <row r="482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</row>
    <row r="483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</row>
    <row r="484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</row>
    <row r="485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</row>
    <row r="486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</row>
    <row r="487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</row>
    <row r="488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</row>
    <row r="489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</row>
    <row r="49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</row>
    <row r="49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</row>
    <row r="492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</row>
    <row r="493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</row>
    <row r="494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</row>
    <row r="49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</row>
    <row r="496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</row>
    <row r="497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</row>
    <row r="498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</row>
    <row r="499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</row>
    <row r="50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</row>
    <row r="50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</row>
    <row r="502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</row>
    <row r="503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</row>
    <row r="504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</row>
    <row r="50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</row>
    <row r="506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</row>
    <row r="507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</row>
    <row r="508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</row>
    <row r="509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</row>
    <row r="51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</row>
    <row r="51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</row>
    <row r="512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</row>
    <row r="513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</row>
    <row r="514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</row>
    <row r="5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</row>
    <row r="516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</row>
    <row r="517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</row>
    <row r="518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</row>
    <row r="519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</row>
    <row r="52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</row>
    <row r="52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</row>
    <row r="522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</row>
    <row r="523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</row>
    <row r="524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</row>
    <row r="52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</row>
    <row r="526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</row>
    <row r="527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</row>
    <row r="528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</row>
    <row r="529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</row>
    <row r="53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</row>
    <row r="53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</row>
    <row r="532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</row>
    <row r="533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</row>
    <row r="534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</row>
    <row r="535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</row>
    <row r="536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</row>
    <row r="537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</row>
    <row r="538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</row>
    <row r="539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</row>
    <row r="54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</row>
    <row r="54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</row>
    <row r="542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</row>
    <row r="543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</row>
    <row r="544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</row>
    <row r="545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</row>
    <row r="546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</row>
    <row r="547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</row>
    <row r="548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</row>
    <row r="549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</row>
    <row r="5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</row>
    <row r="55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</row>
    <row r="552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</row>
    <row r="553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</row>
    <row r="554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</row>
    <row r="555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</row>
    <row r="556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</row>
    <row r="557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</row>
    <row r="558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</row>
    <row r="559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</row>
    <row r="56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</row>
    <row r="56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</row>
    <row r="562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</row>
    <row r="563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</row>
    <row r="564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</row>
    <row r="565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</row>
    <row r="566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</row>
    <row r="567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</row>
    <row r="568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</row>
    <row r="569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</row>
    <row r="57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</row>
    <row r="57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</row>
    <row r="572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</row>
    <row r="573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</row>
    <row r="574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</row>
    <row r="575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</row>
    <row r="576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</row>
    <row r="577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</row>
    <row r="578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</row>
    <row r="579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</row>
    <row r="58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</row>
    <row r="58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</row>
    <row r="582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</row>
    <row r="583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</row>
    <row r="584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</row>
    <row r="585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</row>
    <row r="586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</row>
    <row r="587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</row>
    <row r="588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</row>
    <row r="589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</row>
    <row r="59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</row>
    <row r="59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</row>
    <row r="592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</row>
    <row r="593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</row>
    <row r="594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</row>
    <row r="595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</row>
    <row r="596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</row>
    <row r="597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</row>
    <row r="598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</row>
    <row r="599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</row>
    <row r="60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</row>
    <row r="60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</row>
    <row r="602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</row>
    <row r="603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</row>
    <row r="604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</row>
    <row r="605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</row>
    <row r="606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</row>
    <row r="607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</row>
    <row r="608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</row>
    <row r="609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</row>
    <row r="61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</row>
    <row r="61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</row>
    <row r="612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</row>
    <row r="613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</row>
    <row r="614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</row>
    <row r="615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</row>
    <row r="616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</row>
    <row r="617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</row>
    <row r="618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</row>
    <row r="619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</row>
    <row r="62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</row>
    <row r="62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</row>
    <row r="622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</row>
    <row r="623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</row>
    <row r="624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</row>
    <row r="625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</row>
    <row r="626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</row>
    <row r="627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</row>
    <row r="628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</row>
    <row r="629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</row>
    <row r="63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</row>
    <row r="63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</row>
    <row r="632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</row>
    <row r="633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</row>
    <row r="634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</row>
    <row r="635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</row>
    <row r="636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</row>
    <row r="637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</row>
    <row r="638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</row>
    <row r="639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</row>
    <row r="64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</row>
    <row r="64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</row>
    <row r="642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</row>
    <row r="643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</row>
    <row r="644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</row>
    <row r="645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</row>
    <row r="646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</row>
    <row r="647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</row>
    <row r="648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</row>
    <row r="649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</row>
    <row r="6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</row>
    <row r="65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</row>
    <row r="652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</row>
    <row r="653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</row>
    <row r="654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</row>
    <row r="655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</row>
    <row r="656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</row>
    <row r="657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</row>
    <row r="658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</row>
    <row r="659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</row>
    <row r="66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</row>
    <row r="66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</row>
    <row r="662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</row>
    <row r="663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</row>
    <row r="664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</row>
    <row r="665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</row>
    <row r="666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</row>
    <row r="667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</row>
    <row r="668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</row>
    <row r="669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</row>
    <row r="67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</row>
    <row r="67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</row>
    <row r="672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</row>
    <row r="673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</row>
    <row r="674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</row>
    <row r="675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</row>
    <row r="676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</row>
    <row r="677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</row>
    <row r="678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</row>
    <row r="679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</row>
    <row r="68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</row>
    <row r="68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</row>
    <row r="682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</row>
    <row r="683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</row>
    <row r="684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</row>
    <row r="685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</row>
    <row r="686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</row>
    <row r="687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</row>
    <row r="688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</row>
    <row r="689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</row>
    <row r="69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</row>
    <row r="69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</row>
    <row r="692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</row>
    <row r="693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</row>
    <row r="694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</row>
    <row r="695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</row>
    <row r="696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</row>
    <row r="697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</row>
    <row r="698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</row>
    <row r="699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</row>
    <row r="70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</row>
    <row r="70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</row>
    <row r="702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</row>
    <row r="703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</row>
    <row r="704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</row>
    <row r="705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</row>
    <row r="706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</row>
    <row r="707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</row>
    <row r="708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</row>
    <row r="709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</row>
    <row r="71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</row>
    <row r="71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</row>
    <row r="712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</row>
    <row r="713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</row>
    <row r="714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</row>
    <row r="715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</row>
    <row r="716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</row>
    <row r="717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</row>
    <row r="718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</row>
    <row r="719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</row>
    <row r="72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</row>
    <row r="72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</row>
    <row r="722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</row>
    <row r="723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</row>
    <row r="724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</row>
    <row r="725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</row>
    <row r="726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</row>
    <row r="727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</row>
    <row r="728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</row>
    <row r="729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</row>
    <row r="73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</row>
    <row r="73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</row>
    <row r="732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</row>
    <row r="733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</row>
    <row r="734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</row>
    <row r="735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</row>
    <row r="736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</row>
    <row r="737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</row>
    <row r="738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</row>
    <row r="739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</row>
    <row r="74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</row>
    <row r="74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</row>
    <row r="742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</row>
    <row r="743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</row>
    <row r="744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</row>
    <row r="745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</row>
    <row r="746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</row>
    <row r="747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</row>
    <row r="748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</row>
    <row r="749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</row>
    <row r="7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</row>
    <row r="75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</row>
    <row r="752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</row>
    <row r="753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</row>
    <row r="754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</row>
    <row r="755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</row>
    <row r="756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</row>
    <row r="757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</row>
    <row r="758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</row>
    <row r="759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</row>
    <row r="76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</row>
    <row r="76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</row>
    <row r="762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</row>
    <row r="763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</row>
    <row r="764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</row>
    <row r="765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</row>
    <row r="766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</row>
    <row r="767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</row>
    <row r="768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</row>
    <row r="769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</row>
    <row r="77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</row>
    <row r="77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</row>
    <row r="772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</row>
    <row r="773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</row>
    <row r="774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</row>
    <row r="775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</row>
    <row r="776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</row>
    <row r="777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</row>
    <row r="778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</row>
    <row r="779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</row>
    <row r="78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</row>
    <row r="78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</row>
    <row r="782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</row>
    <row r="783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</row>
    <row r="784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</row>
    <row r="785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</row>
    <row r="786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</row>
    <row r="787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</row>
    <row r="788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</row>
    <row r="789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</row>
    <row r="79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</row>
    <row r="79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</row>
    <row r="792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</row>
    <row r="793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</row>
    <row r="794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</row>
    <row r="795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</row>
    <row r="796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</row>
    <row r="797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</row>
    <row r="798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</row>
    <row r="799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</row>
    <row r="80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</row>
    <row r="80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</row>
    <row r="802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</row>
    <row r="803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</row>
    <row r="804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</row>
    <row r="805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</row>
    <row r="806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</row>
    <row r="807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</row>
    <row r="808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</row>
    <row r="809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</row>
    <row r="81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</row>
    <row r="81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</row>
    <row r="812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</row>
    <row r="813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</row>
    <row r="814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</row>
    <row r="815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</row>
    <row r="816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</row>
    <row r="817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</row>
    <row r="818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</row>
    <row r="819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</row>
    <row r="82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</row>
    <row r="82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</row>
    <row r="822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</row>
    <row r="823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</row>
    <row r="824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</row>
    <row r="825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</row>
    <row r="826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</row>
    <row r="827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</row>
    <row r="828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</row>
    <row r="829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</row>
    <row r="83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</row>
    <row r="83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</row>
    <row r="832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</row>
    <row r="833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</row>
    <row r="834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</row>
    <row r="835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</row>
    <row r="836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</row>
    <row r="837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</row>
    <row r="838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</row>
    <row r="839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</row>
    <row r="84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</row>
    <row r="84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</row>
    <row r="842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</row>
    <row r="843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</row>
    <row r="844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</row>
    <row r="845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</row>
    <row r="846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</row>
    <row r="847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</row>
    <row r="848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</row>
    <row r="849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</row>
    <row r="8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</row>
    <row r="85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</row>
    <row r="852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</row>
    <row r="853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</row>
    <row r="854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</row>
    <row r="855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</row>
    <row r="856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</row>
    <row r="857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</row>
    <row r="858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</row>
    <row r="859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</row>
    <row r="86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</row>
    <row r="86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</row>
    <row r="862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</row>
    <row r="863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</row>
    <row r="864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</row>
    <row r="865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</row>
    <row r="866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</row>
    <row r="867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</row>
    <row r="868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</row>
    <row r="869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</row>
    <row r="87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</row>
    <row r="87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</row>
    <row r="872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</row>
    <row r="873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</row>
    <row r="874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</row>
    <row r="875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</row>
    <row r="876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</row>
    <row r="877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</row>
    <row r="878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</row>
    <row r="879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</row>
    <row r="88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</row>
    <row r="88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</row>
    <row r="882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</row>
    <row r="883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</row>
    <row r="884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</row>
    <row r="88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</row>
    <row r="886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</row>
    <row r="887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</row>
    <row r="888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</row>
    <row r="889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</row>
    <row r="89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</row>
    <row r="89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</row>
    <row r="892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</row>
    <row r="893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</row>
    <row r="894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</row>
    <row r="895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</row>
    <row r="896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</row>
    <row r="897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</row>
    <row r="898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</row>
    <row r="899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</row>
    <row r="90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</row>
    <row r="90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</row>
    <row r="902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</row>
    <row r="903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</row>
    <row r="904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</row>
    <row r="905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</row>
    <row r="906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</row>
    <row r="907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</row>
    <row r="908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</row>
    <row r="909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</row>
    <row r="91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</row>
    <row r="91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</row>
    <row r="912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</row>
    <row r="913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</row>
    <row r="914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</row>
    <row r="915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</row>
    <row r="916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</row>
    <row r="917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</row>
    <row r="918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</row>
    <row r="919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</row>
    <row r="92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</row>
    <row r="92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</row>
    <row r="922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</row>
    <row r="923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</row>
    <row r="924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</row>
    <row r="925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</row>
    <row r="926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</row>
    <row r="927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</row>
    <row r="928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</row>
    <row r="929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</row>
    <row r="93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</row>
    <row r="93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</row>
    <row r="932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</row>
    <row r="933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</row>
    <row r="934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</row>
    <row r="935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</row>
    <row r="936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</row>
    <row r="937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</row>
    <row r="938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</row>
    <row r="939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</row>
    <row r="94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</row>
    <row r="94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</row>
    <row r="942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</row>
    <row r="943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</row>
    <row r="944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</row>
    <row r="945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</row>
    <row r="946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</row>
    <row r="947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</row>
    <row r="948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</row>
    <row r="949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</row>
    <row r="9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</row>
    <row r="95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</row>
    <row r="952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</row>
    <row r="953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</row>
    <row r="954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</row>
    <row r="955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</row>
    <row r="956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</row>
    <row r="957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</row>
    <row r="958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</row>
    <row r="959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</row>
    <row r="96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</row>
    <row r="96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</row>
    <row r="962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</row>
    <row r="963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</row>
    <row r="964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</row>
    <row r="965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</row>
    <row r="966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</row>
    <row r="967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</row>
    <row r="968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</row>
    <row r="969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</row>
    <row r="97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</row>
    <row r="97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</row>
    <row r="972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</row>
    <row r="973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</row>
    <row r="974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</row>
    <row r="975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</row>
    <row r="976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</row>
    <row r="977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</row>
    <row r="978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</row>
    <row r="979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</row>
    <row r="98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</row>
    <row r="98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</row>
    <row r="982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</row>
    <row r="983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</row>
    <row r="984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</row>
    <row r="985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</row>
    <row r="986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</row>
    <row r="987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</row>
    <row r="988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</row>
    <row r="989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</row>
    <row r="99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</row>
    <row r="99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</row>
    <row r="992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</row>
    <row r="993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</row>
    <row r="994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</row>
    <row r="995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</row>
    <row r="996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</row>
    <row r="997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</row>
    <row r="998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</row>
    <row r="999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</row>
    <row r="1000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</row>
    <row r="1001">
      <c r="A1001" s="56"/>
      <c r="B1001" s="56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</row>
    <row r="1002">
      <c r="A1002" s="56"/>
      <c r="B1002" s="56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</row>
    <row r="1003">
      <c r="A1003" s="56"/>
      <c r="B1003" s="56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</row>
    <row r="1004">
      <c r="A1004" s="56"/>
      <c r="B1004" s="56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</row>
    <row r="1005">
      <c r="A1005" s="56"/>
      <c r="B1005" s="56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</row>
    <row r="1006">
      <c r="A1006" s="56"/>
      <c r="B1006" s="56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</row>
    <row r="1007">
      <c r="A1007" s="56"/>
      <c r="B1007" s="56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</row>
    <row r="1008">
      <c r="A1008" s="56"/>
      <c r="B1008" s="56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</row>
  </sheetData>
  <mergeCells count="10">
    <mergeCell ref="W1:X1"/>
    <mergeCell ref="Y1:Z1"/>
    <mergeCell ref="B1:J1"/>
    <mergeCell ref="A1:A2"/>
    <mergeCell ref="K1:M1"/>
    <mergeCell ref="N1:R1"/>
    <mergeCell ref="AD1:AG1"/>
    <mergeCell ref="AH1:AK1"/>
    <mergeCell ref="U1:V1"/>
    <mergeCell ref="S1:T1"/>
  </mergeCells>
  <conditionalFormatting sqref="C3:J28">
    <cfRule type="containsText" dxfId="2" priority="1" operator="containsText" text="N">
      <formula>NOT(ISERROR(SEARCH(("N"),(C3))))</formula>
    </cfRule>
  </conditionalFormatting>
  <conditionalFormatting sqref="L3:L28">
    <cfRule type="expression" dxfId="0" priority="2">
      <formula>L3&gt;43404.0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6.43"/>
    <col customWidth="1" min="2" max="9" width="7.57"/>
  </cols>
  <sheetData>
    <row r="1">
      <c r="A1" s="7" t="s">
        <v>3</v>
      </c>
      <c r="B1" s="3" t="s">
        <v>2</v>
      </c>
      <c r="C1" s="4"/>
      <c r="D1" s="5"/>
      <c r="E1" s="6" t="s">
        <v>4</v>
      </c>
      <c r="F1" s="4"/>
      <c r="G1" s="4"/>
      <c r="H1" s="4"/>
      <c r="I1" s="5"/>
      <c r="J1" s="6" t="s">
        <v>5</v>
      </c>
      <c r="K1" s="5"/>
      <c r="L1" s="6" t="s">
        <v>6</v>
      </c>
      <c r="M1" s="5"/>
      <c r="N1" s="6" t="s">
        <v>7</v>
      </c>
      <c r="O1" s="5"/>
      <c r="P1" s="6" t="s">
        <v>8</v>
      </c>
      <c r="Q1" s="5"/>
      <c r="R1" s="8" t="s">
        <v>9</v>
      </c>
      <c r="S1" s="8" t="s">
        <v>10</v>
      </c>
      <c r="T1" s="9"/>
      <c r="U1" s="6" t="s">
        <v>11</v>
      </c>
      <c r="V1" s="4"/>
      <c r="W1" s="4"/>
      <c r="X1" s="5"/>
      <c r="Y1" s="6" t="s">
        <v>12</v>
      </c>
      <c r="Z1" s="4"/>
      <c r="AA1" s="4"/>
      <c r="AB1" s="5"/>
      <c r="AC1" s="11" t="s">
        <v>10</v>
      </c>
      <c r="AD1" s="6" t="s">
        <v>13</v>
      </c>
      <c r="AE1" s="12" t="s">
        <v>14</v>
      </c>
    </row>
    <row r="2">
      <c r="B2" s="7" t="s">
        <v>15</v>
      </c>
      <c r="C2" s="7" t="s">
        <v>16</v>
      </c>
      <c r="D2" s="17" t="s">
        <v>17</v>
      </c>
      <c r="E2" s="19" t="s">
        <v>15</v>
      </c>
      <c r="F2" s="7" t="s">
        <v>18</v>
      </c>
      <c r="G2" s="7" t="s">
        <v>19</v>
      </c>
      <c r="H2" s="7" t="s">
        <v>16</v>
      </c>
      <c r="I2" s="17" t="s">
        <v>17</v>
      </c>
      <c r="J2" s="7">
        <v>1.0</v>
      </c>
      <c r="K2" s="17">
        <v>2.0</v>
      </c>
      <c r="L2" s="7" t="s">
        <v>20</v>
      </c>
      <c r="M2" s="17" t="s">
        <v>21</v>
      </c>
      <c r="N2" s="7" t="s">
        <v>20</v>
      </c>
      <c r="O2" s="17" t="s">
        <v>21</v>
      </c>
      <c r="P2" s="7">
        <v>1.0</v>
      </c>
      <c r="Q2" s="17">
        <v>2.0</v>
      </c>
      <c r="R2" s="17"/>
      <c r="S2" s="17"/>
      <c r="T2" s="9"/>
      <c r="U2" s="7" t="s">
        <v>22</v>
      </c>
      <c r="V2" s="7" t="s">
        <v>23</v>
      </c>
      <c r="W2" s="7" t="s">
        <v>24</v>
      </c>
      <c r="X2" s="17" t="s">
        <v>25</v>
      </c>
      <c r="Y2" s="7" t="s">
        <v>22</v>
      </c>
      <c r="Z2" s="7" t="s">
        <v>23</v>
      </c>
      <c r="AA2" s="7" t="s">
        <v>24</v>
      </c>
      <c r="AB2" s="17" t="s">
        <v>25</v>
      </c>
      <c r="AC2" s="20"/>
      <c r="AD2" s="20"/>
      <c r="AE2" s="21"/>
    </row>
    <row r="3">
      <c r="A3" s="22" t="s">
        <v>459</v>
      </c>
      <c r="B3" s="30">
        <v>1029.0</v>
      </c>
      <c r="C3" s="26">
        <v>43487.0</v>
      </c>
      <c r="D3" s="32">
        <v>17.0</v>
      </c>
      <c r="E3" s="24">
        <v>2039.0</v>
      </c>
      <c r="F3" s="33"/>
      <c r="G3" s="33"/>
      <c r="H3" s="33"/>
      <c r="I3" s="34"/>
      <c r="J3" s="24"/>
      <c r="K3" s="32"/>
      <c r="L3" s="33"/>
      <c r="M3" s="34"/>
      <c r="N3" s="33"/>
      <c r="O3" s="32"/>
      <c r="P3" s="23"/>
      <c r="Q3" s="34"/>
      <c r="R3" s="35" t="str">
        <f>IF(AND(D3&gt;=12,I3&gt;=12,M3&gt;=6,O3&gt;=6),"да","нет")</f>
        <v>нет</v>
      </c>
      <c r="S3" s="34"/>
      <c r="T3" s="36"/>
      <c r="U3" s="23" t="str">
        <f>J3</f>
        <v/>
      </c>
      <c r="V3" s="23">
        <f>Sum(D3)</f>
        <v>17</v>
      </c>
      <c r="W3" s="23">
        <f>MAX(M3)</f>
        <v>0</v>
      </c>
      <c r="X3" s="34">
        <f>P3+MAX(D3-15,0)++MAX(I3-15,0)</f>
        <v>2</v>
      </c>
      <c r="Y3" s="23" t="str">
        <f>K3</f>
        <v/>
      </c>
      <c r="Z3" s="23">
        <f>10*COUNTA(I3)</f>
        <v>0</v>
      </c>
      <c r="AA3" s="23">
        <f>MAX(O3)</f>
        <v>0</v>
      </c>
      <c r="AB3" s="34">
        <f>Q3+MIN(MAX(I3-13,0),2)</f>
        <v>0</v>
      </c>
      <c r="AC3" s="24">
        <f>sum(S3)</f>
        <v>0</v>
      </c>
      <c r="AD3" s="23">
        <f>SUM(U3:AC3)</f>
        <v>19</v>
      </c>
      <c r="AE3" s="37" t="str">
        <f>IF(AND(V3&gt;=20, W3&gt;=6, Z3&gt;=10, AA3&gt;=6, AD3&gt;=60), "Да", IF(AD3&gt;=60, "Fail", "Нет"))</f>
        <v>Нет</v>
      </c>
    </row>
    <row r="4">
      <c r="A4" s="51" t="s">
        <v>460</v>
      </c>
      <c r="B4" s="51">
        <v>1079.0</v>
      </c>
      <c r="C4" s="41">
        <v>43619.0</v>
      </c>
      <c r="D4" s="190" t="s">
        <v>151</v>
      </c>
      <c r="E4" s="51">
        <v>666.0</v>
      </c>
      <c r="F4" s="191">
        <v>43556.0</v>
      </c>
      <c r="G4" s="41">
        <v>43566.0</v>
      </c>
      <c r="H4" s="41">
        <v>43612.0</v>
      </c>
      <c r="I4" s="190" t="s">
        <v>151</v>
      </c>
    </row>
    <row r="5">
      <c r="A5" s="51" t="s">
        <v>461</v>
      </c>
      <c r="B5" s="51" t="s">
        <v>462</v>
      </c>
      <c r="C5" s="51" t="s">
        <v>462</v>
      </c>
      <c r="D5" s="51" t="s">
        <v>462</v>
      </c>
      <c r="E5" s="51">
        <v>1235.0</v>
      </c>
    </row>
    <row r="6">
      <c r="A6" s="51" t="s">
        <v>463</v>
      </c>
      <c r="C6" s="41">
        <v>43619.0</v>
      </c>
      <c r="D6" s="190" t="s">
        <v>151</v>
      </c>
      <c r="F6" s="41">
        <v>43591.0</v>
      </c>
      <c r="G6" s="41">
        <v>43591.0</v>
      </c>
      <c r="H6" s="41">
        <v>43591.0</v>
      </c>
      <c r="I6" s="190" t="s">
        <v>151</v>
      </c>
    </row>
  </sheetData>
  <mergeCells count="9">
    <mergeCell ref="N1:O1"/>
    <mergeCell ref="P1:Q1"/>
    <mergeCell ref="U1:X1"/>
    <mergeCell ref="Y1:AB1"/>
    <mergeCell ref="J1:K1"/>
    <mergeCell ref="L1:M1"/>
    <mergeCell ref="B1:D1"/>
    <mergeCell ref="A1:A2"/>
    <mergeCell ref="E1:I1"/>
  </mergeCells>
  <conditionalFormatting sqref="C3">
    <cfRule type="expression" dxfId="0" priority="1">
      <formula>C3&gt;43404.0</formula>
    </cfRule>
  </conditionalFormatting>
  <drawing r:id="rId1"/>
</worksheet>
</file>